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HSQA\CHS\CHSShare\Charity Care and Hospital Financial\YearEnd\YearEnd_2019\"/>
    </mc:Choice>
  </mc:AlternateContent>
  <xr:revisionPtr revIDLastSave="0" documentId="13_ncr:1_{E4FF3543-C18A-4D32-B94A-2E11208F485C}" xr6:coauthVersionLast="45" xr6:coauthVersionMax="45" xr10:uidLastSave="{00000000-0000-0000-0000-000000000000}"/>
  <bookViews>
    <workbookView xWindow="-103" yWindow="-103" windowWidth="16663" windowHeight="8863" tabRatio="847" xr2:uid="{00000000-000D-0000-FFFF-FFFF00000000}"/>
  </bookViews>
  <sheets>
    <sheet name="data" sheetId="1" r:id="rId1"/>
    <sheet name="Transmittal" sheetId="2" r:id="rId2"/>
    <sheet name="INFO_PG1" sheetId="3" r:id="rId3"/>
    <sheet name="INFO_PG2" sheetId="4" r:id="rId4"/>
    <sheet name="SS2_3_5_6" sheetId="5" r:id="rId5"/>
    <sheet name="SS4" sheetId="6" r:id="rId6"/>
    <sheet name="SS8" sheetId="7" r:id="rId7"/>
    <sheet name="FS" sheetId="8" r:id="rId8"/>
    <sheet name="CC's" sheetId="9" r:id="rId9"/>
    <sheet name="Prior Year" sheetId="10" r:id="rId10"/>
  </sheets>
  <definedNames>
    <definedName name="_Fill" localSheetId="9" hidden="1">'Prior Year'!$DR$819:$DR$864</definedName>
    <definedName name="_Fill" hidden="1">data!$DR$921:$DR$966</definedName>
    <definedName name="Costcenter" localSheetId="9">'Prior Year'!#REF!</definedName>
    <definedName name="Costcenter">data!$A$732:$W$813</definedName>
    <definedName name="Edit" localSheetId="9">'Prior Year'!$A$410:$E$477</definedName>
    <definedName name="Edit">data!$A$411:$E$478</definedName>
    <definedName name="Funds" localSheetId="9">'Prior Year'!#REF!</definedName>
    <definedName name="Funds">data!$A$728:$CF$730</definedName>
    <definedName name="Hospital" localSheetId="9">'Prior Year'!#REF!</definedName>
    <definedName name="Hospital">data!$A$724:$BR$726</definedName>
    <definedName name="_xlnm.Print_Area" localSheetId="8">'CC''s'!$A$1:$I$384</definedName>
    <definedName name="_xlnm.Print_Area" localSheetId="0">data!$A$411:$E$478</definedName>
    <definedName name="_xlnm.Print_Area" localSheetId="7">FS!$A$1:$D$153</definedName>
    <definedName name="_xlnm.Print_Area" localSheetId="2">INFO_PG1!$A$1:$G$40</definedName>
    <definedName name="_xlnm.Print_Area" localSheetId="3">INFO_PG2!$A$1:$G$33</definedName>
    <definedName name="_xlnm.Print_Area" localSheetId="9">'Prior Year'!$A$410:$E$477</definedName>
    <definedName name="_xlnm.Print_Area" localSheetId="4">SS2_3_5_6!$A$1:$C$40</definedName>
    <definedName name="_xlnm.Print_Area" localSheetId="5">'SS4'!$A$1:$F$32</definedName>
    <definedName name="_xlnm.Print_Area" localSheetId="6">'SS8'!$A$1:$D$34</definedName>
    <definedName name="Support" localSheetId="9">'Prior Year'!#REF!</definedName>
    <definedName name="Support">data!$A$720:$CD$722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518" i="10" l="1"/>
  <c r="AO59" i="1" l="1"/>
  <c r="AE59" i="1"/>
  <c r="G349" i="9"/>
  <c r="G350" i="9"/>
  <c r="D349" i="9"/>
  <c r="D350" i="9"/>
  <c r="E253" i="9"/>
  <c r="E254" i="9"/>
  <c r="D253" i="9"/>
  <c r="D254" i="9"/>
  <c r="F221" i="9"/>
  <c r="F222" i="9"/>
  <c r="F223" i="9"/>
  <c r="F189" i="9"/>
  <c r="F190" i="9"/>
  <c r="F191" i="9"/>
  <c r="C189" i="9"/>
  <c r="C190" i="9"/>
  <c r="C191" i="9"/>
  <c r="I157" i="9"/>
  <c r="I158" i="9"/>
  <c r="H157" i="9"/>
  <c r="H158" i="9"/>
  <c r="E157" i="9"/>
  <c r="E158" i="9"/>
  <c r="E159" i="9"/>
  <c r="C157" i="9"/>
  <c r="C158" i="9"/>
  <c r="H125" i="9"/>
  <c r="H126" i="9"/>
  <c r="G125" i="9"/>
  <c r="G126" i="9"/>
  <c r="G93" i="9"/>
  <c r="G94" i="9"/>
  <c r="L59" i="1"/>
  <c r="AV73" i="1"/>
  <c r="C615" i="1"/>
  <c r="C332" i="1"/>
  <c r="C180" i="1"/>
  <c r="AG61" i="1" l="1"/>
  <c r="AJ59" i="1" l="1"/>
  <c r="F75" i="10" l="1"/>
  <c r="G75" i="10"/>
  <c r="H75" i="10"/>
  <c r="I75" i="10"/>
  <c r="J75" i="10"/>
  <c r="K75" i="10"/>
  <c r="L75" i="10"/>
  <c r="M75" i="10"/>
  <c r="N75" i="10"/>
  <c r="O75" i="10"/>
  <c r="P75" i="10"/>
  <c r="Q75" i="10"/>
  <c r="R75" i="10"/>
  <c r="S75" i="10"/>
  <c r="T75" i="10"/>
  <c r="U75" i="10"/>
  <c r="E75" i="10"/>
  <c r="E127" i="10" l="1"/>
  <c r="E138" i="10"/>
  <c r="E139" i="10"/>
  <c r="E140" i="10"/>
  <c r="E141" i="10"/>
  <c r="E142" i="10"/>
  <c r="E144" i="10"/>
  <c r="E145" i="10"/>
  <c r="E146" i="10"/>
  <c r="E147" i="10"/>
  <c r="E148" i="10"/>
  <c r="E150" i="10"/>
  <c r="E151" i="10"/>
  <c r="E152" i="10"/>
  <c r="E153" i="10"/>
  <c r="E154" i="10"/>
  <c r="O817" i="10" l="1"/>
  <c r="M817" i="10"/>
  <c r="L817" i="10"/>
  <c r="K817" i="10"/>
  <c r="J817" i="10"/>
  <c r="I817" i="10"/>
  <c r="H817" i="10"/>
  <c r="G817" i="10"/>
  <c r="F817" i="10"/>
  <c r="E817" i="10"/>
  <c r="D817" i="10"/>
  <c r="X813" i="10"/>
  <c r="X815" i="10" s="1"/>
  <c r="W813" i="10"/>
  <c r="W815" i="10" s="1"/>
  <c r="V813" i="10"/>
  <c r="V815" i="10" s="1"/>
  <c r="U813" i="10"/>
  <c r="U815" i="10" s="1"/>
  <c r="A813" i="10"/>
  <c r="T812" i="10"/>
  <c r="S812" i="10"/>
  <c r="R812" i="10"/>
  <c r="Q812" i="10"/>
  <c r="P812" i="10"/>
  <c r="M812" i="10"/>
  <c r="L812" i="10"/>
  <c r="K812" i="10"/>
  <c r="I812" i="10"/>
  <c r="H812" i="10"/>
  <c r="G812" i="10"/>
  <c r="F812" i="10"/>
  <c r="D812" i="10"/>
  <c r="C812" i="10"/>
  <c r="A812" i="10"/>
  <c r="T811" i="10"/>
  <c r="S811" i="10"/>
  <c r="R811" i="10"/>
  <c r="Q811" i="10"/>
  <c r="P811" i="10"/>
  <c r="M811" i="10"/>
  <c r="L811" i="10"/>
  <c r="K811" i="10"/>
  <c r="I811" i="10"/>
  <c r="H811" i="10"/>
  <c r="G811" i="10"/>
  <c r="F811" i="10"/>
  <c r="D811" i="10"/>
  <c r="C811" i="10"/>
  <c r="A811" i="10"/>
  <c r="T810" i="10"/>
  <c r="S810" i="10"/>
  <c r="R810" i="10"/>
  <c r="Q810" i="10"/>
  <c r="P810" i="10"/>
  <c r="M810" i="10"/>
  <c r="L810" i="10"/>
  <c r="K810" i="10"/>
  <c r="I810" i="10"/>
  <c r="H810" i="10"/>
  <c r="G810" i="10"/>
  <c r="F810" i="10"/>
  <c r="D810" i="10"/>
  <c r="C810" i="10"/>
  <c r="A810" i="10"/>
  <c r="T809" i="10"/>
  <c r="S809" i="10"/>
  <c r="R809" i="10"/>
  <c r="Q809" i="10"/>
  <c r="P809" i="10"/>
  <c r="M809" i="10"/>
  <c r="L809" i="10"/>
  <c r="K809" i="10"/>
  <c r="I809" i="10"/>
  <c r="H809" i="10"/>
  <c r="G809" i="10"/>
  <c r="F809" i="10"/>
  <c r="D809" i="10"/>
  <c r="C809" i="10"/>
  <c r="A809" i="10"/>
  <c r="T808" i="10"/>
  <c r="S808" i="10"/>
  <c r="R808" i="10"/>
  <c r="Q808" i="10"/>
  <c r="P808" i="10"/>
  <c r="M808" i="10"/>
  <c r="L808" i="10"/>
  <c r="K808" i="10"/>
  <c r="I808" i="10"/>
  <c r="H808" i="10"/>
  <c r="G808" i="10"/>
  <c r="F808" i="10"/>
  <c r="D808" i="10"/>
  <c r="C808" i="10"/>
  <c r="A808" i="10"/>
  <c r="T807" i="10"/>
  <c r="S807" i="10"/>
  <c r="R807" i="10"/>
  <c r="Q807" i="10"/>
  <c r="P807" i="10"/>
  <c r="M807" i="10"/>
  <c r="L807" i="10"/>
  <c r="K807" i="10"/>
  <c r="I807" i="10"/>
  <c r="H807" i="10"/>
  <c r="G807" i="10"/>
  <c r="F807" i="10"/>
  <c r="D807" i="10"/>
  <c r="C807" i="10"/>
  <c r="A807" i="10"/>
  <c r="T806" i="10"/>
  <c r="S806" i="10"/>
  <c r="R806" i="10"/>
  <c r="Q806" i="10"/>
  <c r="P806" i="10"/>
  <c r="M806" i="10"/>
  <c r="L806" i="10"/>
  <c r="K806" i="10"/>
  <c r="I806" i="10"/>
  <c r="H806" i="10"/>
  <c r="G806" i="10"/>
  <c r="F806" i="10"/>
  <c r="D806" i="10"/>
  <c r="C806" i="10"/>
  <c r="A806" i="10"/>
  <c r="T805" i="10"/>
  <c r="S805" i="10"/>
  <c r="R805" i="10"/>
  <c r="Q805" i="10"/>
  <c r="P805" i="10"/>
  <c r="M805" i="10"/>
  <c r="L805" i="10"/>
  <c r="K805" i="10"/>
  <c r="I805" i="10"/>
  <c r="H805" i="10"/>
  <c r="G805" i="10"/>
  <c r="F805" i="10"/>
  <c r="D805" i="10"/>
  <c r="C805" i="10"/>
  <c r="A805" i="10"/>
  <c r="T804" i="10"/>
  <c r="S804" i="10"/>
  <c r="R804" i="10"/>
  <c r="Q804" i="10"/>
  <c r="P804" i="10"/>
  <c r="M804" i="10"/>
  <c r="L804" i="10"/>
  <c r="K804" i="10"/>
  <c r="I804" i="10"/>
  <c r="H804" i="10"/>
  <c r="G804" i="10"/>
  <c r="F804" i="10"/>
  <c r="D804" i="10"/>
  <c r="C804" i="10"/>
  <c r="A804" i="10"/>
  <c r="T803" i="10"/>
  <c r="S803" i="10"/>
  <c r="R803" i="10"/>
  <c r="Q803" i="10"/>
  <c r="P803" i="10"/>
  <c r="M803" i="10"/>
  <c r="L803" i="10"/>
  <c r="K803" i="10"/>
  <c r="I803" i="10"/>
  <c r="H803" i="10"/>
  <c r="G803" i="10"/>
  <c r="F803" i="10"/>
  <c r="D803" i="10"/>
  <c r="C803" i="10"/>
  <c r="A803" i="10"/>
  <c r="T802" i="10"/>
  <c r="S802" i="10"/>
  <c r="R802" i="10"/>
  <c r="Q802" i="10"/>
  <c r="P802" i="10"/>
  <c r="M802" i="10"/>
  <c r="L802" i="10"/>
  <c r="K802" i="10"/>
  <c r="I802" i="10"/>
  <c r="H802" i="10"/>
  <c r="G802" i="10"/>
  <c r="F802" i="10"/>
  <c r="D802" i="10"/>
  <c r="C802" i="10"/>
  <c r="A802" i="10"/>
  <c r="T801" i="10"/>
  <c r="S801" i="10"/>
  <c r="R801" i="10"/>
  <c r="Q801" i="10"/>
  <c r="P801" i="10"/>
  <c r="M801" i="10"/>
  <c r="L801" i="10"/>
  <c r="K801" i="10"/>
  <c r="I801" i="10"/>
  <c r="H801" i="10"/>
  <c r="G801" i="10"/>
  <c r="F801" i="10"/>
  <c r="D801" i="10"/>
  <c r="C801" i="10"/>
  <c r="A801" i="10"/>
  <c r="T800" i="10"/>
  <c r="S800" i="10"/>
  <c r="R800" i="10"/>
  <c r="Q800" i="10"/>
  <c r="P800" i="10"/>
  <c r="M800" i="10"/>
  <c r="L800" i="10"/>
  <c r="K800" i="10"/>
  <c r="I800" i="10"/>
  <c r="H800" i="10"/>
  <c r="G800" i="10"/>
  <c r="F800" i="10"/>
  <c r="D800" i="10"/>
  <c r="C800" i="10"/>
  <c r="A800" i="10"/>
  <c r="T799" i="10"/>
  <c r="S799" i="10"/>
  <c r="R799" i="10"/>
  <c r="Q799" i="10"/>
  <c r="P799" i="10"/>
  <c r="M799" i="10"/>
  <c r="L799" i="10"/>
  <c r="K799" i="10"/>
  <c r="I799" i="10"/>
  <c r="H799" i="10"/>
  <c r="G799" i="10"/>
  <c r="F799" i="10"/>
  <c r="D799" i="10"/>
  <c r="C799" i="10"/>
  <c r="A799" i="10"/>
  <c r="T798" i="10"/>
  <c r="S798" i="10"/>
  <c r="R798" i="10"/>
  <c r="Q798" i="10"/>
  <c r="P798" i="10"/>
  <c r="M798" i="10"/>
  <c r="L798" i="10"/>
  <c r="K798" i="10"/>
  <c r="I798" i="10"/>
  <c r="H798" i="10"/>
  <c r="G798" i="10"/>
  <c r="F798" i="10"/>
  <c r="D798" i="10"/>
  <c r="C798" i="10"/>
  <c r="A798" i="10"/>
  <c r="T797" i="10"/>
  <c r="S797" i="10"/>
  <c r="R797" i="10"/>
  <c r="Q797" i="10"/>
  <c r="P797" i="10"/>
  <c r="M797" i="10"/>
  <c r="L797" i="10"/>
  <c r="K797" i="10"/>
  <c r="I797" i="10"/>
  <c r="H797" i="10"/>
  <c r="G797" i="10"/>
  <c r="F797" i="10"/>
  <c r="D797" i="10"/>
  <c r="C797" i="10"/>
  <c r="A797" i="10"/>
  <c r="T796" i="10"/>
  <c r="S796" i="10"/>
  <c r="R796" i="10"/>
  <c r="Q796" i="10"/>
  <c r="P796" i="10"/>
  <c r="M796" i="10"/>
  <c r="L796" i="10"/>
  <c r="K796" i="10"/>
  <c r="I796" i="10"/>
  <c r="H796" i="10"/>
  <c r="G796" i="10"/>
  <c r="F796" i="10"/>
  <c r="D796" i="10"/>
  <c r="C796" i="10"/>
  <c r="A796" i="10"/>
  <c r="T795" i="10"/>
  <c r="S795" i="10"/>
  <c r="R795" i="10"/>
  <c r="Q795" i="10"/>
  <c r="P795" i="10"/>
  <c r="M795" i="10"/>
  <c r="L795" i="10"/>
  <c r="K795" i="10"/>
  <c r="I795" i="10"/>
  <c r="H795" i="10"/>
  <c r="G795" i="10"/>
  <c r="F795" i="10"/>
  <c r="D795" i="10"/>
  <c r="C795" i="10"/>
  <c r="A795" i="10"/>
  <c r="T794" i="10"/>
  <c r="S794" i="10"/>
  <c r="R794" i="10"/>
  <c r="Q794" i="10"/>
  <c r="P794" i="10"/>
  <c r="M794" i="10"/>
  <c r="L794" i="10"/>
  <c r="K794" i="10"/>
  <c r="I794" i="10"/>
  <c r="H794" i="10"/>
  <c r="G794" i="10"/>
  <c r="F794" i="10"/>
  <c r="D794" i="10"/>
  <c r="C794" i="10"/>
  <c r="A794" i="10"/>
  <c r="T793" i="10"/>
  <c r="S793" i="10"/>
  <c r="R793" i="10"/>
  <c r="Q793" i="10"/>
  <c r="P793" i="10"/>
  <c r="M793" i="10"/>
  <c r="L793" i="10"/>
  <c r="K793" i="10"/>
  <c r="I793" i="10"/>
  <c r="H793" i="10"/>
  <c r="G793" i="10"/>
  <c r="F793" i="10"/>
  <c r="D793" i="10"/>
  <c r="C793" i="10"/>
  <c r="A793" i="10"/>
  <c r="T792" i="10"/>
  <c r="S792" i="10"/>
  <c r="R792" i="10"/>
  <c r="Q792" i="10"/>
  <c r="P792" i="10"/>
  <c r="M792" i="10"/>
  <c r="L792" i="10"/>
  <c r="K792" i="10"/>
  <c r="I792" i="10"/>
  <c r="H792" i="10"/>
  <c r="G792" i="10"/>
  <c r="F792" i="10"/>
  <c r="D792" i="10"/>
  <c r="C792" i="10"/>
  <c r="A792" i="10"/>
  <c r="T791" i="10"/>
  <c r="S791" i="10"/>
  <c r="R791" i="10"/>
  <c r="Q791" i="10"/>
  <c r="P791" i="10"/>
  <c r="M791" i="10"/>
  <c r="L791" i="10"/>
  <c r="K791" i="10"/>
  <c r="I791" i="10"/>
  <c r="H791" i="10"/>
  <c r="G791" i="10"/>
  <c r="F791" i="10"/>
  <c r="D791" i="10"/>
  <c r="C791" i="10"/>
  <c r="A791" i="10"/>
  <c r="T790" i="10"/>
  <c r="S790" i="10"/>
  <c r="R790" i="10"/>
  <c r="Q790" i="10"/>
  <c r="P790" i="10"/>
  <c r="M790" i="10"/>
  <c r="L790" i="10"/>
  <c r="K790" i="10"/>
  <c r="I790" i="10"/>
  <c r="H790" i="10"/>
  <c r="G790" i="10"/>
  <c r="F790" i="10"/>
  <c r="D790" i="10"/>
  <c r="C790" i="10"/>
  <c r="A790" i="10"/>
  <c r="T789" i="10"/>
  <c r="S789" i="10"/>
  <c r="R789" i="10"/>
  <c r="Q789" i="10"/>
  <c r="P789" i="10"/>
  <c r="M789" i="10"/>
  <c r="L789" i="10"/>
  <c r="K789" i="10"/>
  <c r="I789" i="10"/>
  <c r="H789" i="10"/>
  <c r="G789" i="10"/>
  <c r="F789" i="10"/>
  <c r="D789" i="10"/>
  <c r="C789" i="10"/>
  <c r="A789" i="10"/>
  <c r="T788" i="10"/>
  <c r="S788" i="10"/>
  <c r="R788" i="10"/>
  <c r="Q788" i="10"/>
  <c r="P788" i="10"/>
  <c r="M788" i="10"/>
  <c r="L788" i="10"/>
  <c r="K788" i="10"/>
  <c r="I788" i="10"/>
  <c r="H788" i="10"/>
  <c r="G788" i="10"/>
  <c r="F788" i="10"/>
  <c r="D788" i="10"/>
  <c r="C788" i="10"/>
  <c r="B788" i="10"/>
  <c r="A788" i="10"/>
  <c r="T787" i="10"/>
  <c r="S787" i="10"/>
  <c r="R787" i="10"/>
  <c r="Q787" i="10"/>
  <c r="P787" i="10"/>
  <c r="M787" i="10"/>
  <c r="L787" i="10"/>
  <c r="K787" i="10"/>
  <c r="I787" i="10"/>
  <c r="H787" i="10"/>
  <c r="G787" i="10"/>
  <c r="F787" i="10"/>
  <c r="D787" i="10"/>
  <c r="C787" i="10"/>
  <c r="A787" i="10"/>
  <c r="T786" i="10"/>
  <c r="S786" i="10"/>
  <c r="R786" i="10"/>
  <c r="Q786" i="10"/>
  <c r="P786" i="10"/>
  <c r="M786" i="10"/>
  <c r="L786" i="10"/>
  <c r="K786" i="10"/>
  <c r="I786" i="10"/>
  <c r="H786" i="10"/>
  <c r="G786" i="10"/>
  <c r="F786" i="10"/>
  <c r="D786" i="10"/>
  <c r="C786" i="10"/>
  <c r="A786" i="10"/>
  <c r="T785" i="10"/>
  <c r="S785" i="10"/>
  <c r="R785" i="10"/>
  <c r="Q785" i="10"/>
  <c r="P785" i="10"/>
  <c r="M785" i="10"/>
  <c r="L785" i="10"/>
  <c r="K785" i="10"/>
  <c r="I785" i="10"/>
  <c r="H785" i="10"/>
  <c r="G785" i="10"/>
  <c r="F785" i="10"/>
  <c r="D785" i="10"/>
  <c r="C785" i="10"/>
  <c r="A785" i="10"/>
  <c r="T784" i="10"/>
  <c r="S784" i="10"/>
  <c r="R784" i="10"/>
  <c r="Q784" i="10"/>
  <c r="P784" i="10"/>
  <c r="M784" i="10"/>
  <c r="L784" i="10"/>
  <c r="K784" i="10"/>
  <c r="I784" i="10"/>
  <c r="H784" i="10"/>
  <c r="G784" i="10"/>
  <c r="F784" i="10"/>
  <c r="D784" i="10"/>
  <c r="C784" i="10"/>
  <c r="B784" i="10"/>
  <c r="A784" i="10"/>
  <c r="T783" i="10"/>
  <c r="S783" i="10"/>
  <c r="R783" i="10"/>
  <c r="Q783" i="10"/>
  <c r="P783" i="10"/>
  <c r="M783" i="10"/>
  <c r="L783" i="10"/>
  <c r="K783" i="10"/>
  <c r="I783" i="10"/>
  <c r="H783" i="10"/>
  <c r="G783" i="10"/>
  <c r="F783" i="10"/>
  <c r="D783" i="10"/>
  <c r="C783" i="10"/>
  <c r="B783" i="10"/>
  <c r="A783" i="10"/>
  <c r="T782" i="10"/>
  <c r="S782" i="10"/>
  <c r="R782" i="10"/>
  <c r="Q782" i="10"/>
  <c r="P782" i="10"/>
  <c r="M782" i="10"/>
  <c r="L782" i="10"/>
  <c r="K782" i="10"/>
  <c r="I782" i="10"/>
  <c r="H782" i="10"/>
  <c r="G782" i="10"/>
  <c r="F782" i="10"/>
  <c r="D782" i="10"/>
  <c r="C782" i="10"/>
  <c r="B782" i="10"/>
  <c r="A782" i="10"/>
  <c r="T781" i="10"/>
  <c r="S781" i="10"/>
  <c r="R781" i="10"/>
  <c r="Q781" i="10"/>
  <c r="P781" i="10"/>
  <c r="M781" i="10"/>
  <c r="L781" i="10"/>
  <c r="K781" i="10"/>
  <c r="I781" i="10"/>
  <c r="H781" i="10"/>
  <c r="G781" i="10"/>
  <c r="F781" i="10"/>
  <c r="D781" i="10"/>
  <c r="C781" i="10"/>
  <c r="A781" i="10"/>
  <c r="T780" i="10"/>
  <c r="S780" i="10"/>
  <c r="R780" i="10"/>
  <c r="Q780" i="10"/>
  <c r="P780" i="10"/>
  <c r="M780" i="10"/>
  <c r="L780" i="10"/>
  <c r="K780" i="10"/>
  <c r="I780" i="10"/>
  <c r="H780" i="10"/>
  <c r="G780" i="10"/>
  <c r="F780" i="10"/>
  <c r="D780" i="10"/>
  <c r="C780" i="10"/>
  <c r="A780" i="10"/>
  <c r="T779" i="10"/>
  <c r="S779" i="10"/>
  <c r="R779" i="10"/>
  <c r="Q779" i="10"/>
  <c r="P779" i="10"/>
  <c r="O779" i="10"/>
  <c r="M779" i="10"/>
  <c r="L779" i="10"/>
  <c r="K779" i="10"/>
  <c r="I779" i="10"/>
  <c r="H779" i="10"/>
  <c r="G779" i="10"/>
  <c r="F779" i="10"/>
  <c r="D779" i="10"/>
  <c r="C779" i="10"/>
  <c r="A779" i="10"/>
  <c r="T778" i="10"/>
  <c r="S778" i="10"/>
  <c r="R778" i="10"/>
  <c r="Q778" i="10"/>
  <c r="P778" i="10"/>
  <c r="O778" i="10"/>
  <c r="M778" i="10"/>
  <c r="L778" i="10"/>
  <c r="K778" i="10"/>
  <c r="I778" i="10"/>
  <c r="H778" i="10"/>
  <c r="G778" i="10"/>
  <c r="F778" i="10"/>
  <c r="D778" i="10"/>
  <c r="C778" i="10"/>
  <c r="B778" i="10"/>
  <c r="A778" i="10"/>
  <c r="T777" i="10"/>
  <c r="S777" i="10"/>
  <c r="R777" i="10"/>
  <c r="Q777" i="10"/>
  <c r="P777" i="10"/>
  <c r="O777" i="10"/>
  <c r="M777" i="10"/>
  <c r="L777" i="10"/>
  <c r="K777" i="10"/>
  <c r="I777" i="10"/>
  <c r="H777" i="10"/>
  <c r="G777" i="10"/>
  <c r="F777" i="10"/>
  <c r="D777" i="10"/>
  <c r="C777" i="10"/>
  <c r="B777" i="10"/>
  <c r="A777" i="10"/>
  <c r="T776" i="10"/>
  <c r="S776" i="10"/>
  <c r="R776" i="10"/>
  <c r="Q776" i="10"/>
  <c r="P776" i="10"/>
  <c r="O776" i="10"/>
  <c r="M776" i="10"/>
  <c r="L776" i="10"/>
  <c r="K776" i="10"/>
  <c r="I776" i="10"/>
  <c r="H776" i="10"/>
  <c r="G776" i="10"/>
  <c r="F776" i="10"/>
  <c r="D776" i="10"/>
  <c r="C776" i="10"/>
  <c r="B776" i="10"/>
  <c r="A776" i="10"/>
  <c r="T775" i="10"/>
  <c r="S775" i="10"/>
  <c r="R775" i="10"/>
  <c r="Q775" i="10"/>
  <c r="P775" i="10"/>
  <c r="O775" i="10"/>
  <c r="M775" i="10"/>
  <c r="L775" i="10"/>
  <c r="K775" i="10"/>
  <c r="I775" i="10"/>
  <c r="H775" i="10"/>
  <c r="G775" i="10"/>
  <c r="F775" i="10"/>
  <c r="D775" i="10"/>
  <c r="C775" i="10"/>
  <c r="B775" i="10"/>
  <c r="A775" i="10"/>
  <c r="T774" i="10"/>
  <c r="S774" i="10"/>
  <c r="R774" i="10"/>
  <c r="Q774" i="10"/>
  <c r="P774" i="10"/>
  <c r="O774" i="10"/>
  <c r="M774" i="10"/>
  <c r="L774" i="10"/>
  <c r="K774" i="10"/>
  <c r="I774" i="10"/>
  <c r="H774" i="10"/>
  <c r="G774" i="10"/>
  <c r="F774" i="10"/>
  <c r="D774" i="10"/>
  <c r="C774" i="10"/>
  <c r="B774" i="10"/>
  <c r="A774" i="10"/>
  <c r="T773" i="10"/>
  <c r="S773" i="10"/>
  <c r="R773" i="10"/>
  <c r="Q773" i="10"/>
  <c r="P773" i="10"/>
  <c r="O773" i="10"/>
  <c r="M773" i="10"/>
  <c r="L773" i="10"/>
  <c r="K773" i="10"/>
  <c r="I773" i="10"/>
  <c r="H773" i="10"/>
  <c r="G773" i="10"/>
  <c r="F773" i="10"/>
  <c r="D773" i="10"/>
  <c r="C773" i="10"/>
  <c r="B773" i="10"/>
  <c r="A773" i="10"/>
  <c r="T772" i="10"/>
  <c r="S772" i="10"/>
  <c r="R772" i="10"/>
  <c r="Q772" i="10"/>
  <c r="P772" i="10"/>
  <c r="O772" i="10"/>
  <c r="M772" i="10"/>
  <c r="L772" i="10"/>
  <c r="K772" i="10"/>
  <c r="I772" i="10"/>
  <c r="H772" i="10"/>
  <c r="G772" i="10"/>
  <c r="F772" i="10"/>
  <c r="D772" i="10"/>
  <c r="C772" i="10"/>
  <c r="B772" i="10"/>
  <c r="A772" i="10"/>
  <c r="T771" i="10"/>
  <c r="S771" i="10"/>
  <c r="R771" i="10"/>
  <c r="Q771" i="10"/>
  <c r="P771" i="10"/>
  <c r="O771" i="10"/>
  <c r="M771" i="10"/>
  <c r="L771" i="10"/>
  <c r="K771" i="10"/>
  <c r="I771" i="10"/>
  <c r="H771" i="10"/>
  <c r="G771" i="10"/>
  <c r="F771" i="10"/>
  <c r="D771" i="10"/>
  <c r="C771" i="10"/>
  <c r="B771" i="10"/>
  <c r="A771" i="10"/>
  <c r="T770" i="10"/>
  <c r="S770" i="10"/>
  <c r="R770" i="10"/>
  <c r="Q770" i="10"/>
  <c r="P770" i="10"/>
  <c r="O770" i="10"/>
  <c r="M770" i="10"/>
  <c r="L770" i="10"/>
  <c r="K770" i="10"/>
  <c r="I770" i="10"/>
  <c r="H770" i="10"/>
  <c r="G770" i="10"/>
  <c r="F770" i="10"/>
  <c r="D770" i="10"/>
  <c r="C770" i="10"/>
  <c r="B770" i="10"/>
  <c r="A770" i="10"/>
  <c r="T769" i="10"/>
  <c r="S769" i="10"/>
  <c r="R769" i="10"/>
  <c r="Q769" i="10"/>
  <c r="P769" i="10"/>
  <c r="O769" i="10"/>
  <c r="M769" i="10"/>
  <c r="L769" i="10"/>
  <c r="K769" i="10"/>
  <c r="I769" i="10"/>
  <c r="H769" i="10"/>
  <c r="G769" i="10"/>
  <c r="F769" i="10"/>
  <c r="D769" i="10"/>
  <c r="C769" i="10"/>
  <c r="B769" i="10"/>
  <c r="A769" i="10"/>
  <c r="T768" i="10"/>
  <c r="S768" i="10"/>
  <c r="R768" i="10"/>
  <c r="Q768" i="10"/>
  <c r="P768" i="10"/>
  <c r="O768" i="10"/>
  <c r="M768" i="10"/>
  <c r="L768" i="10"/>
  <c r="K768" i="10"/>
  <c r="I768" i="10"/>
  <c r="H768" i="10"/>
  <c r="G768" i="10"/>
  <c r="F768" i="10"/>
  <c r="D768" i="10"/>
  <c r="C768" i="10"/>
  <c r="B768" i="10"/>
  <c r="A768" i="10"/>
  <c r="T767" i="10"/>
  <c r="S767" i="10"/>
  <c r="R767" i="10"/>
  <c r="Q767" i="10"/>
  <c r="P767" i="10"/>
  <c r="O767" i="10"/>
  <c r="M767" i="10"/>
  <c r="L767" i="10"/>
  <c r="K767" i="10"/>
  <c r="I767" i="10"/>
  <c r="H767" i="10"/>
  <c r="G767" i="10"/>
  <c r="F767" i="10"/>
  <c r="D767" i="10"/>
  <c r="C767" i="10"/>
  <c r="B767" i="10"/>
  <c r="A767" i="10"/>
  <c r="T766" i="10"/>
  <c r="S766" i="10"/>
  <c r="R766" i="10"/>
  <c r="Q766" i="10"/>
  <c r="P766" i="10"/>
  <c r="O766" i="10"/>
  <c r="M766" i="10"/>
  <c r="L766" i="10"/>
  <c r="K766" i="10"/>
  <c r="I766" i="10"/>
  <c r="H766" i="10"/>
  <c r="G766" i="10"/>
  <c r="F766" i="10"/>
  <c r="D766" i="10"/>
  <c r="C766" i="10"/>
  <c r="B766" i="10"/>
  <c r="A766" i="10"/>
  <c r="T765" i="10"/>
  <c r="S765" i="10"/>
  <c r="R765" i="10"/>
  <c r="Q765" i="10"/>
  <c r="P765" i="10"/>
  <c r="O765" i="10"/>
  <c r="M765" i="10"/>
  <c r="L765" i="10"/>
  <c r="K765" i="10"/>
  <c r="I765" i="10"/>
  <c r="H765" i="10"/>
  <c r="G765" i="10"/>
  <c r="F765" i="10"/>
  <c r="D765" i="10"/>
  <c r="C765" i="10"/>
  <c r="B765" i="10"/>
  <c r="A765" i="10"/>
  <c r="T764" i="10"/>
  <c r="S764" i="10"/>
  <c r="R764" i="10"/>
  <c r="Q764" i="10"/>
  <c r="P764" i="10"/>
  <c r="O764" i="10"/>
  <c r="M764" i="10"/>
  <c r="L764" i="10"/>
  <c r="K764" i="10"/>
  <c r="I764" i="10"/>
  <c r="H764" i="10"/>
  <c r="G764" i="10"/>
  <c r="F764" i="10"/>
  <c r="D764" i="10"/>
  <c r="C764" i="10"/>
  <c r="B764" i="10"/>
  <c r="A764" i="10"/>
  <c r="T763" i="10"/>
  <c r="S763" i="10"/>
  <c r="R763" i="10"/>
  <c r="Q763" i="10"/>
  <c r="P763" i="10"/>
  <c r="O763" i="10"/>
  <c r="M763" i="10"/>
  <c r="L763" i="10"/>
  <c r="K763" i="10"/>
  <c r="I763" i="10"/>
  <c r="H763" i="10"/>
  <c r="G763" i="10"/>
  <c r="F763" i="10"/>
  <c r="D763" i="10"/>
  <c r="C763" i="10"/>
  <c r="B763" i="10"/>
  <c r="A763" i="10"/>
  <c r="T762" i="10"/>
  <c r="S762" i="10"/>
  <c r="R762" i="10"/>
  <c r="Q762" i="10"/>
  <c r="P762" i="10"/>
  <c r="O762" i="10"/>
  <c r="M762" i="10"/>
  <c r="L762" i="10"/>
  <c r="K762" i="10"/>
  <c r="I762" i="10"/>
  <c r="H762" i="10"/>
  <c r="G762" i="10"/>
  <c r="F762" i="10"/>
  <c r="D762" i="10"/>
  <c r="C762" i="10"/>
  <c r="B762" i="10"/>
  <c r="A762" i="10"/>
  <c r="T761" i="10"/>
  <c r="S761" i="10"/>
  <c r="R761" i="10"/>
  <c r="Q761" i="10"/>
  <c r="P761" i="10"/>
  <c r="O761" i="10"/>
  <c r="M761" i="10"/>
  <c r="L761" i="10"/>
  <c r="K761" i="10"/>
  <c r="I761" i="10"/>
  <c r="H761" i="10"/>
  <c r="G761" i="10"/>
  <c r="F761" i="10"/>
  <c r="D761" i="10"/>
  <c r="C761" i="10"/>
  <c r="B761" i="10"/>
  <c r="A761" i="10"/>
  <c r="T760" i="10"/>
  <c r="S760" i="10"/>
  <c r="R760" i="10"/>
  <c r="Q760" i="10"/>
  <c r="P760" i="10"/>
  <c r="O760" i="10"/>
  <c r="M760" i="10"/>
  <c r="L760" i="10"/>
  <c r="K760" i="10"/>
  <c r="I760" i="10"/>
  <c r="H760" i="10"/>
  <c r="G760" i="10"/>
  <c r="F760" i="10"/>
  <c r="D760" i="10"/>
  <c r="C760" i="10"/>
  <c r="B760" i="10"/>
  <c r="A760" i="10"/>
  <c r="T759" i="10"/>
  <c r="S759" i="10"/>
  <c r="R759" i="10"/>
  <c r="Q759" i="10"/>
  <c r="P759" i="10"/>
  <c r="O759" i="10"/>
  <c r="M759" i="10"/>
  <c r="L759" i="10"/>
  <c r="K759" i="10"/>
  <c r="I759" i="10"/>
  <c r="H759" i="10"/>
  <c r="G759" i="10"/>
  <c r="F759" i="10"/>
  <c r="D759" i="10"/>
  <c r="C759" i="10"/>
  <c r="A759" i="10"/>
  <c r="T758" i="10"/>
  <c r="S758" i="10"/>
  <c r="R758" i="10"/>
  <c r="Q758" i="10"/>
  <c r="P758" i="10"/>
  <c r="O758" i="10"/>
  <c r="M758" i="10"/>
  <c r="L758" i="10"/>
  <c r="K758" i="10"/>
  <c r="I758" i="10"/>
  <c r="H758" i="10"/>
  <c r="G758" i="10"/>
  <c r="F758" i="10"/>
  <c r="D758" i="10"/>
  <c r="C758" i="10"/>
  <c r="B758" i="10"/>
  <c r="A758" i="10"/>
  <c r="T757" i="10"/>
  <c r="S757" i="10"/>
  <c r="R757" i="10"/>
  <c r="Q757" i="10"/>
  <c r="P757" i="10"/>
  <c r="O757" i="10"/>
  <c r="M757" i="10"/>
  <c r="L757" i="10"/>
  <c r="K757" i="10"/>
  <c r="I757" i="10"/>
  <c r="H757" i="10"/>
  <c r="G757" i="10"/>
  <c r="F757" i="10"/>
  <c r="D757" i="10"/>
  <c r="C757" i="10"/>
  <c r="B757" i="10"/>
  <c r="A757" i="10"/>
  <c r="T756" i="10"/>
  <c r="S756" i="10"/>
  <c r="R756" i="10"/>
  <c r="Q756" i="10"/>
  <c r="P756" i="10"/>
  <c r="O756" i="10"/>
  <c r="M756" i="10"/>
  <c r="L756" i="10"/>
  <c r="K756" i="10"/>
  <c r="I756" i="10"/>
  <c r="H756" i="10"/>
  <c r="G756" i="10"/>
  <c r="F756" i="10"/>
  <c r="D756" i="10"/>
  <c r="C756" i="10"/>
  <c r="B756" i="10"/>
  <c r="A756" i="10"/>
  <c r="T755" i="10"/>
  <c r="S755" i="10"/>
  <c r="R755" i="10"/>
  <c r="Q755" i="10"/>
  <c r="P755" i="10"/>
  <c r="O755" i="10"/>
  <c r="M755" i="10"/>
  <c r="L755" i="10"/>
  <c r="K755" i="10"/>
  <c r="I755" i="10"/>
  <c r="H755" i="10"/>
  <c r="G755" i="10"/>
  <c r="F755" i="10"/>
  <c r="D755" i="10"/>
  <c r="C755" i="10"/>
  <c r="B755" i="10"/>
  <c r="A755" i="10"/>
  <c r="T754" i="10"/>
  <c r="S754" i="10"/>
  <c r="R754" i="10"/>
  <c r="Q754" i="10"/>
  <c r="P754" i="10"/>
  <c r="O754" i="10"/>
  <c r="M754" i="10"/>
  <c r="L754" i="10"/>
  <c r="K754" i="10"/>
  <c r="I754" i="10"/>
  <c r="H754" i="10"/>
  <c r="G754" i="10"/>
  <c r="F754" i="10"/>
  <c r="D754" i="10"/>
  <c r="C754" i="10"/>
  <c r="B754" i="10"/>
  <c r="A754" i="10"/>
  <c r="T753" i="10"/>
  <c r="S753" i="10"/>
  <c r="R753" i="10"/>
  <c r="Q753" i="10"/>
  <c r="P753" i="10"/>
  <c r="O753" i="10"/>
  <c r="M753" i="10"/>
  <c r="L753" i="10"/>
  <c r="K753" i="10"/>
  <c r="I753" i="10"/>
  <c r="H753" i="10"/>
  <c r="G753" i="10"/>
  <c r="F753" i="10"/>
  <c r="D753" i="10"/>
  <c r="C753" i="10"/>
  <c r="B753" i="10"/>
  <c r="A753" i="10"/>
  <c r="T752" i="10"/>
  <c r="S752" i="10"/>
  <c r="R752" i="10"/>
  <c r="Q752" i="10"/>
  <c r="P752" i="10"/>
  <c r="O752" i="10"/>
  <c r="M752" i="10"/>
  <c r="L752" i="10"/>
  <c r="K752" i="10"/>
  <c r="I752" i="10"/>
  <c r="H752" i="10"/>
  <c r="G752" i="10"/>
  <c r="F752" i="10"/>
  <c r="D752" i="10"/>
  <c r="C752" i="10"/>
  <c r="B752" i="10"/>
  <c r="A752" i="10"/>
  <c r="T751" i="10"/>
  <c r="S751" i="10"/>
  <c r="R751" i="10"/>
  <c r="Q751" i="10"/>
  <c r="P751" i="10"/>
  <c r="O751" i="10"/>
  <c r="M751" i="10"/>
  <c r="L751" i="10"/>
  <c r="K751" i="10"/>
  <c r="I751" i="10"/>
  <c r="H751" i="10"/>
  <c r="G751" i="10"/>
  <c r="F751" i="10"/>
  <c r="D751" i="10"/>
  <c r="C751" i="10"/>
  <c r="A751" i="10"/>
  <c r="T750" i="10"/>
  <c r="S750" i="10"/>
  <c r="R750" i="10"/>
  <c r="Q750" i="10"/>
  <c r="P750" i="10"/>
  <c r="O750" i="10"/>
  <c r="M750" i="10"/>
  <c r="L750" i="10"/>
  <c r="K750" i="10"/>
  <c r="I750" i="10"/>
  <c r="H750" i="10"/>
  <c r="G750" i="10"/>
  <c r="F750" i="10"/>
  <c r="D750" i="10"/>
  <c r="C750" i="10"/>
  <c r="A750" i="10"/>
  <c r="T749" i="10"/>
  <c r="S749" i="10"/>
  <c r="R749" i="10"/>
  <c r="Q749" i="10"/>
  <c r="P749" i="10"/>
  <c r="O749" i="10"/>
  <c r="M749" i="10"/>
  <c r="L749" i="10"/>
  <c r="K749" i="10"/>
  <c r="I749" i="10"/>
  <c r="H749" i="10"/>
  <c r="G749" i="10"/>
  <c r="F749" i="10"/>
  <c r="D749" i="10"/>
  <c r="C749" i="10"/>
  <c r="B749" i="10"/>
  <c r="A749" i="10"/>
  <c r="T748" i="10"/>
  <c r="S748" i="10"/>
  <c r="R748" i="10"/>
  <c r="Q748" i="10"/>
  <c r="P748" i="10"/>
  <c r="O748" i="10"/>
  <c r="M748" i="10"/>
  <c r="L748" i="10"/>
  <c r="K748" i="10"/>
  <c r="I748" i="10"/>
  <c r="H748" i="10"/>
  <c r="G748" i="10"/>
  <c r="F748" i="10"/>
  <c r="D748" i="10"/>
  <c r="C748" i="10"/>
  <c r="B748" i="10"/>
  <c r="A748" i="10"/>
  <c r="T747" i="10"/>
  <c r="S747" i="10"/>
  <c r="R747" i="10"/>
  <c r="Q747" i="10"/>
  <c r="P747" i="10"/>
  <c r="O747" i="10"/>
  <c r="M747" i="10"/>
  <c r="L747" i="10"/>
  <c r="K747" i="10"/>
  <c r="I747" i="10"/>
  <c r="H747" i="10"/>
  <c r="G747" i="10"/>
  <c r="F747" i="10"/>
  <c r="D747" i="10"/>
  <c r="C747" i="10"/>
  <c r="B747" i="10"/>
  <c r="A747" i="10"/>
  <c r="T746" i="10"/>
  <c r="S746" i="10"/>
  <c r="R746" i="10"/>
  <c r="Q746" i="10"/>
  <c r="P746" i="10"/>
  <c r="O746" i="10"/>
  <c r="M746" i="10"/>
  <c r="L746" i="10"/>
  <c r="K746" i="10"/>
  <c r="I746" i="10"/>
  <c r="H746" i="10"/>
  <c r="G746" i="10"/>
  <c r="F746" i="10"/>
  <c r="D746" i="10"/>
  <c r="C746" i="10"/>
  <c r="B746" i="10"/>
  <c r="A746" i="10"/>
  <c r="T745" i="10"/>
  <c r="S745" i="10"/>
  <c r="R745" i="10"/>
  <c r="Q745" i="10"/>
  <c r="P745" i="10"/>
  <c r="O745" i="10"/>
  <c r="M745" i="10"/>
  <c r="L745" i="10"/>
  <c r="K745" i="10"/>
  <c r="I745" i="10"/>
  <c r="H745" i="10"/>
  <c r="G745" i="10"/>
  <c r="F745" i="10"/>
  <c r="D745" i="10"/>
  <c r="C745" i="10"/>
  <c r="B745" i="10"/>
  <c r="A745" i="10"/>
  <c r="T744" i="10"/>
  <c r="S744" i="10"/>
  <c r="R744" i="10"/>
  <c r="Q744" i="10"/>
  <c r="P744" i="10"/>
  <c r="O744" i="10"/>
  <c r="M744" i="10"/>
  <c r="L744" i="10"/>
  <c r="K744" i="10"/>
  <c r="I744" i="10"/>
  <c r="H744" i="10"/>
  <c r="G744" i="10"/>
  <c r="F744" i="10"/>
  <c r="D744" i="10"/>
  <c r="C744" i="10"/>
  <c r="B744" i="10"/>
  <c r="A744" i="10"/>
  <c r="T743" i="10"/>
  <c r="S743" i="10"/>
  <c r="R743" i="10"/>
  <c r="Q743" i="10"/>
  <c r="P743" i="10"/>
  <c r="O743" i="10"/>
  <c r="M743" i="10"/>
  <c r="L743" i="10"/>
  <c r="K743" i="10"/>
  <c r="I743" i="10"/>
  <c r="H743" i="10"/>
  <c r="G743" i="10"/>
  <c r="F743" i="10"/>
  <c r="D743" i="10"/>
  <c r="C743" i="10"/>
  <c r="B743" i="10"/>
  <c r="A743" i="10"/>
  <c r="T742" i="10"/>
  <c r="S742" i="10"/>
  <c r="R742" i="10"/>
  <c r="Q742" i="10"/>
  <c r="P742" i="10"/>
  <c r="O742" i="10"/>
  <c r="M742" i="10"/>
  <c r="L742" i="10"/>
  <c r="K742" i="10"/>
  <c r="I742" i="10"/>
  <c r="H742" i="10"/>
  <c r="G742" i="10"/>
  <c r="F742" i="10"/>
  <c r="D742" i="10"/>
  <c r="C742" i="10"/>
  <c r="B742" i="10"/>
  <c r="A742" i="10"/>
  <c r="T741" i="10"/>
  <c r="S741" i="10"/>
  <c r="R741" i="10"/>
  <c r="Q741" i="10"/>
  <c r="P741" i="10"/>
  <c r="O741" i="10"/>
  <c r="M741" i="10"/>
  <c r="L741" i="10"/>
  <c r="K741" i="10"/>
  <c r="I741" i="10"/>
  <c r="H741" i="10"/>
  <c r="G741" i="10"/>
  <c r="F741" i="10"/>
  <c r="D741" i="10"/>
  <c r="C741" i="10"/>
  <c r="B741" i="10"/>
  <c r="A741" i="10"/>
  <c r="T740" i="10"/>
  <c r="S740" i="10"/>
  <c r="R740" i="10"/>
  <c r="Q740" i="10"/>
  <c r="P740" i="10"/>
  <c r="O740" i="10"/>
  <c r="M740" i="10"/>
  <c r="L740" i="10"/>
  <c r="K740" i="10"/>
  <c r="I740" i="10"/>
  <c r="H740" i="10"/>
  <c r="G740" i="10"/>
  <c r="F740" i="10"/>
  <c r="D740" i="10"/>
  <c r="C740" i="10"/>
  <c r="B740" i="10"/>
  <c r="A740" i="10"/>
  <c r="T739" i="10"/>
  <c r="S739" i="10"/>
  <c r="R739" i="10"/>
  <c r="Q739" i="10"/>
  <c r="P739" i="10"/>
  <c r="O739" i="10"/>
  <c r="M739" i="10"/>
  <c r="L739" i="10"/>
  <c r="K739" i="10"/>
  <c r="I739" i="10"/>
  <c r="H739" i="10"/>
  <c r="G739" i="10"/>
  <c r="F739" i="10"/>
  <c r="D739" i="10"/>
  <c r="C739" i="10"/>
  <c r="B739" i="10"/>
  <c r="A739" i="10"/>
  <c r="T738" i="10"/>
  <c r="S738" i="10"/>
  <c r="R738" i="10"/>
  <c r="Q738" i="10"/>
  <c r="P738" i="10"/>
  <c r="O738" i="10"/>
  <c r="M738" i="10"/>
  <c r="L738" i="10"/>
  <c r="K738" i="10"/>
  <c r="I738" i="10"/>
  <c r="H738" i="10"/>
  <c r="G738" i="10"/>
  <c r="F738" i="10"/>
  <c r="D738" i="10"/>
  <c r="C738" i="10"/>
  <c r="B738" i="10"/>
  <c r="A738" i="10"/>
  <c r="T737" i="10"/>
  <c r="S737" i="10"/>
  <c r="R737" i="10"/>
  <c r="Q737" i="10"/>
  <c r="P737" i="10"/>
  <c r="O737" i="10"/>
  <c r="M737" i="10"/>
  <c r="L737" i="10"/>
  <c r="K737" i="10"/>
  <c r="I737" i="10"/>
  <c r="H737" i="10"/>
  <c r="G737" i="10"/>
  <c r="F737" i="10"/>
  <c r="D737" i="10"/>
  <c r="C737" i="10"/>
  <c r="B737" i="10"/>
  <c r="A737" i="10"/>
  <c r="T736" i="10"/>
  <c r="S736" i="10"/>
  <c r="R736" i="10"/>
  <c r="Q736" i="10"/>
  <c r="P736" i="10"/>
  <c r="O736" i="10"/>
  <c r="M736" i="10"/>
  <c r="L736" i="10"/>
  <c r="K736" i="10"/>
  <c r="I736" i="10"/>
  <c r="H736" i="10"/>
  <c r="G736" i="10"/>
  <c r="F736" i="10"/>
  <c r="D736" i="10"/>
  <c r="C736" i="10"/>
  <c r="B736" i="10"/>
  <c r="A736" i="10"/>
  <c r="T735" i="10"/>
  <c r="S735" i="10"/>
  <c r="R735" i="10"/>
  <c r="Q735" i="10"/>
  <c r="P735" i="10"/>
  <c r="O735" i="10"/>
  <c r="M735" i="10"/>
  <c r="L735" i="10"/>
  <c r="K735" i="10"/>
  <c r="I735" i="10"/>
  <c r="H735" i="10"/>
  <c r="G735" i="10"/>
  <c r="F735" i="10"/>
  <c r="D735" i="10"/>
  <c r="C735" i="10"/>
  <c r="B735" i="10"/>
  <c r="A735" i="10"/>
  <c r="T734" i="10"/>
  <c r="S734" i="10"/>
  <c r="R734" i="10"/>
  <c r="Q734" i="10"/>
  <c r="P734" i="10"/>
  <c r="O734" i="10"/>
  <c r="M734" i="10"/>
  <c r="L734" i="10"/>
  <c r="K734" i="10"/>
  <c r="I734" i="10"/>
  <c r="H734" i="10"/>
  <c r="G734" i="10"/>
  <c r="F734" i="10"/>
  <c r="D734" i="10"/>
  <c r="C734" i="10"/>
  <c r="B734" i="10"/>
  <c r="A734" i="10"/>
  <c r="CF730" i="10"/>
  <c r="CE730" i="10"/>
  <c r="CD730" i="10"/>
  <c r="CC730" i="10"/>
  <c r="CB730" i="10"/>
  <c r="CA730" i="10"/>
  <c r="BZ730" i="10"/>
  <c r="BY730" i="10"/>
  <c r="BX730" i="10"/>
  <c r="BW730" i="10"/>
  <c r="BV730" i="10"/>
  <c r="BU730" i="10"/>
  <c r="BT730" i="10"/>
  <c r="BS730" i="10"/>
  <c r="BR730" i="10"/>
  <c r="BQ730" i="10"/>
  <c r="BP730" i="10"/>
  <c r="BO730" i="10"/>
  <c r="BN730" i="10"/>
  <c r="BM730" i="10"/>
  <c r="BL730" i="10"/>
  <c r="BK730" i="10"/>
  <c r="BJ730" i="10"/>
  <c r="BF730" i="10"/>
  <c r="BE730" i="10"/>
  <c r="BB730" i="10"/>
  <c r="BA730" i="10"/>
  <c r="AZ730" i="10"/>
  <c r="AY730" i="10"/>
  <c r="AX730" i="10"/>
  <c r="AW730" i="10"/>
  <c r="AV730" i="10"/>
  <c r="AU730" i="10"/>
  <c r="AT730" i="10"/>
  <c r="AS730" i="10"/>
  <c r="AR730" i="10"/>
  <c r="AQ730" i="10"/>
  <c r="AP730" i="10"/>
  <c r="AO730" i="10"/>
  <c r="AN730" i="10"/>
  <c r="AM730" i="10"/>
  <c r="AL730" i="10"/>
  <c r="AK730" i="10"/>
  <c r="AJ730" i="10"/>
  <c r="AI730" i="10"/>
  <c r="AH730" i="10"/>
  <c r="AG730" i="10"/>
  <c r="AF730" i="10"/>
  <c r="AE730" i="10"/>
  <c r="AD730" i="10"/>
  <c r="AC730" i="10"/>
  <c r="AB730" i="10"/>
  <c r="AA730" i="10"/>
  <c r="Z730" i="10"/>
  <c r="Y730" i="10"/>
  <c r="X730" i="10"/>
  <c r="W730" i="10"/>
  <c r="V730" i="10"/>
  <c r="U730" i="10"/>
  <c r="T730" i="10"/>
  <c r="S730" i="10"/>
  <c r="R730" i="10"/>
  <c r="Q730" i="10"/>
  <c r="P730" i="10"/>
  <c r="O730" i="10"/>
  <c r="N730" i="10"/>
  <c r="M730" i="10"/>
  <c r="L730" i="10"/>
  <c r="K730" i="10"/>
  <c r="J730" i="10"/>
  <c r="I730" i="10"/>
  <c r="H730" i="10"/>
  <c r="G730" i="10"/>
  <c r="F730" i="10"/>
  <c r="E730" i="10"/>
  <c r="D730" i="10"/>
  <c r="C730" i="10"/>
  <c r="B730" i="10"/>
  <c r="A730" i="10"/>
  <c r="BR726" i="10"/>
  <c r="BQ726" i="10"/>
  <c r="BP726" i="10"/>
  <c r="BO726" i="10"/>
  <c r="BN726" i="10"/>
  <c r="BM726" i="10"/>
  <c r="BL726" i="10"/>
  <c r="BK726" i="10"/>
  <c r="BJ726" i="10"/>
  <c r="BI726" i="10"/>
  <c r="BH726" i="10"/>
  <c r="BG726" i="10"/>
  <c r="BF726" i="10"/>
  <c r="BE726" i="10"/>
  <c r="BD726" i="10"/>
  <c r="BC726" i="10"/>
  <c r="BB726" i="10"/>
  <c r="BA726" i="10"/>
  <c r="AZ726" i="10"/>
  <c r="AY726" i="10"/>
  <c r="AX726" i="10"/>
  <c r="AW726" i="10"/>
  <c r="AV726" i="10"/>
  <c r="AU726" i="10"/>
  <c r="AT726" i="10"/>
  <c r="AS726" i="10"/>
  <c r="AR726" i="10"/>
  <c r="AQ726" i="10"/>
  <c r="AP726" i="10"/>
  <c r="AO726" i="10"/>
  <c r="AN726" i="10"/>
  <c r="AM726" i="10"/>
  <c r="AL726" i="10"/>
  <c r="AK726" i="10"/>
  <c r="AJ726" i="10"/>
  <c r="AI726" i="10"/>
  <c r="AH726" i="10"/>
  <c r="AG726" i="10"/>
  <c r="AF726" i="10"/>
  <c r="AE726" i="10"/>
  <c r="AD726" i="10"/>
  <c r="AC726" i="10"/>
  <c r="AB726" i="10"/>
  <c r="AA726" i="10"/>
  <c r="Z726" i="10"/>
  <c r="Y726" i="10"/>
  <c r="X726" i="10"/>
  <c r="W726" i="10"/>
  <c r="V726" i="10"/>
  <c r="U726" i="10"/>
  <c r="S726" i="10"/>
  <c r="R726" i="10"/>
  <c r="Q726" i="10"/>
  <c r="P726" i="10"/>
  <c r="O726" i="10"/>
  <c r="N726" i="10"/>
  <c r="M726" i="10"/>
  <c r="L726" i="10"/>
  <c r="K726" i="10"/>
  <c r="J726" i="10"/>
  <c r="I726" i="10"/>
  <c r="H726" i="10"/>
  <c r="G726" i="10"/>
  <c r="F726" i="10"/>
  <c r="E726" i="10"/>
  <c r="D726" i="10"/>
  <c r="C726" i="10"/>
  <c r="B726" i="10"/>
  <c r="A726" i="10"/>
  <c r="CC722" i="10"/>
  <c r="CB722" i="10"/>
  <c r="CA722" i="10"/>
  <c r="BZ722" i="10"/>
  <c r="BY722" i="10"/>
  <c r="BX722" i="10"/>
  <c r="BW722" i="10"/>
  <c r="BV722" i="10"/>
  <c r="BU722" i="10"/>
  <c r="BT722" i="10"/>
  <c r="BS722" i="10"/>
  <c r="BR722" i="10"/>
  <c r="BQ722" i="10"/>
  <c r="BP722" i="10"/>
  <c r="BO722" i="10"/>
  <c r="BN722" i="10"/>
  <c r="BM722" i="10"/>
  <c r="BL722" i="10"/>
  <c r="BK722" i="10"/>
  <c r="BJ722" i="10"/>
  <c r="BI722" i="10"/>
  <c r="BH722" i="10"/>
  <c r="BG722" i="10"/>
  <c r="BF722" i="10"/>
  <c r="BE722" i="10"/>
  <c r="BD722" i="10"/>
  <c r="BC722" i="10"/>
  <c r="BB722" i="10"/>
  <c r="BA722" i="10"/>
  <c r="AZ722" i="10"/>
  <c r="AY722" i="10"/>
  <c r="AX722" i="10"/>
  <c r="AW722" i="10"/>
  <c r="AV722" i="10"/>
  <c r="AR722" i="10"/>
  <c r="AQ722" i="10"/>
  <c r="AP722" i="10"/>
  <c r="AO722" i="10"/>
  <c r="AN722" i="10"/>
  <c r="AM722" i="10"/>
  <c r="AL722" i="10"/>
  <c r="AK722" i="10"/>
  <c r="AJ722" i="10"/>
  <c r="AI722" i="10"/>
  <c r="AH722" i="10"/>
  <c r="AG722" i="10"/>
  <c r="AF722" i="10"/>
  <c r="AE722" i="10"/>
  <c r="AD722" i="10"/>
  <c r="AC722" i="10"/>
  <c r="AB722" i="10"/>
  <c r="AA722" i="10"/>
  <c r="Z722" i="10"/>
  <c r="Y722" i="10"/>
  <c r="X722" i="10"/>
  <c r="W722" i="10"/>
  <c r="V722" i="10"/>
  <c r="U722" i="10"/>
  <c r="T722" i="10"/>
  <c r="S722" i="10"/>
  <c r="R722" i="10"/>
  <c r="Q722" i="10"/>
  <c r="P722" i="10"/>
  <c r="O722" i="10"/>
  <c r="N722" i="10"/>
  <c r="M722" i="10"/>
  <c r="L722" i="10"/>
  <c r="K722" i="10"/>
  <c r="J722" i="10"/>
  <c r="I722" i="10"/>
  <c r="H722" i="10"/>
  <c r="G722" i="10"/>
  <c r="F722" i="10"/>
  <c r="E722" i="10"/>
  <c r="D722" i="10"/>
  <c r="C722" i="10"/>
  <c r="B722" i="10"/>
  <c r="A722" i="10"/>
  <c r="C615" i="10"/>
  <c r="E550" i="10"/>
  <c r="F546" i="10"/>
  <c r="E546" i="10"/>
  <c r="F545" i="10"/>
  <c r="E545" i="10"/>
  <c r="H545" i="10"/>
  <c r="E544" i="10"/>
  <c r="E540" i="10"/>
  <c r="H539" i="10"/>
  <c r="F539" i="10"/>
  <c r="E539" i="10"/>
  <c r="H538" i="10"/>
  <c r="E538" i="10"/>
  <c r="F538" i="10"/>
  <c r="F537" i="10"/>
  <c r="E537" i="10"/>
  <c r="H537" i="10"/>
  <c r="F536" i="10"/>
  <c r="E536" i="10"/>
  <c r="H536" i="10"/>
  <c r="E535" i="10"/>
  <c r="E534" i="10"/>
  <c r="E533" i="10"/>
  <c r="F533" i="10"/>
  <c r="E532" i="10"/>
  <c r="F531" i="10"/>
  <c r="E531" i="10"/>
  <c r="E530" i="10"/>
  <c r="F530" i="10"/>
  <c r="F529" i="10"/>
  <c r="E529" i="10"/>
  <c r="F528" i="10"/>
  <c r="E528" i="10"/>
  <c r="E527" i="10"/>
  <c r="E526" i="10"/>
  <c r="F526" i="10"/>
  <c r="H525" i="10"/>
  <c r="E525" i="10"/>
  <c r="F525" i="10"/>
  <c r="E524" i="10"/>
  <c r="F523" i="10"/>
  <c r="E523" i="10"/>
  <c r="H523" i="10"/>
  <c r="E522" i="10"/>
  <c r="F522" i="10"/>
  <c r="F521" i="10"/>
  <c r="H520" i="10"/>
  <c r="F520" i="10"/>
  <c r="E520" i="10"/>
  <c r="E519" i="10"/>
  <c r="H519" i="10"/>
  <c r="F517" i="10"/>
  <c r="E517" i="10"/>
  <c r="H516" i="10"/>
  <c r="F516" i="10"/>
  <c r="E516" i="10"/>
  <c r="F515" i="10"/>
  <c r="E515" i="10"/>
  <c r="H515" i="10"/>
  <c r="E514" i="10"/>
  <c r="F514" i="10"/>
  <c r="H513" i="10"/>
  <c r="F512" i="10"/>
  <c r="E511" i="10"/>
  <c r="F511" i="10"/>
  <c r="F510" i="10"/>
  <c r="E510" i="10"/>
  <c r="H510" i="10"/>
  <c r="E509" i="10"/>
  <c r="E508" i="10"/>
  <c r="F508" i="10"/>
  <c r="H507" i="10"/>
  <c r="E507" i="10"/>
  <c r="F507" i="10"/>
  <c r="E506" i="10"/>
  <c r="H506" i="10"/>
  <c r="F505" i="10"/>
  <c r="E505" i="10"/>
  <c r="H504" i="10"/>
  <c r="F504" i="10"/>
  <c r="E504" i="10"/>
  <c r="E503" i="10"/>
  <c r="H503" i="10"/>
  <c r="F502" i="10"/>
  <c r="E502" i="10"/>
  <c r="H502" i="10"/>
  <c r="E501" i="10"/>
  <c r="H501" i="10"/>
  <c r="H500" i="10"/>
  <c r="E500" i="10"/>
  <c r="F500" i="10"/>
  <c r="H499" i="10"/>
  <c r="E499" i="10"/>
  <c r="F499" i="10"/>
  <c r="F498" i="10"/>
  <c r="E498" i="10"/>
  <c r="F497" i="10"/>
  <c r="E497" i="10"/>
  <c r="H497" i="10"/>
  <c r="H496" i="10"/>
  <c r="F496" i="10"/>
  <c r="E496" i="10"/>
  <c r="G493" i="10"/>
  <c r="E493" i="10"/>
  <c r="C493" i="10"/>
  <c r="A493" i="10"/>
  <c r="B478" i="10"/>
  <c r="B475" i="10"/>
  <c r="B474" i="10"/>
  <c r="B473" i="10"/>
  <c r="B472" i="10"/>
  <c r="B471" i="10"/>
  <c r="B470" i="10"/>
  <c r="B469" i="10"/>
  <c r="B468" i="10"/>
  <c r="B464" i="10"/>
  <c r="B463" i="10"/>
  <c r="C459" i="10"/>
  <c r="B459" i="10"/>
  <c r="B458" i="10"/>
  <c r="B455" i="10"/>
  <c r="B454" i="10"/>
  <c r="B453" i="10"/>
  <c r="C447" i="10"/>
  <c r="C446" i="10"/>
  <c r="C445" i="10"/>
  <c r="C444" i="10"/>
  <c r="C439" i="10"/>
  <c r="B439" i="10"/>
  <c r="C438" i="10"/>
  <c r="B438" i="10"/>
  <c r="B437" i="10"/>
  <c r="B436" i="10"/>
  <c r="B435" i="10"/>
  <c r="B434" i="10"/>
  <c r="B433" i="10"/>
  <c r="B432" i="10"/>
  <c r="B431" i="10"/>
  <c r="B430" i="10"/>
  <c r="B429" i="10"/>
  <c r="B428" i="10"/>
  <c r="B427" i="10"/>
  <c r="D424" i="10"/>
  <c r="B424" i="10"/>
  <c r="B423" i="10"/>
  <c r="D421" i="10"/>
  <c r="C421" i="10"/>
  <c r="B421" i="10"/>
  <c r="B420" i="10"/>
  <c r="D418" i="10"/>
  <c r="B418" i="10"/>
  <c r="B417" i="10"/>
  <c r="D415" i="10"/>
  <c r="B415" i="10"/>
  <c r="B414" i="10"/>
  <c r="A412" i="10"/>
  <c r="D390" i="10"/>
  <c r="B441" i="10" s="1"/>
  <c r="D372" i="10"/>
  <c r="D367" i="10"/>
  <c r="C448" i="10" s="1"/>
  <c r="D361" i="10"/>
  <c r="N817" i="10" s="1"/>
  <c r="D329" i="10"/>
  <c r="D328" i="10"/>
  <c r="D319" i="10"/>
  <c r="D314" i="10"/>
  <c r="D290" i="10"/>
  <c r="D283" i="10"/>
  <c r="D275" i="10"/>
  <c r="B476" i="10" s="1"/>
  <c r="D265" i="10"/>
  <c r="D260" i="10"/>
  <c r="D240" i="10"/>
  <c r="B447" i="10" s="1"/>
  <c r="D236" i="10"/>
  <c r="B446" i="10" s="1"/>
  <c r="D229" i="10"/>
  <c r="B445" i="10" s="1"/>
  <c r="D221" i="10"/>
  <c r="CD722" i="10" s="1"/>
  <c r="D217" i="10"/>
  <c r="C217" i="10"/>
  <c r="D433" i="10" s="1"/>
  <c r="B217" i="10"/>
  <c r="E216" i="10"/>
  <c r="E215" i="10"/>
  <c r="E214" i="10"/>
  <c r="E213" i="10"/>
  <c r="E212" i="10"/>
  <c r="E211" i="10"/>
  <c r="E210" i="10"/>
  <c r="E209" i="10"/>
  <c r="D204" i="10"/>
  <c r="C204" i="10"/>
  <c r="B204" i="10"/>
  <c r="E203" i="10"/>
  <c r="C475" i="10" s="1"/>
  <c r="E202" i="10"/>
  <c r="C474" i="10" s="1"/>
  <c r="E201" i="10"/>
  <c r="E200" i="10"/>
  <c r="E199" i="10"/>
  <c r="C472" i="10" s="1"/>
  <c r="E198" i="10"/>
  <c r="C471" i="10" s="1"/>
  <c r="E197" i="10"/>
  <c r="C470" i="10" s="1"/>
  <c r="E196" i="10"/>
  <c r="C469" i="10" s="1"/>
  <c r="E195" i="10"/>
  <c r="C468" i="10" s="1"/>
  <c r="D190" i="10"/>
  <c r="D437" i="10" s="1"/>
  <c r="D186" i="10"/>
  <c r="D436" i="10" s="1"/>
  <c r="D181" i="10"/>
  <c r="D435" i="10" s="1"/>
  <c r="D177" i="10"/>
  <c r="D434" i="10" s="1"/>
  <c r="D173" i="10"/>
  <c r="D428" i="10" s="1"/>
  <c r="C420" i="10"/>
  <c r="C418" i="10"/>
  <c r="C417" i="10"/>
  <c r="C415" i="10"/>
  <c r="C414" i="10"/>
  <c r="CE80" i="10"/>
  <c r="CF79" i="10"/>
  <c r="CE79" i="10"/>
  <c r="S816" i="10" s="1"/>
  <c r="CE78" i="10"/>
  <c r="CE77" i="10"/>
  <c r="CE76" i="10"/>
  <c r="AV75" i="10"/>
  <c r="N779" i="10" s="1"/>
  <c r="AU75" i="10"/>
  <c r="N778" i="10" s="1"/>
  <c r="AT75" i="10"/>
  <c r="N777" i="10" s="1"/>
  <c r="AS75" i="10"/>
  <c r="N776" i="10" s="1"/>
  <c r="AR75" i="10"/>
  <c r="N775" i="10" s="1"/>
  <c r="AQ75" i="10"/>
  <c r="N774" i="10" s="1"/>
  <c r="AP75" i="10"/>
  <c r="N773" i="10" s="1"/>
  <c r="AO75" i="10"/>
  <c r="N772" i="10" s="1"/>
  <c r="AN75" i="10"/>
  <c r="N771" i="10" s="1"/>
  <c r="AM75" i="10"/>
  <c r="N770" i="10" s="1"/>
  <c r="AL75" i="10"/>
  <c r="N769" i="10" s="1"/>
  <c r="AK75" i="10"/>
  <c r="N768" i="10" s="1"/>
  <c r="AJ75" i="10"/>
  <c r="N767" i="10" s="1"/>
  <c r="AI75" i="10"/>
  <c r="N766" i="10" s="1"/>
  <c r="AH75" i="10"/>
  <c r="N765" i="10" s="1"/>
  <c r="AG75" i="10"/>
  <c r="N764" i="10" s="1"/>
  <c r="AF75" i="10"/>
  <c r="N763" i="10" s="1"/>
  <c r="AE75" i="10"/>
  <c r="N762" i="10" s="1"/>
  <c r="AD75" i="10"/>
  <c r="N761" i="10" s="1"/>
  <c r="AC75" i="10"/>
  <c r="N760" i="10" s="1"/>
  <c r="AB75" i="10"/>
  <c r="N759" i="10" s="1"/>
  <c r="AA75" i="10"/>
  <c r="N758" i="10" s="1"/>
  <c r="Z75" i="10"/>
  <c r="N757" i="10" s="1"/>
  <c r="Y75" i="10"/>
  <c r="N756" i="10" s="1"/>
  <c r="X75" i="10"/>
  <c r="N755" i="10" s="1"/>
  <c r="W75" i="10"/>
  <c r="N754" i="10" s="1"/>
  <c r="V75" i="10"/>
  <c r="N753" i="10" s="1"/>
  <c r="N752" i="10"/>
  <c r="N751" i="10"/>
  <c r="N750" i="10"/>
  <c r="N749" i="10"/>
  <c r="N748" i="10"/>
  <c r="N747" i="10"/>
  <c r="N746" i="10"/>
  <c r="N745" i="10"/>
  <c r="N744" i="10"/>
  <c r="N743" i="10"/>
  <c r="N742" i="10"/>
  <c r="N741" i="10"/>
  <c r="N740" i="10"/>
  <c r="N739" i="10"/>
  <c r="N738" i="10"/>
  <c r="N737" i="10"/>
  <c r="N736" i="10"/>
  <c r="D75" i="10"/>
  <c r="N735" i="10" s="1"/>
  <c r="C75" i="10"/>
  <c r="N734" i="10" s="1"/>
  <c r="CE74" i="10"/>
  <c r="C464" i="10" s="1"/>
  <c r="CE73" i="10"/>
  <c r="O816" i="10" s="1"/>
  <c r="CD71" i="10"/>
  <c r="C575" i="10" s="1"/>
  <c r="CE70" i="10"/>
  <c r="M816" i="10" s="1"/>
  <c r="CE69" i="10"/>
  <c r="L816" i="10" s="1"/>
  <c r="CE68" i="10"/>
  <c r="K816" i="10" s="1"/>
  <c r="CE66" i="10"/>
  <c r="CE65" i="10"/>
  <c r="H816" i="10" s="1"/>
  <c r="CE64" i="10"/>
  <c r="CE63" i="10"/>
  <c r="F816" i="10" s="1"/>
  <c r="CE61" i="10"/>
  <c r="D816" i="10" s="1"/>
  <c r="CE60" i="10"/>
  <c r="B53" i="10"/>
  <c r="CE51" i="10"/>
  <c r="B49" i="10"/>
  <c r="CE47" i="10"/>
  <c r="D330" i="10" l="1"/>
  <c r="D277" i="10"/>
  <c r="E48" i="10"/>
  <c r="E62" i="10" s="1"/>
  <c r="AK48" i="10"/>
  <c r="AK62" i="10" s="1"/>
  <c r="E768" i="10" s="1"/>
  <c r="BA48" i="10"/>
  <c r="BA62" i="10" s="1"/>
  <c r="E784" i="10" s="1"/>
  <c r="BQ48" i="10"/>
  <c r="BQ62" i="10" s="1"/>
  <c r="E800" i="10" s="1"/>
  <c r="U48" i="10"/>
  <c r="U62" i="10" s="1"/>
  <c r="E752" i="10" s="1"/>
  <c r="BX48" i="10"/>
  <c r="BX62" i="10" s="1"/>
  <c r="E807" i="10" s="1"/>
  <c r="AC48" i="10"/>
  <c r="AC62" i="10" s="1"/>
  <c r="E760" i="10" s="1"/>
  <c r="D242" i="10"/>
  <c r="B448" i="10" s="1"/>
  <c r="BM48" i="10"/>
  <c r="BM62" i="10" s="1"/>
  <c r="E796" i="10" s="1"/>
  <c r="D463" i="10"/>
  <c r="AL48" i="10"/>
  <c r="AL62" i="10" s="1"/>
  <c r="E769" i="10" s="1"/>
  <c r="BD48" i="10"/>
  <c r="BD62" i="10" s="1"/>
  <c r="E787" i="10" s="1"/>
  <c r="BY48" i="10"/>
  <c r="BY62" i="10" s="1"/>
  <c r="E808" i="10" s="1"/>
  <c r="AG48" i="10"/>
  <c r="AG62" i="10" s="1"/>
  <c r="E764" i="10" s="1"/>
  <c r="AW48" i="10"/>
  <c r="AW62" i="10" s="1"/>
  <c r="E780" i="10" s="1"/>
  <c r="R48" i="10"/>
  <c r="R62" i="10" s="1"/>
  <c r="E749" i="10" s="1"/>
  <c r="AH48" i="10"/>
  <c r="AH62" i="10" s="1"/>
  <c r="E765" i="10" s="1"/>
  <c r="AX48" i="10"/>
  <c r="AX62" i="10" s="1"/>
  <c r="E781" i="10" s="1"/>
  <c r="BN48" i="10"/>
  <c r="BN62" i="10" s="1"/>
  <c r="E797" i="10" s="1"/>
  <c r="D464" i="10"/>
  <c r="Q815" i="10"/>
  <c r="AN48" i="10"/>
  <c r="AN62" i="10" s="1"/>
  <c r="AO48" i="10"/>
  <c r="AO62" i="10" s="1"/>
  <c r="E772" i="10" s="1"/>
  <c r="Q48" i="10"/>
  <c r="Q62" i="10" s="1"/>
  <c r="E748" i="10" s="1"/>
  <c r="CC48" i="10"/>
  <c r="CC62" i="10" s="1"/>
  <c r="E812" i="10" s="1"/>
  <c r="C48" i="10"/>
  <c r="C62" i="10" s="1"/>
  <c r="E734" i="10" s="1"/>
  <c r="AI48" i="10"/>
  <c r="AI62" i="10" s="1"/>
  <c r="E766" i="10" s="1"/>
  <c r="BO48" i="10"/>
  <c r="BO62" i="10" s="1"/>
  <c r="E798" i="10" s="1"/>
  <c r="BR48" i="10"/>
  <c r="BR62" i="10" s="1"/>
  <c r="E801" i="10" s="1"/>
  <c r="BU48" i="10"/>
  <c r="BU62" i="10" s="1"/>
  <c r="E804" i="10" s="1"/>
  <c r="BH48" i="10"/>
  <c r="BH62" i="10" s="1"/>
  <c r="E791" i="10" s="1"/>
  <c r="S48" i="10"/>
  <c r="S62" i="10" s="1"/>
  <c r="E750" i="10" s="1"/>
  <c r="AY48" i="10"/>
  <c r="AY62" i="10" s="1"/>
  <c r="E782" i="10" s="1"/>
  <c r="D48" i="10"/>
  <c r="D62" i="10" s="1"/>
  <c r="T48" i="10"/>
  <c r="T62" i="10" s="1"/>
  <c r="E751" i="10" s="1"/>
  <c r="AJ48" i="10"/>
  <c r="AJ62" i="10" s="1"/>
  <c r="E767" i="10" s="1"/>
  <c r="AZ48" i="10"/>
  <c r="AZ62" i="10" s="1"/>
  <c r="E783" i="10" s="1"/>
  <c r="BP48" i="10"/>
  <c r="BP62" i="10" s="1"/>
  <c r="E799" i="10" s="1"/>
  <c r="BB48" i="10"/>
  <c r="BB62" i="10" s="1"/>
  <c r="G48" i="10"/>
  <c r="G62" i="10" s="1"/>
  <c r="E738" i="10" s="1"/>
  <c r="W48" i="10"/>
  <c r="W62" i="10" s="1"/>
  <c r="E754" i="10" s="1"/>
  <c r="AM48" i="10"/>
  <c r="AM62" i="10" s="1"/>
  <c r="E770" i="10" s="1"/>
  <c r="BC48" i="10"/>
  <c r="BC62" i="10" s="1"/>
  <c r="E786" i="10" s="1"/>
  <c r="BS48" i="10"/>
  <c r="BS62" i="10" s="1"/>
  <c r="E802" i="10" s="1"/>
  <c r="C473" i="10"/>
  <c r="B440" i="10"/>
  <c r="BE48" i="10"/>
  <c r="BE62" i="10" s="1"/>
  <c r="E788" i="10" s="1"/>
  <c r="J48" i="10"/>
  <c r="J62" i="10" s="1"/>
  <c r="E741" i="10" s="1"/>
  <c r="Z48" i="10"/>
  <c r="Z62" i="10" s="1"/>
  <c r="E757" i="10" s="1"/>
  <c r="AP48" i="10"/>
  <c r="AP62" i="10" s="1"/>
  <c r="E773" i="10" s="1"/>
  <c r="BF48" i="10"/>
  <c r="BF62" i="10" s="1"/>
  <c r="E789" i="10" s="1"/>
  <c r="BV48" i="10"/>
  <c r="BV62" i="10" s="1"/>
  <c r="E805" i="10" s="1"/>
  <c r="F48" i="10"/>
  <c r="F62" i="10" s="1"/>
  <c r="E737" i="10" s="1"/>
  <c r="BT48" i="10"/>
  <c r="BT62" i="10" s="1"/>
  <c r="E803" i="10" s="1"/>
  <c r="K48" i="10"/>
  <c r="K62" i="10" s="1"/>
  <c r="AA48" i="10"/>
  <c r="AA62" i="10" s="1"/>
  <c r="E758" i="10" s="1"/>
  <c r="AQ48" i="10"/>
  <c r="AQ62" i="10" s="1"/>
  <c r="E774" i="10" s="1"/>
  <c r="BG48" i="10"/>
  <c r="BG62" i="10" s="1"/>
  <c r="E790" i="10" s="1"/>
  <c r="BW48" i="10"/>
  <c r="BW62" i="10" s="1"/>
  <c r="E806" i="10" s="1"/>
  <c r="V48" i="10"/>
  <c r="V62" i="10" s="1"/>
  <c r="E753" i="10" s="1"/>
  <c r="X48" i="10"/>
  <c r="X62" i="10" s="1"/>
  <c r="E755" i="10" s="1"/>
  <c r="I48" i="10"/>
  <c r="I62" i="10" s="1"/>
  <c r="E740" i="10" s="1"/>
  <c r="L48" i="10"/>
  <c r="L62" i="10" s="1"/>
  <c r="BI48" i="10"/>
  <c r="BI62" i="10" s="1"/>
  <c r="E792" i="10" s="1"/>
  <c r="N48" i="10"/>
  <c r="N62" i="10" s="1"/>
  <c r="E745" i="10" s="1"/>
  <c r="AD48" i="10"/>
  <c r="AD62" i="10" s="1"/>
  <c r="E761" i="10" s="1"/>
  <c r="AT48" i="10"/>
  <c r="AT62" i="10" s="1"/>
  <c r="E777" i="10" s="1"/>
  <c r="BJ48" i="10"/>
  <c r="BJ62" i="10" s="1"/>
  <c r="E793" i="10" s="1"/>
  <c r="BZ48" i="10"/>
  <c r="BZ62" i="10" s="1"/>
  <c r="E809" i="10" s="1"/>
  <c r="H48" i="10"/>
  <c r="H62" i="10" s="1"/>
  <c r="E739" i="10" s="1"/>
  <c r="AB48" i="10"/>
  <c r="AB62" i="10" s="1"/>
  <c r="E759" i="10" s="1"/>
  <c r="M48" i="10"/>
  <c r="M62" i="10" s="1"/>
  <c r="E744" i="10" s="1"/>
  <c r="M815" i="10"/>
  <c r="O48" i="10"/>
  <c r="O62" i="10" s="1"/>
  <c r="E746" i="10" s="1"/>
  <c r="CA48" i="10"/>
  <c r="CA62" i="10" s="1"/>
  <c r="E810" i="10" s="1"/>
  <c r="J612" i="10"/>
  <c r="Y48" i="10"/>
  <c r="Y62" i="10" s="1"/>
  <c r="E756" i="10" s="1"/>
  <c r="AR48" i="10"/>
  <c r="AR62" i="10" s="1"/>
  <c r="E775" i="10" s="1"/>
  <c r="AS48" i="10"/>
  <c r="AS62" i="10" s="1"/>
  <c r="E776" i="10" s="1"/>
  <c r="AE48" i="10"/>
  <c r="AE62" i="10" s="1"/>
  <c r="E762" i="10" s="1"/>
  <c r="AU48" i="10"/>
  <c r="AU62" i="10" s="1"/>
  <c r="E778" i="10" s="1"/>
  <c r="BK48" i="10"/>
  <c r="BK62" i="10" s="1"/>
  <c r="E794" i="10" s="1"/>
  <c r="P48" i="10"/>
  <c r="P62" i="10" s="1"/>
  <c r="E747" i="10" s="1"/>
  <c r="AF48" i="10"/>
  <c r="AF62" i="10" s="1"/>
  <c r="E763" i="10" s="1"/>
  <c r="AV48" i="10"/>
  <c r="AV62" i="10" s="1"/>
  <c r="E779" i="10" s="1"/>
  <c r="BL48" i="10"/>
  <c r="BL62" i="10" s="1"/>
  <c r="E795" i="10" s="1"/>
  <c r="CB48" i="10"/>
  <c r="CB62" i="10" s="1"/>
  <c r="E771" i="10"/>
  <c r="E811" i="10"/>
  <c r="E785" i="10"/>
  <c r="I816" i="10"/>
  <c r="C432" i="10"/>
  <c r="E217" i="10"/>
  <c r="C478" i="10" s="1"/>
  <c r="P816" i="10"/>
  <c r="D612" i="10"/>
  <c r="CF76" i="10"/>
  <c r="CB52" i="10" s="1"/>
  <c r="CB67" i="10" s="1"/>
  <c r="J811" i="10" s="1"/>
  <c r="BL52" i="10"/>
  <c r="BL67" i="10" s="1"/>
  <c r="J795" i="10" s="1"/>
  <c r="BZ52" i="10"/>
  <c r="BZ67" i="10" s="1"/>
  <c r="J809" i="10" s="1"/>
  <c r="BR52" i="10"/>
  <c r="BR67" i="10" s="1"/>
  <c r="J801" i="10" s="1"/>
  <c r="BJ52" i="10"/>
  <c r="BJ67" i="10" s="1"/>
  <c r="J793" i="10" s="1"/>
  <c r="BV52" i="10"/>
  <c r="BV67" i="10" s="1"/>
  <c r="J805" i="10" s="1"/>
  <c r="BN52" i="10"/>
  <c r="BN67" i="10" s="1"/>
  <c r="J797" i="10" s="1"/>
  <c r="BF52" i="10"/>
  <c r="BF67" i="10" s="1"/>
  <c r="J789" i="10" s="1"/>
  <c r="D292" i="10"/>
  <c r="D341" i="10" s="1"/>
  <c r="C481" i="10" s="1"/>
  <c r="C440" i="10"/>
  <c r="Q816" i="10"/>
  <c r="G612" i="10"/>
  <c r="CF77" i="10"/>
  <c r="R816" i="10"/>
  <c r="I612" i="10"/>
  <c r="F527" i="10"/>
  <c r="E204" i="10"/>
  <c r="C476" i="10" s="1"/>
  <c r="F506" i="10"/>
  <c r="G816" i="10"/>
  <c r="F612" i="10"/>
  <c r="C430" i="10"/>
  <c r="D339" i="10"/>
  <c r="C482" i="10" s="1"/>
  <c r="D438" i="10"/>
  <c r="D368" i="10"/>
  <c r="D373" i="10" s="1"/>
  <c r="D391" i="10" s="1"/>
  <c r="D393" i="10" s="1"/>
  <c r="D396" i="10" s="1"/>
  <c r="C429" i="10"/>
  <c r="F503" i="10"/>
  <c r="F550" i="10"/>
  <c r="BI730" i="10"/>
  <c r="C816" i="10"/>
  <c r="C458" i="10"/>
  <c r="F501" i="10"/>
  <c r="F509" i="10"/>
  <c r="F513" i="10"/>
  <c r="F519" i="10"/>
  <c r="F532" i="10"/>
  <c r="H532" i="10"/>
  <c r="H533" i="10"/>
  <c r="C427" i="10"/>
  <c r="C434" i="10"/>
  <c r="B465" i="10"/>
  <c r="F524" i="10"/>
  <c r="F534" i="10"/>
  <c r="K815" i="10"/>
  <c r="T815" i="10"/>
  <c r="CE75" i="10"/>
  <c r="T816" i="10"/>
  <c r="L612" i="10"/>
  <c r="C431" i="10"/>
  <c r="B444" i="10"/>
  <c r="F518" i="10"/>
  <c r="H612" i="10"/>
  <c r="I815" i="10"/>
  <c r="C815" i="10"/>
  <c r="N815" i="10"/>
  <c r="C463" i="10"/>
  <c r="F540" i="10"/>
  <c r="H540" i="10"/>
  <c r="F544" i="10"/>
  <c r="D815" i="10"/>
  <c r="O815" i="10"/>
  <c r="H535" i="10"/>
  <c r="F535" i="10"/>
  <c r="L815" i="10"/>
  <c r="F815" i="10"/>
  <c r="P815" i="10"/>
  <c r="G815" i="10"/>
  <c r="H815" i="10"/>
  <c r="R815" i="10"/>
  <c r="S815" i="10"/>
  <c r="E742" i="10" l="1"/>
  <c r="E736" i="10"/>
  <c r="E743" i="10"/>
  <c r="BT52" i="10"/>
  <c r="BT67" i="10" s="1"/>
  <c r="J803" i="10" s="1"/>
  <c r="CE62" i="10"/>
  <c r="E816" i="10" s="1"/>
  <c r="CE48" i="10"/>
  <c r="BZ71" i="10"/>
  <c r="C646" i="10" s="1"/>
  <c r="E735" i="10"/>
  <c r="E815" i="10" s="1"/>
  <c r="D465" i="10"/>
  <c r="BN71" i="10"/>
  <c r="C559" i="10" s="1"/>
  <c r="BR71" i="10"/>
  <c r="C563" i="10" s="1"/>
  <c r="BJ71" i="10"/>
  <c r="BV71" i="10"/>
  <c r="N816" i="10"/>
  <c r="K612" i="10"/>
  <c r="C465" i="10"/>
  <c r="BL71" i="10"/>
  <c r="CB71" i="10"/>
  <c r="BF71" i="10"/>
  <c r="BW52" i="10"/>
  <c r="BW67" i="10" s="1"/>
  <c r="BI52" i="10"/>
  <c r="BI67" i="10" s="1"/>
  <c r="AZ52" i="10"/>
  <c r="AZ67" i="10" s="1"/>
  <c r="AR52" i="10"/>
  <c r="AR67" i="10" s="1"/>
  <c r="AJ52" i="10"/>
  <c r="AJ67" i="10" s="1"/>
  <c r="AB52" i="10"/>
  <c r="AB67" i="10" s="1"/>
  <c r="T52" i="10"/>
  <c r="L52" i="10"/>
  <c r="L67" i="10" s="1"/>
  <c r="L71" i="10" s="1"/>
  <c r="D52" i="10"/>
  <c r="D67" i="10" s="1"/>
  <c r="BU52" i="10"/>
  <c r="BU67" i="10" s="1"/>
  <c r="BH52" i="10"/>
  <c r="BH67" i="10" s="1"/>
  <c r="AY52" i="10"/>
  <c r="AY67" i="10" s="1"/>
  <c r="AQ52" i="10"/>
  <c r="AQ67" i="10" s="1"/>
  <c r="AI52" i="10"/>
  <c r="AI67" i="10" s="1"/>
  <c r="AA52" i="10"/>
  <c r="AA67" i="10" s="1"/>
  <c r="S52" i="10"/>
  <c r="K52" i="10"/>
  <c r="K67" i="10" s="1"/>
  <c r="K71" i="10" s="1"/>
  <c r="C52" i="10"/>
  <c r="BO52" i="10"/>
  <c r="BO67" i="10" s="1"/>
  <c r="W52" i="10"/>
  <c r="W67" i="10" s="1"/>
  <c r="G52" i="10"/>
  <c r="BS52" i="10"/>
  <c r="BS67" i="10" s="1"/>
  <c r="BG52" i="10"/>
  <c r="BG67" i="10" s="1"/>
  <c r="AX52" i="10"/>
  <c r="AX67" i="10" s="1"/>
  <c r="AP52" i="10"/>
  <c r="AP67" i="10" s="1"/>
  <c r="AH52" i="10"/>
  <c r="AH67" i="10" s="1"/>
  <c r="Z52" i="10"/>
  <c r="Z67" i="10" s="1"/>
  <c r="R52" i="10"/>
  <c r="J52" i="10"/>
  <c r="AE52" i="10"/>
  <c r="AE67" i="10" s="1"/>
  <c r="BQ52" i="10"/>
  <c r="BQ67" i="10" s="1"/>
  <c r="BE52" i="10"/>
  <c r="BE67" i="10" s="1"/>
  <c r="AW52" i="10"/>
  <c r="AW67" i="10" s="1"/>
  <c r="AO52" i="10"/>
  <c r="AO67" i="10" s="1"/>
  <c r="AG52" i="10"/>
  <c r="AG67" i="10" s="1"/>
  <c r="Y52" i="10"/>
  <c r="Y67" i="10" s="1"/>
  <c r="Q52" i="10"/>
  <c r="I52" i="10"/>
  <c r="CA52" i="10"/>
  <c r="CA67" i="10" s="1"/>
  <c r="AM52" i="10"/>
  <c r="AM67" i="10" s="1"/>
  <c r="CC52" i="10"/>
  <c r="CC67" i="10" s="1"/>
  <c r="BP52" i="10"/>
  <c r="BP67" i="10" s="1"/>
  <c r="BD52" i="10"/>
  <c r="BD67" i="10" s="1"/>
  <c r="AV52" i="10"/>
  <c r="AV67" i="10" s="1"/>
  <c r="AN52" i="10"/>
  <c r="AN67" i="10" s="1"/>
  <c r="AF52" i="10"/>
  <c r="AF67" i="10" s="1"/>
  <c r="X52" i="10"/>
  <c r="X67" i="10" s="1"/>
  <c r="P52" i="10"/>
  <c r="H52" i="10"/>
  <c r="BC52" i="10"/>
  <c r="BC67" i="10" s="1"/>
  <c r="AU52" i="10"/>
  <c r="AU67" i="10" s="1"/>
  <c r="O52" i="10"/>
  <c r="BY52" i="10"/>
  <c r="BY67" i="10" s="1"/>
  <c r="BM52" i="10"/>
  <c r="BM67" i="10" s="1"/>
  <c r="BB52" i="10"/>
  <c r="BB67" i="10" s="1"/>
  <c r="AT52" i="10"/>
  <c r="AT67" i="10" s="1"/>
  <c r="AL52" i="10"/>
  <c r="AL67" i="10" s="1"/>
  <c r="AD52" i="10"/>
  <c r="AD67" i="10" s="1"/>
  <c r="V52" i="10"/>
  <c r="V67" i="10" s="1"/>
  <c r="N52" i="10"/>
  <c r="F52" i="10"/>
  <c r="BX52" i="10"/>
  <c r="BX67" i="10" s="1"/>
  <c r="BK52" i="10"/>
  <c r="BK67" i="10" s="1"/>
  <c r="BA52" i="10"/>
  <c r="BA67" i="10" s="1"/>
  <c r="AS52" i="10"/>
  <c r="AS67" i="10" s="1"/>
  <c r="AK52" i="10"/>
  <c r="AK67" i="10" s="1"/>
  <c r="AC52" i="10"/>
  <c r="AC67" i="10" s="1"/>
  <c r="U52" i="10"/>
  <c r="U67" i="10" s="1"/>
  <c r="M52" i="10"/>
  <c r="E52" i="10"/>
  <c r="E67" i="10" s="1"/>
  <c r="E71" i="10" s="1"/>
  <c r="BT71" i="10" l="1"/>
  <c r="C565" i="10" s="1"/>
  <c r="C428" i="10"/>
  <c r="C626" i="10"/>
  <c r="C571" i="10"/>
  <c r="C619" i="10"/>
  <c r="C640" i="10"/>
  <c r="J810" i="10"/>
  <c r="CA71" i="10"/>
  <c r="J796" i="10"/>
  <c r="BM71" i="10"/>
  <c r="J744" i="10"/>
  <c r="J808" i="10"/>
  <c r="BY71" i="10"/>
  <c r="J748" i="10"/>
  <c r="J741" i="10"/>
  <c r="J738" i="10"/>
  <c r="J774" i="10"/>
  <c r="AQ71" i="10"/>
  <c r="J767" i="10"/>
  <c r="AJ71" i="10"/>
  <c r="J752" i="10"/>
  <c r="U71" i="10"/>
  <c r="J745" i="10"/>
  <c r="J746" i="10"/>
  <c r="J779" i="10"/>
  <c r="AV71" i="10"/>
  <c r="J756" i="10"/>
  <c r="Y71" i="10"/>
  <c r="J749" i="10"/>
  <c r="J754" i="10"/>
  <c r="W71" i="10"/>
  <c r="J782" i="10"/>
  <c r="AY71" i="10"/>
  <c r="J775" i="10"/>
  <c r="AR71" i="10"/>
  <c r="C573" i="10"/>
  <c r="C622" i="10"/>
  <c r="J794" i="10"/>
  <c r="BK71" i="10"/>
  <c r="J762" i="10"/>
  <c r="AE71" i="10"/>
  <c r="J760" i="10"/>
  <c r="AC71" i="10"/>
  <c r="J778" i="10"/>
  <c r="AU71" i="10"/>
  <c r="J798" i="10"/>
  <c r="BO71" i="10"/>
  <c r="J790" i="10"/>
  <c r="BG71" i="10"/>
  <c r="J763" i="10"/>
  <c r="AF71" i="10"/>
  <c r="J737" i="10"/>
  <c r="J771" i="10"/>
  <c r="AN71" i="10"/>
  <c r="J753" i="10"/>
  <c r="V71" i="10"/>
  <c r="J787" i="10"/>
  <c r="BD71" i="10"/>
  <c r="J764" i="10"/>
  <c r="AG71" i="10"/>
  <c r="J757" i="10"/>
  <c r="Z71" i="10"/>
  <c r="J791" i="10"/>
  <c r="BH71" i="10"/>
  <c r="J783" i="10"/>
  <c r="AZ71" i="10"/>
  <c r="C557" i="10"/>
  <c r="C637" i="10"/>
  <c r="J768" i="10"/>
  <c r="AK71" i="10"/>
  <c r="J761" i="10"/>
  <c r="AD71" i="10"/>
  <c r="J786" i="10"/>
  <c r="BC71" i="10"/>
  <c r="J799" i="10"/>
  <c r="BP71" i="10"/>
  <c r="J772" i="10"/>
  <c r="AO71" i="10"/>
  <c r="J765" i="10"/>
  <c r="AH71" i="10"/>
  <c r="C67" i="10"/>
  <c r="CE52" i="10"/>
  <c r="J804" i="10"/>
  <c r="BU71" i="10"/>
  <c r="J792" i="10"/>
  <c r="BI71" i="10"/>
  <c r="J800" i="10"/>
  <c r="BQ71" i="10"/>
  <c r="J802" i="10"/>
  <c r="BS71" i="10"/>
  <c r="J739" i="10"/>
  <c r="J735" i="10"/>
  <c r="D71" i="10"/>
  <c r="J785" i="10"/>
  <c r="BB71" i="10"/>
  <c r="J807" i="10"/>
  <c r="BX71" i="10"/>
  <c r="J740" i="10"/>
  <c r="J776" i="10"/>
  <c r="AS71" i="10"/>
  <c r="J769" i="10"/>
  <c r="AL71" i="10"/>
  <c r="J812" i="10"/>
  <c r="CC71" i="10"/>
  <c r="J780" i="10"/>
  <c r="AW71" i="10"/>
  <c r="J773" i="10"/>
  <c r="AP71" i="10"/>
  <c r="J742" i="10"/>
  <c r="J806" i="10"/>
  <c r="BW71" i="10"/>
  <c r="J784" i="10"/>
  <c r="BA71" i="10"/>
  <c r="J777" i="10"/>
  <c r="AT71" i="10"/>
  <c r="J747" i="10"/>
  <c r="J770" i="10"/>
  <c r="AM71" i="10"/>
  <c r="J788" i="10"/>
  <c r="BE71" i="10"/>
  <c r="J781" i="10"/>
  <c r="AX71" i="10"/>
  <c r="J750" i="10"/>
  <c r="J743" i="10"/>
  <c r="C629" i="10"/>
  <c r="C551" i="10"/>
  <c r="C642" i="10"/>
  <c r="C567" i="10"/>
  <c r="J755" i="10"/>
  <c r="X71" i="10"/>
  <c r="J758" i="10"/>
  <c r="AA71" i="10"/>
  <c r="J751" i="10"/>
  <c r="C555" i="10"/>
  <c r="C617" i="10"/>
  <c r="J736" i="10"/>
  <c r="J766" i="10"/>
  <c r="AI71" i="10"/>
  <c r="J759" i="10"/>
  <c r="AB71" i="10"/>
  <c r="C542" i="10" l="1"/>
  <c r="C631" i="10"/>
  <c r="C691" i="10"/>
  <c r="C519" i="10"/>
  <c r="G519" i="10" s="1"/>
  <c r="C705" i="10"/>
  <c r="C533" i="10"/>
  <c r="G533" i="10" s="1"/>
  <c r="C627" i="10"/>
  <c r="C560" i="10"/>
  <c r="C556" i="10"/>
  <c r="C635" i="10"/>
  <c r="C688" i="10"/>
  <c r="C516" i="10"/>
  <c r="G516" i="10" s="1"/>
  <c r="C680" i="10"/>
  <c r="C508" i="10"/>
  <c r="C708" i="10"/>
  <c r="C536" i="10"/>
  <c r="G536" i="10" s="1"/>
  <c r="C570" i="10"/>
  <c r="C645" i="10"/>
  <c r="C546" i="10"/>
  <c r="C630" i="10"/>
  <c r="C641" i="10"/>
  <c r="C566" i="10"/>
  <c r="C526" i="10"/>
  <c r="C698" i="10"/>
  <c r="C671" i="10"/>
  <c r="C499" i="10"/>
  <c r="G499" i="10" s="1"/>
  <c r="C712" i="10"/>
  <c r="C540" i="10"/>
  <c r="G540" i="10" s="1"/>
  <c r="C683" i="10"/>
  <c r="C511" i="10"/>
  <c r="C679" i="10"/>
  <c r="C507" i="10"/>
  <c r="G507" i="10" s="1"/>
  <c r="C672" i="10"/>
  <c r="C500" i="10"/>
  <c r="G500" i="10" s="1"/>
  <c r="C678" i="10"/>
  <c r="C506" i="10"/>
  <c r="G506" i="10" s="1"/>
  <c r="C700" i="10"/>
  <c r="C528" i="10"/>
  <c r="C692" i="10"/>
  <c r="C520" i="10"/>
  <c r="G520" i="10" s="1"/>
  <c r="C677" i="10"/>
  <c r="C505" i="10"/>
  <c r="C704" i="10"/>
  <c r="C532" i="10"/>
  <c r="G532" i="10" s="1"/>
  <c r="C568" i="10"/>
  <c r="C643" i="10"/>
  <c r="C574" i="10"/>
  <c r="C620" i="10"/>
  <c r="C569" i="10"/>
  <c r="C644" i="10"/>
  <c r="C564" i="10"/>
  <c r="C639" i="10"/>
  <c r="C633" i="10"/>
  <c r="C548" i="10"/>
  <c r="C614" i="10"/>
  <c r="C550" i="10"/>
  <c r="J734" i="10"/>
  <c r="J815" i="10" s="1"/>
  <c r="CE67" i="10"/>
  <c r="C71" i="10"/>
  <c r="C628" i="10"/>
  <c r="C545" i="10"/>
  <c r="G545" i="10" s="1"/>
  <c r="C624" i="10"/>
  <c r="C549" i="10"/>
  <c r="C697" i="10"/>
  <c r="C525" i="10"/>
  <c r="G525" i="10" s="1"/>
  <c r="C694" i="10"/>
  <c r="C522" i="10"/>
  <c r="C709" i="10"/>
  <c r="C537" i="10"/>
  <c r="G537" i="10" s="1"/>
  <c r="C690" i="10"/>
  <c r="C518" i="10"/>
  <c r="C686" i="10"/>
  <c r="C514" i="10"/>
  <c r="C675" i="10"/>
  <c r="C503" i="10"/>
  <c r="G503" i="10" s="1"/>
  <c r="C638" i="10"/>
  <c r="C558" i="10"/>
  <c r="C693" i="10"/>
  <c r="C521" i="10"/>
  <c r="C673" i="10"/>
  <c r="C501" i="10"/>
  <c r="G501" i="10" s="1"/>
  <c r="C561" i="10"/>
  <c r="C621" i="10"/>
  <c r="C670" i="10"/>
  <c r="C498" i="10"/>
  <c r="C689" i="10"/>
  <c r="C517" i="10"/>
  <c r="C512" i="10"/>
  <c r="C684" i="10"/>
  <c r="C681" i="10"/>
  <c r="C509" i="10"/>
  <c r="C676" i="10"/>
  <c r="C504" i="10"/>
  <c r="G504" i="10" s="1"/>
  <c r="C703" i="10"/>
  <c r="C531" i="10"/>
  <c r="C547" i="10"/>
  <c r="C632" i="10"/>
  <c r="C623" i="10"/>
  <c r="C562" i="10"/>
  <c r="C699" i="10"/>
  <c r="C527" i="10"/>
  <c r="C695" i="10"/>
  <c r="C523" i="10"/>
  <c r="G523" i="10" s="1"/>
  <c r="C553" i="10"/>
  <c r="C636" i="10"/>
  <c r="C687" i="10"/>
  <c r="C515" i="10"/>
  <c r="G515" i="10" s="1"/>
  <c r="C552" i="10"/>
  <c r="C618" i="10"/>
  <c r="C696" i="10"/>
  <c r="C524" i="10"/>
  <c r="C625" i="10"/>
  <c r="C544" i="10"/>
  <c r="C713" i="10"/>
  <c r="C541" i="10"/>
  <c r="C701" i="10"/>
  <c r="C529" i="10"/>
  <c r="C682" i="10"/>
  <c r="C510" i="10"/>
  <c r="G510" i="10" s="1"/>
  <c r="C572" i="10"/>
  <c r="C647" i="10"/>
  <c r="C685" i="10"/>
  <c r="C513" i="10"/>
  <c r="G513" i="10" s="1"/>
  <c r="C674" i="10"/>
  <c r="C502" i="10"/>
  <c r="G502" i="10" s="1"/>
  <c r="C543" i="10"/>
  <c r="C616" i="10"/>
  <c r="C711" i="10"/>
  <c r="C539" i="10"/>
  <c r="G539" i="10" s="1"/>
  <c r="C707" i="10"/>
  <c r="C535" i="10"/>
  <c r="G535" i="10" s="1"/>
  <c r="C538" i="10"/>
  <c r="G538" i="10" s="1"/>
  <c r="C710" i="10"/>
  <c r="C669" i="10"/>
  <c r="C497" i="10"/>
  <c r="G497" i="10" s="1"/>
  <c r="C634" i="10"/>
  <c r="C554" i="10"/>
  <c r="C706" i="10"/>
  <c r="C534" i="10"/>
  <c r="C530" i="10"/>
  <c r="C702" i="10"/>
  <c r="G544" i="10" l="1"/>
  <c r="H544" i="10" s="1"/>
  <c r="G512" i="10"/>
  <c r="H512" i="10"/>
  <c r="G550" i="10"/>
  <c r="H550" i="10" s="1"/>
  <c r="G524" i="10"/>
  <c r="H524" i="10" s="1"/>
  <c r="G531" i="10"/>
  <c r="H531" i="10" s="1"/>
  <c r="G517" i="10"/>
  <c r="H517" i="10"/>
  <c r="H521" i="10"/>
  <c r="G521" i="10"/>
  <c r="G518" i="10"/>
  <c r="H518" i="10" s="1"/>
  <c r="D615" i="10"/>
  <c r="C648" i="10"/>
  <c r="M716" i="10" s="1"/>
  <c r="Y816" i="10" s="1"/>
  <c r="G526" i="10"/>
  <c r="H526" i="10" s="1"/>
  <c r="G498" i="10"/>
  <c r="H498" i="10" s="1"/>
  <c r="G511" i="10"/>
  <c r="H511" i="10"/>
  <c r="G529" i="10"/>
  <c r="H529" i="10" s="1"/>
  <c r="G527" i="10"/>
  <c r="H527" i="10" s="1"/>
  <c r="G508" i="10"/>
  <c r="H508" i="10" s="1"/>
  <c r="G530" i="10"/>
  <c r="H530" i="10" s="1"/>
  <c r="G528" i="10"/>
  <c r="H528" i="10" s="1"/>
  <c r="G534" i="10"/>
  <c r="H534" i="10" s="1"/>
  <c r="G509" i="10"/>
  <c r="H509" i="10" s="1"/>
  <c r="G522" i="10"/>
  <c r="H522" i="10"/>
  <c r="C668" i="10"/>
  <c r="C715" i="10" s="1"/>
  <c r="C496" i="10"/>
  <c r="G496" i="10" s="1"/>
  <c r="J816" i="10"/>
  <c r="C433" i="10"/>
  <c r="C441" i="10" s="1"/>
  <c r="CE71" i="10"/>
  <c r="C716" i="10" s="1"/>
  <c r="G505" i="10"/>
  <c r="H505" i="10" s="1"/>
  <c r="G546" i="10"/>
  <c r="H546" i="10"/>
  <c r="G514" i="10"/>
  <c r="H514" i="10" s="1"/>
  <c r="D712" i="10" l="1"/>
  <c r="D704" i="10"/>
  <c r="D696" i="10"/>
  <c r="D688" i="10"/>
  <c r="D709" i="10"/>
  <c r="D701" i="10"/>
  <c r="D693" i="10"/>
  <c r="D685" i="10"/>
  <c r="D706" i="10"/>
  <c r="D698" i="10"/>
  <c r="D690" i="10"/>
  <c r="D682" i="10"/>
  <c r="D711" i="10"/>
  <c r="D703" i="10"/>
  <c r="D708" i="10"/>
  <c r="D700" i="10"/>
  <c r="D692" i="10"/>
  <c r="D713" i="10"/>
  <c r="D705" i="10"/>
  <c r="D697" i="10"/>
  <c r="D689" i="10"/>
  <c r="D710" i="10"/>
  <c r="D702" i="10"/>
  <c r="D694" i="10"/>
  <c r="D686" i="10"/>
  <c r="D674" i="10"/>
  <c r="D623" i="10"/>
  <c r="D619" i="10"/>
  <c r="D691" i="10"/>
  <c r="D679" i="10"/>
  <c r="D671" i="10"/>
  <c r="D625" i="10"/>
  <c r="D699" i="10"/>
  <c r="D683" i="10"/>
  <c r="D676" i="10"/>
  <c r="D668" i="10"/>
  <c r="D628" i="10"/>
  <c r="D622" i="10"/>
  <c r="D618" i="10"/>
  <c r="D687" i="10"/>
  <c r="D681" i="10"/>
  <c r="D673" i="10"/>
  <c r="D680" i="10"/>
  <c r="D672" i="10"/>
  <c r="D620" i="10"/>
  <c r="D616" i="10"/>
  <c r="D716" i="10"/>
  <c r="D677" i="10"/>
  <c r="D675" i="10"/>
  <c r="D647" i="10"/>
  <c r="D642" i="10"/>
  <c r="D634" i="10"/>
  <c r="D624" i="10"/>
  <c r="D669" i="10"/>
  <c r="D639" i="10"/>
  <c r="D631" i="10"/>
  <c r="D678" i="10"/>
  <c r="D646" i="10"/>
  <c r="D641" i="10"/>
  <c r="D633" i="10"/>
  <c r="D627" i="10"/>
  <c r="D670" i="10"/>
  <c r="D638" i="10"/>
  <c r="D630" i="10"/>
  <c r="D626" i="10"/>
  <c r="D707" i="10"/>
  <c r="D695" i="10"/>
  <c r="D643" i="10"/>
  <c r="D635" i="10"/>
  <c r="D617" i="10"/>
  <c r="D637" i="10"/>
  <c r="D632" i="10"/>
  <c r="D640" i="10"/>
  <c r="D629" i="10"/>
  <c r="D645" i="10"/>
  <c r="D684" i="10"/>
  <c r="D636" i="10"/>
  <c r="D621" i="10"/>
  <c r="D644" i="10"/>
  <c r="D715" i="10" l="1"/>
  <c r="E623" i="10"/>
  <c r="E612" i="10"/>
  <c r="E709" i="10" l="1"/>
  <c r="E701" i="10"/>
  <c r="E693" i="10"/>
  <c r="E685" i="10"/>
  <c r="E706" i="10"/>
  <c r="E698" i="10"/>
  <c r="E690" i="10"/>
  <c r="E711" i="10"/>
  <c r="E703" i="10"/>
  <c r="E695" i="10"/>
  <c r="E687" i="10"/>
  <c r="E708" i="10"/>
  <c r="E700" i="10"/>
  <c r="E713" i="10"/>
  <c r="E705" i="10"/>
  <c r="E697" i="10"/>
  <c r="E710" i="10"/>
  <c r="E702" i="10"/>
  <c r="E694" i="10"/>
  <c r="E716" i="10"/>
  <c r="E707" i="10"/>
  <c r="E699" i="10"/>
  <c r="E691" i="10"/>
  <c r="E683" i="10"/>
  <c r="E712" i="10"/>
  <c r="E679" i="10"/>
  <c r="E671" i="10"/>
  <c r="E625" i="10"/>
  <c r="E689" i="10"/>
  <c r="E686" i="10"/>
  <c r="E682" i="10"/>
  <c r="E676" i="10"/>
  <c r="E668" i="10"/>
  <c r="E628" i="10"/>
  <c r="E696" i="10"/>
  <c r="E681" i="10"/>
  <c r="E673" i="10"/>
  <c r="E704" i="10"/>
  <c r="E684" i="10"/>
  <c r="E678" i="10"/>
  <c r="E670" i="10"/>
  <c r="E647" i="10"/>
  <c r="E646" i="10"/>
  <c r="E645" i="10"/>
  <c r="E629" i="10"/>
  <c r="E626" i="10"/>
  <c r="E688" i="10"/>
  <c r="E677" i="10"/>
  <c r="E669" i="10"/>
  <c r="E627" i="10"/>
  <c r="E692" i="10"/>
  <c r="E639" i="10"/>
  <c r="E631" i="10"/>
  <c r="E644" i="10"/>
  <c r="E636" i="10"/>
  <c r="E680" i="10"/>
  <c r="E638" i="10"/>
  <c r="E630" i="10"/>
  <c r="E674" i="10"/>
  <c r="E672" i="10"/>
  <c r="E643" i="10"/>
  <c r="E635" i="10"/>
  <c r="E640" i="10"/>
  <c r="E632" i="10"/>
  <c r="E675" i="10"/>
  <c r="E642" i="10"/>
  <c r="E634" i="10"/>
  <c r="E624" i="10"/>
  <c r="E641" i="10"/>
  <c r="E637" i="10"/>
  <c r="E633" i="10"/>
  <c r="E715" i="10" l="1"/>
  <c r="F624" i="10"/>
  <c r="F706" i="10" l="1"/>
  <c r="F698" i="10"/>
  <c r="F690" i="10"/>
  <c r="F711" i="10"/>
  <c r="F703" i="10"/>
  <c r="F695" i="10"/>
  <c r="F687" i="10"/>
  <c r="F708" i="10"/>
  <c r="F700" i="10"/>
  <c r="F692" i="10"/>
  <c r="F684" i="10"/>
  <c r="F713" i="10"/>
  <c r="F705" i="10"/>
  <c r="F710" i="10"/>
  <c r="F702" i="10"/>
  <c r="F694" i="10"/>
  <c r="F716" i="10"/>
  <c r="F707" i="10"/>
  <c r="F699" i="10"/>
  <c r="F691" i="10"/>
  <c r="F712" i="10"/>
  <c r="F704" i="10"/>
  <c r="F696" i="10"/>
  <c r="F688" i="10"/>
  <c r="F689" i="10"/>
  <c r="F686" i="10"/>
  <c r="F682" i="10"/>
  <c r="F676" i="10"/>
  <c r="F668" i="10"/>
  <c r="F628" i="10"/>
  <c r="F683" i="10"/>
  <c r="F681" i="10"/>
  <c r="F673" i="10"/>
  <c r="F693" i="10"/>
  <c r="F678" i="10"/>
  <c r="F670" i="10"/>
  <c r="F647" i="10"/>
  <c r="F646" i="10"/>
  <c r="F645" i="10"/>
  <c r="F629" i="10"/>
  <c r="F626" i="10"/>
  <c r="F675" i="10"/>
  <c r="F644" i="10"/>
  <c r="F643" i="10"/>
  <c r="F642" i="10"/>
  <c r="F641" i="10"/>
  <c r="F640" i="10"/>
  <c r="F639" i="10"/>
  <c r="F638" i="10"/>
  <c r="F637" i="10"/>
  <c r="F636" i="10"/>
  <c r="F635" i="10"/>
  <c r="F634" i="10"/>
  <c r="F633" i="10"/>
  <c r="F632" i="10"/>
  <c r="F631" i="10"/>
  <c r="F630" i="10"/>
  <c r="F685" i="10"/>
  <c r="F674" i="10"/>
  <c r="F701" i="10"/>
  <c r="F671" i="10"/>
  <c r="F669" i="10"/>
  <c r="F709" i="10"/>
  <c r="F697" i="10"/>
  <c r="F672" i="10"/>
  <c r="F679" i="10"/>
  <c r="F677" i="10"/>
  <c r="F627" i="10"/>
  <c r="F625" i="10"/>
  <c r="F680" i="10"/>
  <c r="F715" i="10" l="1"/>
  <c r="G625" i="10"/>
  <c r="G711" i="10" l="1"/>
  <c r="G703" i="10"/>
  <c r="G695" i="10"/>
  <c r="G687" i="10"/>
  <c r="G708" i="10"/>
  <c r="G700" i="10"/>
  <c r="G692" i="10"/>
  <c r="G684" i="10"/>
  <c r="G713" i="10"/>
  <c r="G705" i="10"/>
  <c r="G697" i="10"/>
  <c r="G689" i="10"/>
  <c r="G681" i="10"/>
  <c r="G710" i="10"/>
  <c r="G702" i="10"/>
  <c r="G716" i="10"/>
  <c r="G707" i="10"/>
  <c r="G699" i="10"/>
  <c r="G712" i="10"/>
  <c r="G704" i="10"/>
  <c r="G696" i="10"/>
  <c r="G709" i="10"/>
  <c r="G701" i="10"/>
  <c r="G693" i="10"/>
  <c r="G685" i="10"/>
  <c r="G706" i="10"/>
  <c r="G691" i="10"/>
  <c r="G683" i="10"/>
  <c r="G673" i="10"/>
  <c r="G678" i="10"/>
  <c r="G670" i="10"/>
  <c r="G647" i="10"/>
  <c r="G646" i="10"/>
  <c r="G645" i="10"/>
  <c r="G629" i="10"/>
  <c r="G626" i="10"/>
  <c r="G675" i="10"/>
  <c r="G644" i="10"/>
  <c r="G643" i="10"/>
  <c r="G642" i="10"/>
  <c r="G641" i="10"/>
  <c r="G640" i="10"/>
  <c r="G639" i="10"/>
  <c r="G638" i="10"/>
  <c r="G637" i="10"/>
  <c r="G636" i="10"/>
  <c r="G635" i="10"/>
  <c r="G634" i="10"/>
  <c r="G633" i="10"/>
  <c r="G632" i="10"/>
  <c r="G631" i="10"/>
  <c r="G630" i="10"/>
  <c r="G680" i="10"/>
  <c r="G672" i="10"/>
  <c r="G679" i="10"/>
  <c r="G671" i="10"/>
  <c r="G628" i="10"/>
  <c r="G698" i="10"/>
  <c r="G627" i="10"/>
  <c r="G690" i="10"/>
  <c r="G682" i="10"/>
  <c r="G676" i="10"/>
  <c r="G674" i="10"/>
  <c r="G668" i="10"/>
  <c r="G669" i="10"/>
  <c r="G694" i="10"/>
  <c r="G688" i="10"/>
  <c r="G677" i="10"/>
  <c r="G686" i="10"/>
  <c r="G715" i="10" l="1"/>
  <c r="H628" i="10"/>
  <c r="H708" i="10" l="1"/>
  <c r="H700" i="10"/>
  <c r="H692" i="10"/>
  <c r="H684" i="10"/>
  <c r="H713" i="10"/>
  <c r="H705" i="10"/>
  <c r="H697" i="10"/>
  <c r="H689" i="10"/>
  <c r="H710" i="10"/>
  <c r="H702" i="10"/>
  <c r="H694" i="10"/>
  <c r="H686" i="10"/>
  <c r="H716" i="10"/>
  <c r="H707" i="10"/>
  <c r="H699" i="10"/>
  <c r="H712" i="10"/>
  <c r="H704" i="10"/>
  <c r="H696" i="10"/>
  <c r="H709" i="10"/>
  <c r="H701" i="10"/>
  <c r="H693" i="10"/>
  <c r="H706" i="10"/>
  <c r="H698" i="10"/>
  <c r="H690" i="10"/>
  <c r="H682" i="10"/>
  <c r="H681" i="10"/>
  <c r="H678" i="10"/>
  <c r="H670" i="10"/>
  <c r="H647" i="10"/>
  <c r="H646" i="10"/>
  <c r="H645" i="10"/>
  <c r="H629" i="10"/>
  <c r="H711" i="10"/>
  <c r="H675" i="10"/>
  <c r="H644" i="10"/>
  <c r="H643" i="10"/>
  <c r="H642" i="10"/>
  <c r="H641" i="10"/>
  <c r="H640" i="10"/>
  <c r="H639" i="10"/>
  <c r="H638" i="10"/>
  <c r="H637" i="10"/>
  <c r="H636" i="10"/>
  <c r="H635" i="10"/>
  <c r="H634" i="10"/>
  <c r="H633" i="10"/>
  <c r="H632" i="10"/>
  <c r="H631" i="10"/>
  <c r="H630" i="10"/>
  <c r="H687" i="10"/>
  <c r="H680" i="10"/>
  <c r="H672" i="10"/>
  <c r="H677" i="10"/>
  <c r="H669" i="10"/>
  <c r="H676" i="10"/>
  <c r="H668" i="10"/>
  <c r="H683" i="10"/>
  <c r="H691" i="10"/>
  <c r="H695" i="10"/>
  <c r="H685" i="10"/>
  <c r="H688" i="10"/>
  <c r="H673" i="10"/>
  <c r="H671" i="10"/>
  <c r="H703" i="10"/>
  <c r="H679" i="10"/>
  <c r="H674" i="10"/>
  <c r="H715" i="10" l="1"/>
  <c r="I629" i="10"/>
  <c r="I713" i="10" l="1"/>
  <c r="I705" i="10"/>
  <c r="I697" i="10"/>
  <c r="I689" i="10"/>
  <c r="I710" i="10"/>
  <c r="I702" i="10"/>
  <c r="I694" i="10"/>
  <c r="I686" i="10"/>
  <c r="I716" i="10"/>
  <c r="I707" i="10"/>
  <c r="I699" i="10"/>
  <c r="I691" i="10"/>
  <c r="I683" i="10"/>
  <c r="I712" i="10"/>
  <c r="I704" i="10"/>
  <c r="I709" i="10"/>
  <c r="I701" i="10"/>
  <c r="I693" i="10"/>
  <c r="I706" i="10"/>
  <c r="I698" i="10"/>
  <c r="I690" i="10"/>
  <c r="I711" i="10"/>
  <c r="I703" i="10"/>
  <c r="I695" i="10"/>
  <c r="I687" i="10"/>
  <c r="I700" i="10"/>
  <c r="I675" i="10"/>
  <c r="I644" i="10"/>
  <c r="I643" i="10"/>
  <c r="I642" i="10"/>
  <c r="I641" i="10"/>
  <c r="I640" i="10"/>
  <c r="I639" i="10"/>
  <c r="I638" i="10"/>
  <c r="I637" i="10"/>
  <c r="I636" i="10"/>
  <c r="I635" i="10"/>
  <c r="I634" i="10"/>
  <c r="I633" i="10"/>
  <c r="I632" i="10"/>
  <c r="I631" i="10"/>
  <c r="I630" i="10"/>
  <c r="I696" i="10"/>
  <c r="I680" i="10"/>
  <c r="I672" i="10"/>
  <c r="I684" i="10"/>
  <c r="I677" i="10"/>
  <c r="I669" i="10"/>
  <c r="I688" i="10"/>
  <c r="I674" i="10"/>
  <c r="I682" i="10"/>
  <c r="I673" i="10"/>
  <c r="I685" i="10"/>
  <c r="I670" i="10"/>
  <c r="I668" i="10"/>
  <c r="I708" i="10"/>
  <c r="I679" i="10"/>
  <c r="I645" i="10"/>
  <c r="I692" i="10"/>
  <c r="I647" i="10"/>
  <c r="I671" i="10"/>
  <c r="I678" i="10"/>
  <c r="I676" i="10"/>
  <c r="I646" i="10"/>
  <c r="I681" i="10"/>
  <c r="I715" i="10" l="1"/>
  <c r="J630" i="10"/>
  <c r="J710" i="10" l="1"/>
  <c r="J702" i="10"/>
  <c r="J694" i="10"/>
  <c r="J686" i="10"/>
  <c r="J716" i="10"/>
  <c r="J707" i="10"/>
  <c r="J699" i="10"/>
  <c r="J691" i="10"/>
  <c r="J683" i="10"/>
  <c r="J712" i="10"/>
  <c r="J704" i="10"/>
  <c r="J696" i="10"/>
  <c r="J688" i="10"/>
  <c r="J709" i="10"/>
  <c r="J701" i="10"/>
  <c r="J706" i="10"/>
  <c r="J698" i="10"/>
  <c r="J711" i="10"/>
  <c r="J703" i="10"/>
  <c r="J695" i="10"/>
  <c r="J708" i="10"/>
  <c r="J700" i="10"/>
  <c r="J692" i="10"/>
  <c r="J684" i="10"/>
  <c r="J680" i="10"/>
  <c r="J672" i="10"/>
  <c r="J705" i="10"/>
  <c r="J693" i="10"/>
  <c r="J687" i="10"/>
  <c r="J677" i="10"/>
  <c r="J669" i="10"/>
  <c r="J674" i="10"/>
  <c r="J690" i="10"/>
  <c r="J685" i="10"/>
  <c r="J679" i="10"/>
  <c r="J671" i="10"/>
  <c r="J713" i="10"/>
  <c r="J697" i="10"/>
  <c r="J681" i="10"/>
  <c r="J678" i="10"/>
  <c r="J670" i="10"/>
  <c r="J647" i="10"/>
  <c r="J646" i="10"/>
  <c r="J645" i="10"/>
  <c r="J644" i="10"/>
  <c r="J636" i="10"/>
  <c r="J676" i="10"/>
  <c r="J641" i="10"/>
  <c r="J633" i="10"/>
  <c r="J643" i="10"/>
  <c r="J635" i="10"/>
  <c r="J689" i="10"/>
  <c r="J640" i="10"/>
  <c r="J632" i="10"/>
  <c r="J637" i="10"/>
  <c r="J639" i="10"/>
  <c r="J631" i="10"/>
  <c r="J668" i="10"/>
  <c r="J638" i="10"/>
  <c r="J675" i="10"/>
  <c r="J673" i="10"/>
  <c r="J682" i="10"/>
  <c r="J634" i="10"/>
  <c r="J642" i="10"/>
  <c r="K644" i="10" l="1"/>
  <c r="L647" i="10"/>
  <c r="J715" i="10"/>
  <c r="L712" i="10" l="1"/>
  <c r="L704" i="10"/>
  <c r="L696" i="10"/>
  <c r="L688" i="10"/>
  <c r="L709" i="10"/>
  <c r="L701" i="10"/>
  <c r="L693" i="10"/>
  <c r="L685" i="10"/>
  <c r="L706" i="10"/>
  <c r="L698" i="10"/>
  <c r="L690" i="10"/>
  <c r="L682" i="10"/>
  <c r="L711" i="10"/>
  <c r="L703" i="10"/>
  <c r="L708" i="10"/>
  <c r="L700" i="10"/>
  <c r="M700" i="10" s="1"/>
  <c r="Y766" i="10" s="1"/>
  <c r="L692" i="10"/>
  <c r="L713" i="10"/>
  <c r="L705" i="10"/>
  <c r="L697" i="10"/>
  <c r="L689" i="10"/>
  <c r="L710" i="10"/>
  <c r="L702" i="10"/>
  <c r="L694" i="10"/>
  <c r="L686" i="10"/>
  <c r="L684" i="10"/>
  <c r="L674" i="10"/>
  <c r="L699" i="10"/>
  <c r="L679" i="10"/>
  <c r="L671" i="10"/>
  <c r="L676" i="10"/>
  <c r="L668" i="10"/>
  <c r="L716" i="10"/>
  <c r="L695" i="10"/>
  <c r="L673" i="10"/>
  <c r="L707" i="10"/>
  <c r="L691" i="10"/>
  <c r="L683" i="10"/>
  <c r="L680" i="10"/>
  <c r="L672" i="10"/>
  <c r="L678" i="10"/>
  <c r="L670" i="10"/>
  <c r="L681" i="10"/>
  <c r="L677" i="10"/>
  <c r="M677" i="10" s="1"/>
  <c r="Y743" i="10" s="1"/>
  <c r="L675" i="10"/>
  <c r="L687" i="10"/>
  <c r="L669" i="10"/>
  <c r="K716" i="10"/>
  <c r="K707" i="10"/>
  <c r="K699" i="10"/>
  <c r="K691" i="10"/>
  <c r="K683" i="10"/>
  <c r="K712" i="10"/>
  <c r="K704" i="10"/>
  <c r="K696" i="10"/>
  <c r="K688" i="10"/>
  <c r="K709" i="10"/>
  <c r="K701" i="10"/>
  <c r="K693" i="10"/>
  <c r="K685" i="10"/>
  <c r="K706" i="10"/>
  <c r="K711" i="10"/>
  <c r="K703" i="10"/>
  <c r="K695" i="10"/>
  <c r="K708" i="10"/>
  <c r="K700" i="10"/>
  <c r="K692" i="10"/>
  <c r="K713" i="10"/>
  <c r="K705" i="10"/>
  <c r="K697" i="10"/>
  <c r="K689" i="10"/>
  <c r="K687" i="10"/>
  <c r="K677" i="10"/>
  <c r="K669" i="10"/>
  <c r="K684" i="10"/>
  <c r="K674" i="10"/>
  <c r="K710" i="10"/>
  <c r="K690" i="10"/>
  <c r="K679" i="10"/>
  <c r="K671" i="10"/>
  <c r="K698" i="10"/>
  <c r="K676" i="10"/>
  <c r="K668" i="10"/>
  <c r="K694" i="10"/>
  <c r="K686" i="10"/>
  <c r="K675" i="10"/>
  <c r="K682" i="10"/>
  <c r="K680" i="10"/>
  <c r="K678" i="10"/>
  <c r="K681" i="10"/>
  <c r="K673" i="10"/>
  <c r="K702" i="10"/>
  <c r="K670" i="10"/>
  <c r="K672" i="10"/>
  <c r="M694" i="10" l="1"/>
  <c r="Y760" i="10" s="1"/>
  <c r="M669" i="10"/>
  <c r="Y735" i="10" s="1"/>
  <c r="M676" i="10"/>
  <c r="Y742" i="10" s="1"/>
  <c r="M708" i="10"/>
  <c r="Y774" i="10" s="1"/>
  <c r="M691" i="10"/>
  <c r="Y757" i="10" s="1"/>
  <c r="M707" i="10"/>
  <c r="Y773" i="10" s="1"/>
  <c r="M672" i="10"/>
  <c r="Y738" i="10" s="1"/>
  <c r="M685" i="10"/>
  <c r="Y751" i="10" s="1"/>
  <c r="M680" i="10"/>
  <c r="Y746" i="10" s="1"/>
  <c r="M702" i="10"/>
  <c r="Y768" i="10" s="1"/>
  <c r="M693" i="10"/>
  <c r="Y759" i="10" s="1"/>
  <c r="M687" i="10"/>
  <c r="Y753" i="10" s="1"/>
  <c r="M683" i="10"/>
  <c r="Y749" i="10" s="1"/>
  <c r="M671" i="10"/>
  <c r="Y737" i="10" s="1"/>
  <c r="M710" i="10"/>
  <c r="Y776" i="10" s="1"/>
  <c r="M703" i="10"/>
  <c r="Y769" i="10" s="1"/>
  <c r="M701" i="10"/>
  <c r="Y767" i="10" s="1"/>
  <c r="M675" i="10"/>
  <c r="Y741" i="10" s="1"/>
  <c r="M679" i="10"/>
  <c r="Y745" i="10" s="1"/>
  <c r="M689" i="10"/>
  <c r="Y755" i="10" s="1"/>
  <c r="M711" i="10"/>
  <c r="Y777" i="10" s="1"/>
  <c r="M709" i="10"/>
  <c r="Y775" i="10" s="1"/>
  <c r="L715" i="10"/>
  <c r="M668" i="10"/>
  <c r="M699" i="10"/>
  <c r="Y765" i="10" s="1"/>
  <c r="M697" i="10"/>
  <c r="Y763" i="10" s="1"/>
  <c r="M682" i="10"/>
  <c r="Y748" i="10" s="1"/>
  <c r="M688" i="10"/>
  <c r="Y754" i="10" s="1"/>
  <c r="K715" i="10"/>
  <c r="M681" i="10"/>
  <c r="Y747" i="10" s="1"/>
  <c r="M673" i="10"/>
  <c r="Y739" i="10" s="1"/>
  <c r="M674" i="10"/>
  <c r="Y740" i="10" s="1"/>
  <c r="M705" i="10"/>
  <c r="Y771" i="10" s="1"/>
  <c r="M690" i="10"/>
  <c r="Y756" i="10" s="1"/>
  <c r="M696" i="10"/>
  <c r="Y762" i="10" s="1"/>
  <c r="M670" i="10"/>
  <c r="Y736" i="10" s="1"/>
  <c r="M695" i="10"/>
  <c r="Y761" i="10" s="1"/>
  <c r="M684" i="10"/>
  <c r="Y750" i="10" s="1"/>
  <c r="M713" i="10"/>
  <c r="Y779" i="10" s="1"/>
  <c r="M698" i="10"/>
  <c r="Y764" i="10" s="1"/>
  <c r="M704" i="10"/>
  <c r="Y770" i="10" s="1"/>
  <c r="M678" i="10"/>
  <c r="Y744" i="10" s="1"/>
  <c r="M686" i="10"/>
  <c r="Y752" i="10" s="1"/>
  <c r="M692" i="10"/>
  <c r="Y758" i="10" s="1"/>
  <c r="M706" i="10"/>
  <c r="Y772" i="10" s="1"/>
  <c r="M712" i="10"/>
  <c r="Y778" i="10" s="1"/>
  <c r="M715" i="10" l="1"/>
  <c r="Y734" i="10"/>
  <c r="Y815" i="10" s="1"/>
  <c r="F493" i="1" l="1"/>
  <c r="D493" i="1"/>
  <c r="B493" i="1"/>
  <c r="B575" i="1" l="1"/>
  <c r="A493" i="1"/>
  <c r="A730" i="1"/>
  <c r="A726" i="1"/>
  <c r="A722" i="1"/>
  <c r="C115" i="8"/>
  <c r="CB730" i="1"/>
  <c r="C444" i="1"/>
  <c r="D367" i="1"/>
  <c r="D221" i="1"/>
  <c r="B444" i="1" s="1"/>
  <c r="D5" i="7"/>
  <c r="D12" i="6"/>
  <c r="I286" i="9"/>
  <c r="G159" i="9"/>
  <c r="S764" i="1"/>
  <c r="D127" i="9"/>
  <c r="I63" i="9"/>
  <c r="V813" i="1"/>
  <c r="CE47" i="1"/>
  <c r="C101" i="8"/>
  <c r="C100" i="8"/>
  <c r="C91" i="8"/>
  <c r="C93" i="8"/>
  <c r="C95" i="8"/>
  <c r="C97" i="8"/>
  <c r="E20" i="2"/>
  <c r="E19" i="2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D550" i="1"/>
  <c r="D546" i="1"/>
  <c r="D545" i="1"/>
  <c r="D544" i="1"/>
  <c r="D540" i="1"/>
  <c r="D539" i="1"/>
  <c r="D538" i="1"/>
  <c r="D537" i="1"/>
  <c r="D536" i="1"/>
  <c r="D535" i="1"/>
  <c r="D534" i="1"/>
  <c r="D533" i="1"/>
  <c r="D532" i="1"/>
  <c r="D531" i="1"/>
  <c r="D530" i="1"/>
  <c r="D529" i="1"/>
  <c r="D528" i="1"/>
  <c r="D527" i="1"/>
  <c r="D526" i="1"/>
  <c r="D525" i="1"/>
  <c r="D524" i="1"/>
  <c r="D523" i="1"/>
  <c r="D522" i="1"/>
  <c r="D520" i="1"/>
  <c r="D519" i="1"/>
  <c r="D518" i="1"/>
  <c r="D517" i="1"/>
  <c r="D516" i="1"/>
  <c r="D515" i="1"/>
  <c r="D514" i="1"/>
  <c r="D511" i="1"/>
  <c r="D510" i="1"/>
  <c r="D509" i="1"/>
  <c r="D508" i="1"/>
  <c r="D507" i="1"/>
  <c r="D506" i="1"/>
  <c r="D505" i="1"/>
  <c r="D504" i="1"/>
  <c r="D503" i="1"/>
  <c r="D502" i="1"/>
  <c r="D501" i="1"/>
  <c r="D500" i="1"/>
  <c r="D499" i="1"/>
  <c r="D498" i="1"/>
  <c r="D497" i="1"/>
  <c r="D496" i="1"/>
  <c r="G221" i="9"/>
  <c r="C384" i="9"/>
  <c r="C383" i="9"/>
  <c r="C382" i="9"/>
  <c r="C381" i="9"/>
  <c r="D384" i="9"/>
  <c r="D383" i="9"/>
  <c r="D382" i="9"/>
  <c r="D381" i="9"/>
  <c r="I314" i="9"/>
  <c r="H314" i="9"/>
  <c r="G314" i="9"/>
  <c r="F314" i="9"/>
  <c r="E314" i="9"/>
  <c r="D314" i="9"/>
  <c r="C314" i="9"/>
  <c r="I313" i="9"/>
  <c r="H313" i="9"/>
  <c r="G313" i="9"/>
  <c r="F313" i="9"/>
  <c r="E313" i="9"/>
  <c r="D313" i="9"/>
  <c r="C313" i="9"/>
  <c r="D317" i="9"/>
  <c r="C352" i="9"/>
  <c r="I346" i="9"/>
  <c r="H346" i="9"/>
  <c r="G346" i="9"/>
  <c r="F346" i="9"/>
  <c r="E346" i="9"/>
  <c r="D346" i="9"/>
  <c r="C346" i="9"/>
  <c r="I345" i="9"/>
  <c r="H345" i="9"/>
  <c r="G345" i="9"/>
  <c r="F345" i="9"/>
  <c r="E345" i="9"/>
  <c r="D345" i="9"/>
  <c r="C345" i="9"/>
  <c r="I250" i="9"/>
  <c r="H250" i="9"/>
  <c r="G250" i="9"/>
  <c r="F250" i="9"/>
  <c r="E250" i="9"/>
  <c r="D250" i="9"/>
  <c r="C250" i="9"/>
  <c r="I249" i="9"/>
  <c r="H249" i="9"/>
  <c r="G249" i="9"/>
  <c r="F249" i="9"/>
  <c r="E249" i="9"/>
  <c r="D249" i="9"/>
  <c r="C249" i="9"/>
  <c r="H252" i="9"/>
  <c r="I374" i="9"/>
  <c r="I256" i="9"/>
  <c r="H221" i="9"/>
  <c r="I217" i="9"/>
  <c r="H217" i="9"/>
  <c r="I216" i="9"/>
  <c r="H216" i="9"/>
  <c r="A356" i="9"/>
  <c r="H356" i="9"/>
  <c r="H324" i="9"/>
  <c r="H292" i="9"/>
  <c r="H260" i="9"/>
  <c r="H228" i="9"/>
  <c r="H196" i="9"/>
  <c r="H164" i="9"/>
  <c r="H132" i="9"/>
  <c r="H100" i="9"/>
  <c r="H68" i="9"/>
  <c r="H36" i="9"/>
  <c r="H4" i="9"/>
  <c r="I352" i="9"/>
  <c r="H352" i="9"/>
  <c r="G352" i="9"/>
  <c r="F352" i="9"/>
  <c r="E352" i="9"/>
  <c r="D352" i="9"/>
  <c r="I351" i="9"/>
  <c r="H351" i="9"/>
  <c r="G351" i="9"/>
  <c r="F351" i="9"/>
  <c r="E351" i="9"/>
  <c r="D351" i="9"/>
  <c r="I350" i="9"/>
  <c r="H350" i="9"/>
  <c r="F350" i="9"/>
  <c r="E350" i="9"/>
  <c r="I349" i="9"/>
  <c r="H349" i="9"/>
  <c r="F349" i="9"/>
  <c r="E349" i="9"/>
  <c r="C351" i="9"/>
  <c r="C350" i="9"/>
  <c r="C349" i="9"/>
  <c r="I319" i="9"/>
  <c r="H319" i="9"/>
  <c r="I318" i="9"/>
  <c r="H318" i="9"/>
  <c r="I317" i="9"/>
  <c r="H317" i="9"/>
  <c r="G317" i="9"/>
  <c r="I287" i="9"/>
  <c r="H287" i="9"/>
  <c r="G287" i="9"/>
  <c r="H286" i="9"/>
  <c r="G286" i="9"/>
  <c r="I285" i="9"/>
  <c r="H285" i="9"/>
  <c r="G285" i="9"/>
  <c r="D287" i="9"/>
  <c r="D286" i="9"/>
  <c r="E285" i="9"/>
  <c r="D285" i="9"/>
  <c r="I253" i="9"/>
  <c r="I224" i="9"/>
  <c r="H224" i="9"/>
  <c r="I223" i="9"/>
  <c r="H223" i="9"/>
  <c r="I222" i="9"/>
  <c r="H222" i="9"/>
  <c r="I221" i="9"/>
  <c r="G224" i="9"/>
  <c r="G217" i="9"/>
  <c r="G216" i="9"/>
  <c r="A228" i="9"/>
  <c r="A196" i="9"/>
  <c r="D377" i="9"/>
  <c r="D376" i="9"/>
  <c r="C377" i="9"/>
  <c r="C376" i="9"/>
  <c r="I320" i="9"/>
  <c r="H320" i="9"/>
  <c r="G320" i="9"/>
  <c r="F320" i="9"/>
  <c r="E320" i="9"/>
  <c r="D320" i="9"/>
  <c r="G319" i="9"/>
  <c r="F319" i="9"/>
  <c r="E319" i="9"/>
  <c r="D319" i="9"/>
  <c r="G318" i="9"/>
  <c r="F318" i="9"/>
  <c r="E318" i="9"/>
  <c r="D318" i="9"/>
  <c r="F317" i="9"/>
  <c r="E317" i="9"/>
  <c r="I312" i="9"/>
  <c r="H312" i="9"/>
  <c r="G312" i="9"/>
  <c r="F312" i="9"/>
  <c r="E312" i="9"/>
  <c r="D312" i="9"/>
  <c r="C317" i="9"/>
  <c r="C318" i="9"/>
  <c r="I344" i="9"/>
  <c r="H344" i="9"/>
  <c r="G344" i="9"/>
  <c r="F344" i="9"/>
  <c r="E344" i="9"/>
  <c r="D344" i="9"/>
  <c r="C344" i="9"/>
  <c r="A324" i="9"/>
  <c r="C320" i="9"/>
  <c r="C319" i="9"/>
  <c r="C312" i="9"/>
  <c r="A292" i="9"/>
  <c r="I288" i="9"/>
  <c r="H288" i="9"/>
  <c r="G288" i="9"/>
  <c r="F288" i="9"/>
  <c r="E288" i="9"/>
  <c r="D288" i="9"/>
  <c r="F287" i="9"/>
  <c r="F286" i="9"/>
  <c r="F285" i="9"/>
  <c r="I281" i="9"/>
  <c r="H281" i="9"/>
  <c r="G281" i="9"/>
  <c r="F281" i="9"/>
  <c r="E281" i="9"/>
  <c r="D281" i="9"/>
  <c r="I280" i="9"/>
  <c r="H280" i="9"/>
  <c r="G280" i="9"/>
  <c r="F280" i="9"/>
  <c r="E280" i="9"/>
  <c r="D280" i="9"/>
  <c r="C288" i="9"/>
  <c r="C287" i="9"/>
  <c r="C286" i="9"/>
  <c r="C285" i="9"/>
  <c r="C281" i="9"/>
  <c r="C280" i="9"/>
  <c r="A260" i="9"/>
  <c r="I255" i="9"/>
  <c r="I254" i="9"/>
  <c r="H256" i="9"/>
  <c r="H255" i="9"/>
  <c r="H254" i="9"/>
  <c r="H253" i="9"/>
  <c r="G256" i="9"/>
  <c r="G255" i="9"/>
  <c r="G254" i="9"/>
  <c r="G253" i="9"/>
  <c r="F256" i="9"/>
  <c r="E256" i="9"/>
  <c r="D256" i="9"/>
  <c r="D255" i="9"/>
  <c r="I248" i="9"/>
  <c r="G248" i="9"/>
  <c r="F248" i="9"/>
  <c r="E248" i="9"/>
  <c r="H248" i="9"/>
  <c r="D248" i="9"/>
  <c r="C256" i="9"/>
  <c r="C255" i="9"/>
  <c r="C254" i="9"/>
  <c r="C248" i="9"/>
  <c r="A164" i="9"/>
  <c r="A132" i="9"/>
  <c r="A100" i="9"/>
  <c r="A68" i="9"/>
  <c r="A36" i="9"/>
  <c r="C31" i="9"/>
  <c r="C30" i="9"/>
  <c r="C29" i="9"/>
  <c r="C28" i="9"/>
  <c r="C20" i="9"/>
  <c r="A4" i="9"/>
  <c r="C32" i="9"/>
  <c r="I218" i="9"/>
  <c r="H218" i="9"/>
  <c r="G218" i="9"/>
  <c r="D378" i="9"/>
  <c r="C378" i="9"/>
  <c r="I282" i="9"/>
  <c r="H282" i="9"/>
  <c r="G282" i="9"/>
  <c r="F282" i="9"/>
  <c r="E282" i="9"/>
  <c r="D282" i="9"/>
  <c r="C282" i="9"/>
  <c r="C9" i="9"/>
  <c r="C15" i="9"/>
  <c r="C25" i="9"/>
  <c r="D32" i="9"/>
  <c r="D31" i="9"/>
  <c r="D30" i="9"/>
  <c r="D29" i="9"/>
  <c r="D28" i="9"/>
  <c r="H105" i="9"/>
  <c r="G28" i="9"/>
  <c r="G29" i="9"/>
  <c r="G30" i="9"/>
  <c r="G31" i="9"/>
  <c r="H92" i="9"/>
  <c r="I252" i="9"/>
  <c r="F284" i="9"/>
  <c r="H284" i="9"/>
  <c r="H316" i="9"/>
  <c r="D348" i="9"/>
  <c r="G348" i="9"/>
  <c r="E316" i="9"/>
  <c r="C96" i="9"/>
  <c r="H94" i="9"/>
  <c r="F96" i="9"/>
  <c r="G156" i="9"/>
  <c r="G157" i="9"/>
  <c r="E160" i="9"/>
  <c r="G160" i="9"/>
  <c r="H28" i="9"/>
  <c r="I28" i="9"/>
  <c r="H29" i="9"/>
  <c r="F30" i="9"/>
  <c r="H30" i="9"/>
  <c r="I30" i="9"/>
  <c r="F31" i="9"/>
  <c r="H31" i="9"/>
  <c r="I31" i="9"/>
  <c r="G32" i="9"/>
  <c r="H32" i="9"/>
  <c r="I32" i="9"/>
  <c r="C62" i="9"/>
  <c r="C63" i="9"/>
  <c r="D60" i="9"/>
  <c r="E60" i="9"/>
  <c r="F60" i="9"/>
  <c r="G60" i="9"/>
  <c r="H60" i="9"/>
  <c r="D61" i="9"/>
  <c r="E61" i="9"/>
  <c r="F61" i="9"/>
  <c r="G61" i="9"/>
  <c r="D62" i="9"/>
  <c r="E62" i="9"/>
  <c r="F62" i="9"/>
  <c r="G62" i="9"/>
  <c r="H62" i="9"/>
  <c r="D63" i="9"/>
  <c r="E63" i="9"/>
  <c r="F63" i="9"/>
  <c r="G63" i="9"/>
  <c r="D64" i="9"/>
  <c r="E64" i="9"/>
  <c r="F64" i="9"/>
  <c r="G64" i="9"/>
  <c r="H64" i="9"/>
  <c r="C92" i="9"/>
  <c r="C93" i="9"/>
  <c r="C94" i="9"/>
  <c r="D92" i="9"/>
  <c r="D93" i="9"/>
  <c r="D94" i="9"/>
  <c r="D95" i="9"/>
  <c r="D96" i="9"/>
  <c r="I92" i="9"/>
  <c r="H93" i="9"/>
  <c r="I93" i="9"/>
  <c r="I94" i="9"/>
  <c r="G95" i="9"/>
  <c r="H95" i="9"/>
  <c r="I95" i="9"/>
  <c r="G96" i="9"/>
  <c r="H96" i="9"/>
  <c r="I96" i="9"/>
  <c r="E92" i="9"/>
  <c r="F92" i="9"/>
  <c r="E93" i="9"/>
  <c r="F93" i="9"/>
  <c r="E94" i="9"/>
  <c r="F94" i="9"/>
  <c r="E95" i="9"/>
  <c r="F95" i="9"/>
  <c r="E96" i="9"/>
  <c r="C124" i="9"/>
  <c r="C125" i="9"/>
  <c r="C126" i="9"/>
  <c r="C128" i="9"/>
  <c r="E124" i="9"/>
  <c r="F124" i="9"/>
  <c r="D125" i="9"/>
  <c r="E125" i="9"/>
  <c r="F125" i="9"/>
  <c r="E126" i="9"/>
  <c r="F126" i="9"/>
  <c r="E127" i="9"/>
  <c r="F127" i="9"/>
  <c r="E128" i="9"/>
  <c r="F128" i="9"/>
  <c r="I124" i="9"/>
  <c r="I125" i="9"/>
  <c r="I126" i="9"/>
  <c r="H127" i="9"/>
  <c r="I127" i="9"/>
  <c r="H128" i="9"/>
  <c r="I128" i="9"/>
  <c r="G127" i="9"/>
  <c r="G128" i="9"/>
  <c r="C159" i="9"/>
  <c r="C160" i="9"/>
  <c r="D156" i="9"/>
  <c r="F156" i="9"/>
  <c r="I156" i="9"/>
  <c r="D157" i="9"/>
  <c r="F157" i="9"/>
  <c r="D158" i="9"/>
  <c r="F158" i="9"/>
  <c r="G158" i="9"/>
  <c r="D159" i="9"/>
  <c r="F159" i="9"/>
  <c r="I159" i="9"/>
  <c r="D160" i="9"/>
  <c r="F160" i="9"/>
  <c r="H160" i="9"/>
  <c r="I160" i="9"/>
  <c r="C188" i="9"/>
  <c r="C192" i="9"/>
  <c r="D188" i="9"/>
  <c r="E188" i="9"/>
  <c r="F188" i="9"/>
  <c r="G188" i="9"/>
  <c r="H188" i="9"/>
  <c r="I188" i="9"/>
  <c r="D189" i="9"/>
  <c r="E189" i="9"/>
  <c r="G189" i="9"/>
  <c r="H189" i="9"/>
  <c r="I189" i="9"/>
  <c r="D190" i="9"/>
  <c r="E190" i="9"/>
  <c r="G190" i="9"/>
  <c r="H190" i="9"/>
  <c r="I190" i="9"/>
  <c r="D191" i="9"/>
  <c r="E191" i="9"/>
  <c r="G191" i="9"/>
  <c r="H191" i="9"/>
  <c r="I191" i="9"/>
  <c r="D192" i="9"/>
  <c r="E192" i="9"/>
  <c r="F192" i="9"/>
  <c r="G192" i="9"/>
  <c r="H192" i="9"/>
  <c r="I192" i="9"/>
  <c r="C220" i="9"/>
  <c r="C221" i="9"/>
  <c r="C222" i="9"/>
  <c r="C223" i="9"/>
  <c r="C224" i="9"/>
  <c r="D220" i="9"/>
  <c r="E220" i="9"/>
  <c r="D221" i="9"/>
  <c r="E221" i="9"/>
  <c r="D222" i="9"/>
  <c r="E222" i="9"/>
  <c r="D223" i="9"/>
  <c r="E223" i="9"/>
  <c r="D224" i="9"/>
  <c r="E224" i="9"/>
  <c r="C253" i="9"/>
  <c r="F253" i="9"/>
  <c r="F254" i="9"/>
  <c r="E255" i="9"/>
  <c r="F255" i="9"/>
  <c r="C284" i="9"/>
  <c r="E284" i="9"/>
  <c r="D316" i="9"/>
  <c r="F316" i="9"/>
  <c r="I316" i="9"/>
  <c r="C348" i="9"/>
  <c r="E348" i="9"/>
  <c r="F348" i="9"/>
  <c r="H348" i="9"/>
  <c r="I348" i="9"/>
  <c r="C380" i="9"/>
  <c r="D252" i="9"/>
  <c r="G252" i="9"/>
  <c r="G220" i="9"/>
  <c r="G222" i="9"/>
  <c r="G223" i="9"/>
  <c r="H220" i="9"/>
  <c r="C252" i="9"/>
  <c r="E252" i="9"/>
  <c r="F252" i="9"/>
  <c r="G92" i="9"/>
  <c r="H156" i="9"/>
  <c r="E30" i="9"/>
  <c r="D126" i="9"/>
  <c r="F220" i="9"/>
  <c r="D11" i="9"/>
  <c r="D10" i="9"/>
  <c r="D9" i="9"/>
  <c r="D73" i="9"/>
  <c r="H41" i="9"/>
  <c r="F41" i="9"/>
  <c r="E41" i="9"/>
  <c r="D41" i="9"/>
  <c r="C41" i="9"/>
  <c r="I9" i="9"/>
  <c r="H9" i="9"/>
  <c r="G9" i="9"/>
  <c r="C73" i="9"/>
  <c r="I41" i="9"/>
  <c r="G41" i="9"/>
  <c r="E42" i="9"/>
  <c r="F42" i="9"/>
  <c r="G42" i="9"/>
  <c r="H42" i="9"/>
  <c r="E43" i="9"/>
  <c r="F43" i="9"/>
  <c r="H43" i="9"/>
  <c r="D75" i="9"/>
  <c r="E107" i="9"/>
  <c r="F75" i="9"/>
  <c r="I75" i="9"/>
  <c r="H75" i="9"/>
  <c r="F105" i="9"/>
  <c r="I73" i="9"/>
  <c r="D105" i="9"/>
  <c r="I106" i="9"/>
  <c r="I107" i="9"/>
  <c r="I105" i="9"/>
  <c r="H137" i="9"/>
  <c r="E203" i="9"/>
  <c r="D203" i="9"/>
  <c r="D202" i="9"/>
  <c r="C203" i="9"/>
  <c r="C202" i="9"/>
  <c r="H171" i="9"/>
  <c r="F171" i="9"/>
  <c r="E171" i="9"/>
  <c r="H170" i="9"/>
  <c r="G170" i="9"/>
  <c r="F170" i="9"/>
  <c r="E170" i="9"/>
  <c r="F139" i="9"/>
  <c r="D139" i="9"/>
  <c r="F138" i="9"/>
  <c r="D138" i="9"/>
  <c r="D171" i="9"/>
  <c r="D170" i="9"/>
  <c r="C169" i="9"/>
  <c r="I137" i="9"/>
  <c r="E137" i="9"/>
  <c r="G169" i="9"/>
  <c r="D137" i="9"/>
  <c r="F137" i="9"/>
  <c r="D169" i="9"/>
  <c r="E169" i="9"/>
  <c r="F169" i="9"/>
  <c r="H169" i="9"/>
  <c r="C201" i="9"/>
  <c r="D201" i="9"/>
  <c r="E201" i="9"/>
  <c r="G203" i="9"/>
  <c r="E235" i="9"/>
  <c r="E267" i="9"/>
  <c r="E266" i="9"/>
  <c r="E234" i="9"/>
  <c r="C266" i="9"/>
  <c r="D233" i="9"/>
  <c r="C267" i="9"/>
  <c r="H267" i="9"/>
  <c r="G235" i="9"/>
  <c r="F331" i="9"/>
  <c r="G299" i="9"/>
  <c r="C363" i="9"/>
  <c r="C233" i="9"/>
  <c r="F235" i="9"/>
  <c r="I266" i="9"/>
  <c r="D267" i="9"/>
  <c r="I267" i="9"/>
  <c r="C331" i="9"/>
  <c r="H330" i="9"/>
  <c r="E331" i="9"/>
  <c r="H331" i="9"/>
  <c r="F298" i="9"/>
  <c r="D299" i="9"/>
  <c r="F299" i="9"/>
  <c r="H299" i="9"/>
  <c r="D362" i="9"/>
  <c r="D363" i="9"/>
  <c r="F234" i="9"/>
  <c r="D13" i="9"/>
  <c r="D18" i="9"/>
  <c r="D16" i="9"/>
  <c r="D15" i="9"/>
  <c r="D14" i="9"/>
  <c r="D365" i="9"/>
  <c r="D336" i="9"/>
  <c r="G112" i="9"/>
  <c r="D240" i="9"/>
  <c r="I240" i="9"/>
  <c r="C270" i="9"/>
  <c r="C272" i="9"/>
  <c r="E240" i="9"/>
  <c r="H112" i="9"/>
  <c r="E272" i="9"/>
  <c r="F272" i="9"/>
  <c r="E304" i="9"/>
  <c r="G304" i="9"/>
  <c r="G16" i="9"/>
  <c r="E80" i="9"/>
  <c r="I144" i="9"/>
  <c r="C176" i="9"/>
  <c r="D174" i="9"/>
  <c r="D176" i="9"/>
  <c r="E239" i="9"/>
  <c r="F335" i="9"/>
  <c r="H335" i="9"/>
  <c r="E336" i="9"/>
  <c r="F336" i="9"/>
  <c r="H304" i="9"/>
  <c r="F207" i="9"/>
  <c r="H77" i="9"/>
  <c r="G269" i="9"/>
  <c r="C271" i="9"/>
  <c r="G272" i="9"/>
  <c r="G336" i="9"/>
  <c r="H109" i="9"/>
  <c r="G77" i="9"/>
  <c r="D301" i="9"/>
  <c r="D304" i="9"/>
  <c r="I207" i="9"/>
  <c r="H208" i="9"/>
  <c r="G13" i="9"/>
  <c r="C80" i="9"/>
  <c r="D80" i="9"/>
  <c r="C112" i="9"/>
  <c r="I112" i="9"/>
  <c r="F176" i="9"/>
  <c r="I336" i="9"/>
  <c r="E13" i="9"/>
  <c r="C368" i="9"/>
  <c r="F15" i="9"/>
  <c r="H15" i="9"/>
  <c r="I15" i="9"/>
  <c r="H16" i="9"/>
  <c r="I16" i="9"/>
  <c r="C47" i="9"/>
  <c r="E45" i="9"/>
  <c r="F45" i="9"/>
  <c r="G45" i="9"/>
  <c r="H45" i="9"/>
  <c r="E46" i="9"/>
  <c r="F46" i="9"/>
  <c r="E47" i="9"/>
  <c r="F47" i="9"/>
  <c r="G47" i="9"/>
  <c r="H47" i="9"/>
  <c r="D48" i="9"/>
  <c r="E48" i="9"/>
  <c r="F48" i="9"/>
  <c r="G48" i="9"/>
  <c r="H48" i="9"/>
  <c r="C77" i="9"/>
  <c r="C79" i="9"/>
  <c r="D77" i="9"/>
  <c r="D79" i="9"/>
  <c r="I77" i="9"/>
  <c r="G79" i="9"/>
  <c r="H79" i="9"/>
  <c r="H80" i="9"/>
  <c r="I80" i="9"/>
  <c r="E77" i="9"/>
  <c r="F77" i="9"/>
  <c r="E79" i="9"/>
  <c r="F79" i="9"/>
  <c r="F80" i="9"/>
  <c r="C109" i="9"/>
  <c r="E109" i="9"/>
  <c r="F109" i="9"/>
  <c r="E111" i="9"/>
  <c r="E112" i="9"/>
  <c r="F112" i="9"/>
  <c r="I109" i="9"/>
  <c r="H111" i="9"/>
  <c r="I111" i="9"/>
  <c r="G109" i="9"/>
  <c r="G111" i="9"/>
  <c r="C141" i="9"/>
  <c r="C143" i="9"/>
  <c r="D141" i="9"/>
  <c r="F141" i="9"/>
  <c r="G141" i="9"/>
  <c r="I141" i="9"/>
  <c r="D142" i="9"/>
  <c r="D143" i="9"/>
  <c r="F143" i="9"/>
  <c r="G143" i="9"/>
  <c r="I143" i="9"/>
  <c r="D144" i="9"/>
  <c r="G144" i="9"/>
  <c r="C173" i="9"/>
  <c r="C175" i="9"/>
  <c r="D173" i="9"/>
  <c r="E173" i="9"/>
  <c r="F173" i="9"/>
  <c r="H173" i="9"/>
  <c r="E174" i="9"/>
  <c r="F174" i="9"/>
  <c r="H174" i="9"/>
  <c r="D175" i="9"/>
  <c r="E175" i="9"/>
  <c r="F175" i="9"/>
  <c r="H175" i="9"/>
  <c r="E176" i="9"/>
  <c r="G176" i="9"/>
  <c r="H176" i="9"/>
  <c r="C205" i="9"/>
  <c r="C206" i="9"/>
  <c r="C207" i="9"/>
  <c r="C208" i="9"/>
  <c r="C239" i="9"/>
  <c r="D237" i="9"/>
  <c r="H237" i="9"/>
  <c r="E237" i="9"/>
  <c r="F237" i="9"/>
  <c r="F238" i="9"/>
  <c r="F239" i="9"/>
  <c r="F240" i="9"/>
  <c r="G237" i="9"/>
  <c r="G239" i="9"/>
  <c r="G240" i="9"/>
  <c r="I237" i="9"/>
  <c r="I239" i="9"/>
  <c r="C269" i="9"/>
  <c r="D269" i="9"/>
  <c r="E269" i="9"/>
  <c r="H269" i="9"/>
  <c r="I269" i="9"/>
  <c r="I270" i="9"/>
  <c r="D271" i="9"/>
  <c r="E271" i="9"/>
  <c r="F271" i="9"/>
  <c r="H271" i="9"/>
  <c r="I271" i="9"/>
  <c r="D272" i="9"/>
  <c r="H272" i="9"/>
  <c r="I272" i="9"/>
  <c r="C333" i="9"/>
  <c r="C335" i="9"/>
  <c r="C336" i="9"/>
  <c r="D333" i="9"/>
  <c r="E333" i="9"/>
  <c r="F333" i="9"/>
  <c r="G333" i="9"/>
  <c r="H333" i="9"/>
  <c r="I333" i="9"/>
  <c r="H334" i="9"/>
  <c r="D335" i="9"/>
  <c r="E335" i="9"/>
  <c r="G335" i="9"/>
  <c r="I335" i="9"/>
  <c r="H336" i="9"/>
  <c r="E301" i="9"/>
  <c r="F301" i="9"/>
  <c r="G301" i="9"/>
  <c r="H301" i="9"/>
  <c r="I301" i="9"/>
  <c r="F302" i="9"/>
  <c r="D303" i="9"/>
  <c r="E303" i="9"/>
  <c r="F303" i="9"/>
  <c r="G303" i="9"/>
  <c r="H303" i="9"/>
  <c r="I303" i="9"/>
  <c r="F304" i="9"/>
  <c r="I304" i="9"/>
  <c r="C365" i="9"/>
  <c r="C367" i="9"/>
  <c r="D367" i="9"/>
  <c r="D205" i="9"/>
  <c r="E205" i="9"/>
  <c r="D206" i="9"/>
  <c r="D207" i="9"/>
  <c r="E207" i="9"/>
  <c r="D208" i="9"/>
  <c r="E208" i="9"/>
  <c r="G205" i="9"/>
  <c r="G208" i="9"/>
  <c r="H205" i="9"/>
  <c r="H207" i="9"/>
  <c r="H13" i="9"/>
  <c r="I13" i="9"/>
  <c r="G18" i="9"/>
  <c r="C146" i="9"/>
  <c r="E18" i="9"/>
  <c r="H242" i="9"/>
  <c r="D306" i="9"/>
  <c r="H210" i="9"/>
  <c r="C114" i="9"/>
  <c r="H114" i="9"/>
  <c r="H146" i="9"/>
  <c r="C274" i="9"/>
  <c r="H274" i="9"/>
  <c r="H18" i="9"/>
  <c r="I18" i="9"/>
  <c r="D50" i="9"/>
  <c r="E50" i="9"/>
  <c r="F50" i="9"/>
  <c r="G50" i="9"/>
  <c r="H50" i="9"/>
  <c r="I50" i="9"/>
  <c r="C82" i="9"/>
  <c r="D82" i="9"/>
  <c r="F82" i="9"/>
  <c r="E114" i="9"/>
  <c r="F114" i="9"/>
  <c r="I114" i="9"/>
  <c r="G114" i="9"/>
  <c r="D146" i="9"/>
  <c r="F146" i="9"/>
  <c r="G146" i="9"/>
  <c r="I146" i="9"/>
  <c r="D178" i="9"/>
  <c r="E178" i="9"/>
  <c r="F178" i="9"/>
  <c r="G178" i="9"/>
  <c r="H178" i="9"/>
  <c r="C210" i="9"/>
  <c r="D242" i="9"/>
  <c r="E242" i="9"/>
  <c r="F242" i="9"/>
  <c r="G242" i="9"/>
  <c r="I242" i="9"/>
  <c r="D274" i="9"/>
  <c r="E274" i="9"/>
  <c r="I274" i="9"/>
  <c r="C338" i="9"/>
  <c r="D338" i="9"/>
  <c r="E338" i="9"/>
  <c r="F338" i="9"/>
  <c r="G338" i="9"/>
  <c r="H338" i="9"/>
  <c r="I338" i="9"/>
  <c r="E306" i="9"/>
  <c r="F306" i="9"/>
  <c r="H306" i="9"/>
  <c r="I306" i="9"/>
  <c r="C370" i="9"/>
  <c r="D370" i="9"/>
  <c r="D210" i="9"/>
  <c r="E210" i="9"/>
  <c r="G210" i="9"/>
  <c r="H144" i="9"/>
  <c r="G80" i="9"/>
  <c r="G238" i="9"/>
  <c r="G302" i="9"/>
  <c r="H46" i="9"/>
  <c r="I110" i="9"/>
  <c r="F142" i="9"/>
  <c r="F144" i="9"/>
  <c r="H302" i="9"/>
  <c r="F274" i="9"/>
  <c r="G274" i="9"/>
  <c r="G82" i="9"/>
  <c r="H82" i="9"/>
  <c r="D19" i="9"/>
  <c r="D179" i="9"/>
  <c r="H51" i="9"/>
  <c r="E51" i="9"/>
  <c r="F51" i="9"/>
  <c r="D147" i="9"/>
  <c r="E179" i="9"/>
  <c r="F179" i="9"/>
  <c r="H179" i="9"/>
  <c r="C211" i="9"/>
  <c r="F243" i="9"/>
  <c r="H339" i="9"/>
  <c r="F307" i="9"/>
  <c r="D211" i="9"/>
  <c r="F147" i="9"/>
  <c r="G244" i="9"/>
  <c r="H244" i="9"/>
  <c r="G276" i="9"/>
  <c r="H212" i="9"/>
  <c r="G212" i="9"/>
  <c r="E212" i="9"/>
  <c r="D212" i="9"/>
  <c r="C372" i="9"/>
  <c r="I308" i="9"/>
  <c r="H308" i="9"/>
  <c r="G308" i="9"/>
  <c r="F308" i="9"/>
  <c r="H340" i="9"/>
  <c r="G340" i="9"/>
  <c r="F340" i="9"/>
  <c r="C340" i="9"/>
  <c r="H276" i="9"/>
  <c r="F276" i="9"/>
  <c r="E276" i="9"/>
  <c r="D276" i="9"/>
  <c r="I244" i="9"/>
  <c r="F244" i="9"/>
  <c r="E244" i="9"/>
  <c r="D244" i="9"/>
  <c r="C212" i="9"/>
  <c r="H180" i="9"/>
  <c r="G180" i="9"/>
  <c r="F180" i="9"/>
  <c r="E180" i="9"/>
  <c r="D180" i="9"/>
  <c r="I148" i="9"/>
  <c r="G148" i="9"/>
  <c r="F148" i="9"/>
  <c r="D148" i="9"/>
  <c r="I116" i="9"/>
  <c r="H116" i="9"/>
  <c r="F116" i="9"/>
  <c r="D116" i="9"/>
  <c r="C116" i="9"/>
  <c r="F84" i="9"/>
  <c r="E84" i="9"/>
  <c r="I84" i="9"/>
  <c r="H84" i="9"/>
  <c r="D84" i="9"/>
  <c r="C84" i="9"/>
  <c r="I52" i="9"/>
  <c r="H52" i="9"/>
  <c r="G52" i="9"/>
  <c r="F52" i="9"/>
  <c r="E52" i="9"/>
  <c r="D52" i="9"/>
  <c r="C52" i="9"/>
  <c r="I20" i="9"/>
  <c r="H20" i="9"/>
  <c r="G20" i="9"/>
  <c r="F20" i="9"/>
  <c r="E20" i="9"/>
  <c r="E148" i="9"/>
  <c r="D308" i="9"/>
  <c r="E340" i="9"/>
  <c r="H148" i="9"/>
  <c r="D372" i="9"/>
  <c r="D20" i="9"/>
  <c r="E217" i="9"/>
  <c r="D217" i="9"/>
  <c r="E216" i="9"/>
  <c r="D216" i="9"/>
  <c r="C217" i="9"/>
  <c r="C216" i="9"/>
  <c r="H185" i="9"/>
  <c r="F185" i="9"/>
  <c r="E185" i="9"/>
  <c r="I184" i="9"/>
  <c r="H184" i="9"/>
  <c r="G184" i="9"/>
  <c r="E184" i="9"/>
  <c r="F153" i="9"/>
  <c r="D153" i="9"/>
  <c r="F152" i="9"/>
  <c r="D152" i="9"/>
  <c r="I121" i="9"/>
  <c r="I89" i="9"/>
  <c r="G57" i="9"/>
  <c r="F57" i="9"/>
  <c r="E57" i="9"/>
  <c r="D57" i="9"/>
  <c r="G56" i="9"/>
  <c r="F56" i="9"/>
  <c r="E56" i="9"/>
  <c r="I25" i="9"/>
  <c r="H25" i="9"/>
  <c r="I24" i="9"/>
  <c r="H24" i="9"/>
  <c r="G152" i="9"/>
  <c r="F184" i="9"/>
  <c r="I120" i="9"/>
  <c r="E121" i="9"/>
  <c r="F120" i="9"/>
  <c r="E120" i="9"/>
  <c r="C120" i="9"/>
  <c r="I88" i="9"/>
  <c r="F88" i="9"/>
  <c r="D89" i="9"/>
  <c r="D88" i="9"/>
  <c r="C89" i="9"/>
  <c r="C88" i="9"/>
  <c r="H152" i="9"/>
  <c r="H89" i="9"/>
  <c r="H88" i="9"/>
  <c r="F121" i="9"/>
  <c r="C121" i="9"/>
  <c r="G121" i="9"/>
  <c r="D185" i="9"/>
  <c r="D184" i="9"/>
  <c r="G25" i="9"/>
  <c r="G24" i="9"/>
  <c r="I153" i="9"/>
  <c r="H121" i="9"/>
  <c r="D24" i="9"/>
  <c r="D25" i="9"/>
  <c r="H233" i="9"/>
  <c r="H124" i="9"/>
  <c r="F203" i="9"/>
  <c r="I176" i="9"/>
  <c r="I178" i="9"/>
  <c r="I180" i="9"/>
  <c r="G84" i="9"/>
  <c r="I185" i="9"/>
  <c r="D380" i="9"/>
  <c r="E287" i="9"/>
  <c r="E286" i="9"/>
  <c r="I60" i="9"/>
  <c r="G124" i="9"/>
  <c r="E156" i="9"/>
  <c r="D284" i="9"/>
  <c r="G284" i="9"/>
  <c r="G316" i="9"/>
  <c r="I62" i="9"/>
  <c r="H61" i="9"/>
  <c r="I61" i="9"/>
  <c r="H63" i="9"/>
  <c r="I284" i="9"/>
  <c r="I201" i="9"/>
  <c r="D124" i="9"/>
  <c r="C156" i="9"/>
  <c r="F208" i="9"/>
  <c r="C304" i="9"/>
  <c r="C144" i="9"/>
  <c r="I48" i="9"/>
  <c r="E144" i="9"/>
  <c r="E143" i="9"/>
  <c r="I45" i="9"/>
  <c r="I47" i="9"/>
  <c r="D109" i="9"/>
  <c r="E82" i="9"/>
  <c r="D112" i="9"/>
  <c r="E141" i="9"/>
  <c r="E146" i="9"/>
  <c r="I275" i="9"/>
  <c r="I276" i="9"/>
  <c r="H56" i="9"/>
  <c r="G153" i="9"/>
  <c r="I56" i="9"/>
  <c r="H57" i="9"/>
  <c r="C316" i="9"/>
  <c r="I220" i="9"/>
  <c r="E28" i="9"/>
  <c r="C139" i="9"/>
  <c r="C148" i="9"/>
  <c r="C153" i="9"/>
  <c r="G43" i="9"/>
  <c r="E75" i="9"/>
  <c r="G171" i="9"/>
  <c r="F267" i="9"/>
  <c r="I235" i="9"/>
  <c r="H235" i="9"/>
  <c r="E270" i="9"/>
  <c r="E15" i="9"/>
  <c r="G46" i="9"/>
  <c r="D47" i="9"/>
  <c r="G173" i="9"/>
  <c r="G174" i="9"/>
  <c r="G175" i="9"/>
  <c r="F269" i="9"/>
  <c r="D334" i="9"/>
  <c r="E238" i="9"/>
  <c r="E243" i="9"/>
  <c r="E275" i="9"/>
  <c r="G179" i="9"/>
  <c r="G51" i="9"/>
  <c r="G211" i="9"/>
  <c r="G185" i="9"/>
  <c r="D56" i="9"/>
  <c r="G120" i="9"/>
  <c r="C184" i="9"/>
  <c r="I152" i="9"/>
  <c r="H120" i="9"/>
  <c r="H240" i="9"/>
  <c r="G334" i="9"/>
  <c r="E25" i="9"/>
  <c r="E152" i="9"/>
  <c r="E88" i="9"/>
  <c r="D120" i="9"/>
  <c r="E89" i="9"/>
  <c r="D121" i="9"/>
  <c r="G88" i="9"/>
  <c r="E153" i="9"/>
  <c r="C152" i="9"/>
  <c r="E24" i="9"/>
  <c r="C10" i="9"/>
  <c r="C127" i="9"/>
  <c r="H159" i="9"/>
  <c r="G73" i="9"/>
  <c r="G10" i="9"/>
  <c r="G11" i="9"/>
  <c r="C74" i="9"/>
  <c r="D74" i="9"/>
  <c r="H10" i="9"/>
  <c r="I10" i="9"/>
  <c r="H11" i="9"/>
  <c r="I11" i="9"/>
  <c r="D42" i="9"/>
  <c r="C75" i="9"/>
  <c r="G74" i="9"/>
  <c r="F107" i="9"/>
  <c r="C107" i="9"/>
  <c r="C106" i="9"/>
  <c r="I74" i="9"/>
  <c r="F106" i="9"/>
  <c r="F74" i="9"/>
  <c r="E74" i="9"/>
  <c r="C105" i="9"/>
  <c r="G106" i="9"/>
  <c r="G107" i="9"/>
  <c r="H107" i="9"/>
  <c r="H106" i="9"/>
  <c r="H138" i="9"/>
  <c r="H139" i="9"/>
  <c r="E202" i="9"/>
  <c r="G139" i="9"/>
  <c r="G138" i="9"/>
  <c r="C171" i="9"/>
  <c r="I139" i="9"/>
  <c r="I138" i="9"/>
  <c r="C170" i="9"/>
  <c r="C137" i="9"/>
  <c r="H202" i="9"/>
  <c r="H203" i="9"/>
  <c r="G267" i="9"/>
  <c r="G266" i="9"/>
  <c r="D330" i="9"/>
  <c r="D234" i="9"/>
  <c r="D235" i="9"/>
  <c r="D298" i="9"/>
  <c r="F266" i="9"/>
  <c r="I331" i="9"/>
  <c r="E299" i="9"/>
  <c r="E330" i="9"/>
  <c r="I330" i="9"/>
  <c r="H298" i="9"/>
  <c r="I298" i="9"/>
  <c r="C362" i="9"/>
  <c r="C330" i="9"/>
  <c r="I299" i="9"/>
  <c r="G234" i="9"/>
  <c r="I234" i="9"/>
  <c r="G14" i="9"/>
  <c r="C174" i="9"/>
  <c r="I173" i="9"/>
  <c r="H78" i="9"/>
  <c r="C366" i="9"/>
  <c r="H14" i="9"/>
  <c r="I14" i="9"/>
  <c r="D45" i="9"/>
  <c r="I79" i="9"/>
  <c r="C110" i="9"/>
  <c r="C111" i="9"/>
  <c r="E110" i="9"/>
  <c r="F111" i="9"/>
  <c r="H143" i="9"/>
  <c r="I175" i="9"/>
  <c r="D239" i="9"/>
  <c r="G271" i="9"/>
  <c r="F334" i="9"/>
  <c r="I302" i="9"/>
  <c r="E206" i="9"/>
  <c r="F210" i="9"/>
  <c r="C178" i="9"/>
  <c r="D114" i="9"/>
  <c r="C306" i="9"/>
  <c r="I82" i="9"/>
  <c r="G306" i="9"/>
  <c r="I142" i="9"/>
  <c r="H142" i="9"/>
  <c r="G270" i="9"/>
  <c r="D302" i="9"/>
  <c r="H206" i="9"/>
  <c r="F78" i="9"/>
  <c r="F110" i="9"/>
  <c r="H270" i="9"/>
  <c r="E302" i="9"/>
  <c r="C78" i="9"/>
  <c r="D78" i="9"/>
  <c r="I78" i="9"/>
  <c r="H141" i="9"/>
  <c r="G142" i="9"/>
  <c r="D270" i="9"/>
  <c r="C334" i="9"/>
  <c r="E334" i="9"/>
  <c r="G19" i="9"/>
  <c r="I147" i="9"/>
  <c r="C179" i="9"/>
  <c r="C275" i="9"/>
  <c r="H115" i="9"/>
  <c r="G243" i="9"/>
  <c r="H19" i="9"/>
  <c r="I19" i="9"/>
  <c r="D83" i="9"/>
  <c r="H83" i="9"/>
  <c r="F83" i="9"/>
  <c r="E115" i="9"/>
  <c r="I115" i="9"/>
  <c r="C339" i="9"/>
  <c r="F339" i="9"/>
  <c r="H307" i="9"/>
  <c r="I307" i="9"/>
  <c r="C371" i="9"/>
  <c r="E211" i="9"/>
  <c r="H211" i="9"/>
  <c r="G275" i="9"/>
  <c r="I243" i="9"/>
  <c r="G115" i="9"/>
  <c r="D307" i="9"/>
  <c r="E307" i="9"/>
  <c r="G307" i="9"/>
  <c r="H275" i="9"/>
  <c r="I339" i="9"/>
  <c r="C115" i="9"/>
  <c r="F115" i="9"/>
  <c r="D275" i="9"/>
  <c r="E339" i="9"/>
  <c r="C83" i="9"/>
  <c r="I83" i="9"/>
  <c r="G147" i="9"/>
  <c r="F212" i="9"/>
  <c r="E308" i="9"/>
  <c r="I340" i="9"/>
  <c r="C180" i="9"/>
  <c r="G116" i="9"/>
  <c r="D340" i="9"/>
  <c r="F89" i="9"/>
  <c r="C185" i="9"/>
  <c r="E31" i="9"/>
  <c r="I170" i="9"/>
  <c r="I171" i="9"/>
  <c r="I169" i="9"/>
  <c r="I174" i="9"/>
  <c r="I179" i="9"/>
  <c r="I43" i="9"/>
  <c r="E138" i="9"/>
  <c r="F205" i="9"/>
  <c r="D111" i="9"/>
  <c r="C303" i="9"/>
  <c r="F206" i="9"/>
  <c r="I46" i="9"/>
  <c r="F211" i="9"/>
  <c r="I51" i="9"/>
  <c r="I57" i="9"/>
  <c r="G89" i="9"/>
  <c r="F216" i="9"/>
  <c r="C147" i="9"/>
  <c r="D43" i="9"/>
  <c r="G75" i="9"/>
  <c r="D331" i="9"/>
  <c r="G331" i="9"/>
  <c r="D46" i="9"/>
  <c r="H110" i="9"/>
  <c r="G110" i="9"/>
  <c r="H238" i="9"/>
  <c r="D238" i="9"/>
  <c r="I238" i="9"/>
  <c r="F270" i="9"/>
  <c r="I334" i="9"/>
  <c r="D339" i="9"/>
  <c r="D243" i="9"/>
  <c r="D51" i="9"/>
  <c r="H243" i="9"/>
  <c r="F275" i="9"/>
  <c r="G83" i="9"/>
  <c r="E11" i="9"/>
  <c r="H239" i="9"/>
  <c r="E14" i="9"/>
  <c r="G339" i="9"/>
  <c r="E19" i="9"/>
  <c r="E139" i="9"/>
  <c r="C299" i="9"/>
  <c r="E78" i="9"/>
  <c r="G78" i="9"/>
  <c r="D110" i="9"/>
  <c r="E142" i="9"/>
  <c r="C302" i="9"/>
  <c r="E83" i="9"/>
  <c r="D115" i="9"/>
  <c r="E147" i="9"/>
  <c r="D107" i="9"/>
  <c r="C301" i="9"/>
  <c r="C142" i="9"/>
  <c r="F32" i="9"/>
  <c r="F224" i="9"/>
  <c r="F28" i="9"/>
  <c r="F29" i="9"/>
  <c r="E32" i="9"/>
  <c r="C60" i="9"/>
  <c r="C61" i="9"/>
  <c r="C64" i="9"/>
  <c r="D128" i="9"/>
  <c r="F9" i="9"/>
  <c r="C42" i="9"/>
  <c r="C43" i="9"/>
  <c r="E106" i="9"/>
  <c r="G202" i="9"/>
  <c r="C234" i="9"/>
  <c r="C235" i="9"/>
  <c r="G15" i="9"/>
  <c r="F16" i="9"/>
  <c r="C45" i="9"/>
  <c r="C46" i="9"/>
  <c r="C48" i="9"/>
  <c r="F13" i="9"/>
  <c r="G206" i="9"/>
  <c r="G207" i="9"/>
  <c r="F18" i="9"/>
  <c r="C50" i="9"/>
  <c r="C51" i="9"/>
  <c r="D371" i="9"/>
  <c r="E116" i="9"/>
  <c r="C57" i="9"/>
  <c r="C56" i="9"/>
  <c r="F24" i="9"/>
  <c r="H153" i="9"/>
  <c r="E16" i="9"/>
  <c r="C18" i="9"/>
  <c r="C16" i="9"/>
  <c r="E29" i="9"/>
  <c r="I64" i="9"/>
  <c r="E9" i="9"/>
  <c r="C138" i="9"/>
  <c r="C24" i="9"/>
  <c r="F10" i="9"/>
  <c r="F11" i="9"/>
  <c r="H74" i="9"/>
  <c r="C298" i="9"/>
  <c r="G330" i="9"/>
  <c r="H266" i="9"/>
  <c r="E298" i="9"/>
  <c r="D266" i="9"/>
  <c r="F330" i="9"/>
  <c r="G298" i="9"/>
  <c r="H234" i="9"/>
  <c r="F14" i="9"/>
  <c r="H147" i="9"/>
  <c r="F19" i="9"/>
  <c r="F25" i="9"/>
  <c r="E371" i="9"/>
  <c r="E10" i="9"/>
  <c r="F202" i="9"/>
  <c r="C11" i="9"/>
  <c r="C13" i="9"/>
  <c r="C14" i="9"/>
  <c r="I42" i="9"/>
  <c r="I202" i="9"/>
  <c r="F217" i="9"/>
  <c r="D106" i="9"/>
  <c r="C308" i="9"/>
  <c r="I203" i="9"/>
  <c r="C307" i="9"/>
  <c r="C19" i="9"/>
  <c r="C240" i="9"/>
  <c r="C238" i="9"/>
  <c r="C237" i="9"/>
  <c r="C242" i="9"/>
  <c r="C243" i="9"/>
  <c r="C244" i="9"/>
  <c r="I205" i="9"/>
  <c r="I208" i="9"/>
  <c r="I210" i="9"/>
  <c r="I212" i="9"/>
  <c r="I211" i="9"/>
  <c r="I206" i="9"/>
  <c r="CE60" i="1"/>
  <c r="H612" i="1" s="1"/>
  <c r="CE61" i="1"/>
  <c r="BK48" i="1" s="1"/>
  <c r="BK62" i="1" s="1"/>
  <c r="G268" i="9" s="1"/>
  <c r="CE65" i="1"/>
  <c r="C431" i="1" s="1"/>
  <c r="CE63" i="1"/>
  <c r="I365" i="9" s="1"/>
  <c r="CE66" i="1"/>
  <c r="I368" i="9" s="1"/>
  <c r="CE68" i="1"/>
  <c r="I370" i="9" s="1"/>
  <c r="D75" i="1"/>
  <c r="AR75" i="1"/>
  <c r="I186" i="9" s="1"/>
  <c r="AS75" i="1"/>
  <c r="N776" i="1" s="1"/>
  <c r="AT75" i="1"/>
  <c r="D218" i="9" s="1"/>
  <c r="AU75" i="1"/>
  <c r="E218" i="9" s="1"/>
  <c r="AQ75" i="1"/>
  <c r="H186" i="9" s="1"/>
  <c r="AO75" i="1"/>
  <c r="AN75" i="1"/>
  <c r="E186" i="9" s="1"/>
  <c r="AM75" i="1"/>
  <c r="N770" i="1" s="1"/>
  <c r="AI75" i="1"/>
  <c r="G154" i="9" s="1"/>
  <c r="AH75" i="1"/>
  <c r="F154" i="9" s="1"/>
  <c r="AF75" i="1"/>
  <c r="D154" i="9" s="1"/>
  <c r="AD75" i="1"/>
  <c r="I122" i="9" s="1"/>
  <c r="AA75" i="1"/>
  <c r="F122" i="9" s="1"/>
  <c r="Z75" i="1"/>
  <c r="E122" i="9" s="1"/>
  <c r="X75" i="1"/>
  <c r="C122" i="9" s="1"/>
  <c r="W75" i="1"/>
  <c r="N754" i="1" s="1"/>
  <c r="V75" i="1"/>
  <c r="H90" i="9" s="1"/>
  <c r="T75" i="1"/>
  <c r="F90" i="9" s="1"/>
  <c r="R75" i="1"/>
  <c r="Q75" i="1"/>
  <c r="C90" i="9" s="1"/>
  <c r="P75" i="1"/>
  <c r="I58" i="9" s="1"/>
  <c r="O75" i="1"/>
  <c r="N746" i="1" s="1"/>
  <c r="N75" i="1"/>
  <c r="G58" i="9" s="1"/>
  <c r="M75" i="1"/>
  <c r="F58" i="9" s="1"/>
  <c r="L75" i="1"/>
  <c r="E58" i="9" s="1"/>
  <c r="I75" i="1"/>
  <c r="N740" i="1" s="1"/>
  <c r="H75" i="1"/>
  <c r="H26" i="9" s="1"/>
  <c r="G75" i="1"/>
  <c r="F75" i="1"/>
  <c r="F26" i="9" s="1"/>
  <c r="AV75" i="1"/>
  <c r="AP75" i="1"/>
  <c r="G186" i="9" s="1"/>
  <c r="AJ75" i="1"/>
  <c r="AL75" i="1"/>
  <c r="C186" i="9" s="1"/>
  <c r="AK75" i="1"/>
  <c r="I154" i="9" s="1"/>
  <c r="AG75" i="1"/>
  <c r="E154" i="9" s="1"/>
  <c r="AE75" i="1"/>
  <c r="C154" i="9" s="1"/>
  <c r="AC75" i="1"/>
  <c r="H122" i="9" s="1"/>
  <c r="AB75" i="1"/>
  <c r="N759" i="1" s="1"/>
  <c r="Y75" i="1"/>
  <c r="D122" i="9" s="1"/>
  <c r="U75" i="1"/>
  <c r="G90" i="9" s="1"/>
  <c r="S75" i="1"/>
  <c r="E90" i="9" s="1"/>
  <c r="K75" i="1"/>
  <c r="J75" i="1"/>
  <c r="E75" i="1"/>
  <c r="E26" i="9" s="1"/>
  <c r="CE73" i="1"/>
  <c r="O816" i="1" s="1"/>
  <c r="CE74" i="1"/>
  <c r="C464" i="1" s="1"/>
  <c r="C75" i="1"/>
  <c r="C26" i="9" s="1"/>
  <c r="CE80" i="1"/>
  <c r="CE78" i="1"/>
  <c r="I382" i="9" s="1"/>
  <c r="CE69" i="1"/>
  <c r="I371" i="9" s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D361" i="1"/>
  <c r="D368" i="1" s="1"/>
  <c r="C120" i="8" s="1"/>
  <c r="D372" i="1"/>
  <c r="C125" i="8" s="1"/>
  <c r="D260" i="1"/>
  <c r="C16" i="8" s="1"/>
  <c r="D265" i="1"/>
  <c r="C22" i="8" s="1"/>
  <c r="D275" i="1"/>
  <c r="D277" i="1" s="1"/>
  <c r="C35" i="8" s="1"/>
  <c r="D290" i="1"/>
  <c r="D314" i="1"/>
  <c r="D319" i="1"/>
  <c r="C74" i="8" s="1"/>
  <c r="D328" i="1"/>
  <c r="D329" i="1"/>
  <c r="C85" i="8" s="1"/>
  <c r="D229" i="1"/>
  <c r="B445" i="1" s="1"/>
  <c r="D236" i="1"/>
  <c r="D240" i="1"/>
  <c r="B447" i="1" s="1"/>
  <c r="E209" i="1"/>
  <c r="F24" i="6" s="1"/>
  <c r="E210" i="1"/>
  <c r="F25" i="6" s="1"/>
  <c r="E211" i="1"/>
  <c r="F26" i="6" s="1"/>
  <c r="E212" i="1"/>
  <c r="F27" i="6" s="1"/>
  <c r="E213" i="1"/>
  <c r="F28" i="6" s="1"/>
  <c r="E214" i="1"/>
  <c r="F29" i="6" s="1"/>
  <c r="E215" i="1"/>
  <c r="F30" i="6" s="1"/>
  <c r="E216" i="1"/>
  <c r="D217" i="1"/>
  <c r="E32" i="6" s="1"/>
  <c r="C217" i="1"/>
  <c r="D32" i="6" s="1"/>
  <c r="E196" i="1"/>
  <c r="C469" i="1" s="1"/>
  <c r="E197" i="1"/>
  <c r="E198" i="1"/>
  <c r="E199" i="1"/>
  <c r="C472" i="1" s="1"/>
  <c r="E200" i="1"/>
  <c r="E201" i="1"/>
  <c r="F13" i="6" s="1"/>
  <c r="E202" i="1"/>
  <c r="C474" i="1" s="1"/>
  <c r="E203" i="1"/>
  <c r="F15" i="6" s="1"/>
  <c r="D204" i="1"/>
  <c r="E16" i="6" s="1"/>
  <c r="B204" i="1"/>
  <c r="C16" i="6" s="1"/>
  <c r="D190" i="1"/>
  <c r="D437" i="1" s="1"/>
  <c r="D186" i="1"/>
  <c r="D436" i="1" s="1"/>
  <c r="D181" i="1"/>
  <c r="D435" i="1" s="1"/>
  <c r="D177" i="1"/>
  <c r="C20" i="5" s="1"/>
  <c r="E154" i="1"/>
  <c r="E153" i="1"/>
  <c r="E28" i="4" s="1"/>
  <c r="E152" i="1"/>
  <c r="D28" i="4" s="1"/>
  <c r="E151" i="1"/>
  <c r="C28" i="4" s="1"/>
  <c r="E150" i="1"/>
  <c r="E148" i="1"/>
  <c r="E147" i="1"/>
  <c r="E19" i="4" s="1"/>
  <c r="E146" i="1"/>
  <c r="D19" i="4" s="1"/>
  <c r="E145" i="1"/>
  <c r="C19" i="4" s="1"/>
  <c r="E144" i="1"/>
  <c r="C417" i="1" s="1"/>
  <c r="E141" i="1"/>
  <c r="E10" i="4" s="1"/>
  <c r="E140" i="1"/>
  <c r="D10" i="4" s="1"/>
  <c r="E139" i="1"/>
  <c r="C10" i="4" s="1"/>
  <c r="E127" i="1"/>
  <c r="CF79" i="1"/>
  <c r="B53" i="1"/>
  <c r="CE51" i="1"/>
  <c r="B49" i="1"/>
  <c r="A412" i="1"/>
  <c r="G493" i="1"/>
  <c r="E493" i="1"/>
  <c r="C493" i="1"/>
  <c r="O817" i="1"/>
  <c r="M817" i="1"/>
  <c r="K817" i="1"/>
  <c r="J817" i="1"/>
  <c r="I817" i="1"/>
  <c r="H817" i="1"/>
  <c r="G817" i="1"/>
  <c r="F817" i="1"/>
  <c r="E817" i="1"/>
  <c r="D817" i="1"/>
  <c r="X813" i="1"/>
  <c r="X815" i="1" s="1"/>
  <c r="W813" i="1"/>
  <c r="W815" i="1" s="1"/>
  <c r="U813" i="1"/>
  <c r="U815" i="1" s="1"/>
  <c r="T734" i="1"/>
  <c r="T735" i="1"/>
  <c r="T736" i="1"/>
  <c r="T737" i="1"/>
  <c r="T738" i="1"/>
  <c r="T739" i="1"/>
  <c r="T740" i="1"/>
  <c r="T741" i="1"/>
  <c r="T742" i="1"/>
  <c r="T743" i="1"/>
  <c r="T744" i="1"/>
  <c r="T745" i="1"/>
  <c r="T746" i="1"/>
  <c r="T747" i="1"/>
  <c r="T748" i="1"/>
  <c r="T749" i="1"/>
  <c r="T750" i="1"/>
  <c r="T751" i="1"/>
  <c r="T752" i="1"/>
  <c r="T753" i="1"/>
  <c r="T754" i="1"/>
  <c r="T755" i="1"/>
  <c r="T756" i="1"/>
  <c r="T757" i="1"/>
  <c r="T758" i="1"/>
  <c r="T759" i="1"/>
  <c r="T760" i="1"/>
  <c r="T761" i="1"/>
  <c r="T762" i="1"/>
  <c r="T763" i="1"/>
  <c r="T764" i="1"/>
  <c r="T765" i="1"/>
  <c r="T766" i="1"/>
  <c r="T767" i="1"/>
  <c r="T768" i="1"/>
  <c r="T769" i="1"/>
  <c r="T770" i="1"/>
  <c r="T771" i="1"/>
  <c r="T772" i="1"/>
  <c r="T773" i="1"/>
  <c r="T774" i="1"/>
  <c r="T775" i="1"/>
  <c r="T776" i="1"/>
  <c r="T777" i="1"/>
  <c r="T778" i="1"/>
  <c r="T779" i="1"/>
  <c r="T780" i="1"/>
  <c r="T781" i="1"/>
  <c r="T782" i="1"/>
  <c r="T783" i="1"/>
  <c r="T784" i="1"/>
  <c r="T785" i="1"/>
  <c r="T786" i="1"/>
  <c r="T787" i="1"/>
  <c r="T788" i="1"/>
  <c r="T789" i="1"/>
  <c r="T790" i="1"/>
  <c r="T791" i="1"/>
  <c r="T792" i="1"/>
  <c r="T793" i="1"/>
  <c r="T794" i="1"/>
  <c r="T795" i="1"/>
  <c r="T796" i="1"/>
  <c r="T797" i="1"/>
  <c r="T798" i="1"/>
  <c r="T799" i="1"/>
  <c r="T800" i="1"/>
  <c r="T801" i="1"/>
  <c r="T802" i="1"/>
  <c r="T803" i="1"/>
  <c r="T804" i="1"/>
  <c r="T805" i="1"/>
  <c r="T806" i="1"/>
  <c r="T807" i="1"/>
  <c r="T808" i="1"/>
  <c r="T809" i="1"/>
  <c r="T810" i="1"/>
  <c r="T811" i="1"/>
  <c r="T812" i="1"/>
  <c r="S734" i="1"/>
  <c r="S736" i="1"/>
  <c r="S737" i="1"/>
  <c r="S747" i="1"/>
  <c r="S749" i="1"/>
  <c r="S750" i="1"/>
  <c r="S753" i="1"/>
  <c r="S755" i="1"/>
  <c r="S756" i="1"/>
  <c r="S757" i="1"/>
  <c r="S758" i="1"/>
  <c r="S759" i="1"/>
  <c r="S760" i="1"/>
  <c r="S761" i="1"/>
  <c r="S762" i="1"/>
  <c r="S766" i="1"/>
  <c r="S767" i="1"/>
  <c r="S777" i="1"/>
  <c r="S779" i="1"/>
  <c r="S780" i="1"/>
  <c r="S786" i="1"/>
  <c r="S802" i="1"/>
  <c r="S740" i="1"/>
  <c r="S785" i="1"/>
  <c r="S735" i="1"/>
  <c r="S738" i="1"/>
  <c r="S739" i="1"/>
  <c r="S741" i="1"/>
  <c r="S742" i="1"/>
  <c r="S743" i="1"/>
  <c r="S744" i="1"/>
  <c r="S745" i="1"/>
  <c r="S746" i="1"/>
  <c r="S751" i="1"/>
  <c r="S752" i="1"/>
  <c r="S754" i="1"/>
  <c r="S763" i="1"/>
  <c r="S765" i="1"/>
  <c r="S768" i="1"/>
  <c r="S769" i="1"/>
  <c r="S770" i="1"/>
  <c r="S771" i="1"/>
  <c r="S772" i="1"/>
  <c r="S773" i="1"/>
  <c r="S774" i="1"/>
  <c r="S775" i="1"/>
  <c r="S776" i="1"/>
  <c r="S778" i="1"/>
  <c r="S781" i="1"/>
  <c r="S782" i="1"/>
  <c r="S783" i="1"/>
  <c r="S784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3" i="1"/>
  <c r="S804" i="1"/>
  <c r="S805" i="1"/>
  <c r="S806" i="1"/>
  <c r="S807" i="1"/>
  <c r="S808" i="1"/>
  <c r="S809" i="1"/>
  <c r="S810" i="1"/>
  <c r="S811" i="1"/>
  <c r="S812" i="1"/>
  <c r="R734" i="1"/>
  <c r="R736" i="1"/>
  <c r="R737" i="1"/>
  <c r="R740" i="1"/>
  <c r="R742" i="1"/>
  <c r="R745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4" i="1"/>
  <c r="R766" i="1"/>
  <c r="R767" i="1"/>
  <c r="R768" i="1"/>
  <c r="R769" i="1"/>
  <c r="R775" i="1"/>
  <c r="R776" i="1"/>
  <c r="R777" i="1"/>
  <c r="R778" i="1"/>
  <c r="R779" i="1"/>
  <c r="R784" i="1"/>
  <c r="R791" i="1"/>
  <c r="R796" i="1"/>
  <c r="R794" i="1"/>
  <c r="R802" i="1"/>
  <c r="R803" i="1"/>
  <c r="R804" i="1"/>
  <c r="R805" i="1"/>
  <c r="R806" i="1"/>
  <c r="R807" i="1"/>
  <c r="R808" i="1"/>
  <c r="R810" i="1"/>
  <c r="R735" i="1"/>
  <c r="R738" i="1"/>
  <c r="R739" i="1"/>
  <c r="R741" i="1"/>
  <c r="R743" i="1"/>
  <c r="R744" i="1"/>
  <c r="R746" i="1"/>
  <c r="R763" i="1"/>
  <c r="R765" i="1"/>
  <c r="R770" i="1"/>
  <c r="R771" i="1"/>
  <c r="R772" i="1"/>
  <c r="R773" i="1"/>
  <c r="R774" i="1"/>
  <c r="R780" i="1"/>
  <c r="R781" i="1"/>
  <c r="R782" i="1"/>
  <c r="R783" i="1"/>
  <c r="R785" i="1"/>
  <c r="R786" i="1"/>
  <c r="R787" i="1"/>
  <c r="R788" i="1"/>
  <c r="R789" i="1"/>
  <c r="R790" i="1"/>
  <c r="R792" i="1"/>
  <c r="R793" i="1"/>
  <c r="R795" i="1"/>
  <c r="R797" i="1"/>
  <c r="R798" i="1"/>
  <c r="R799" i="1"/>
  <c r="R800" i="1"/>
  <c r="R801" i="1"/>
  <c r="R809" i="1"/>
  <c r="R811" i="1"/>
  <c r="R812" i="1"/>
  <c r="Q734" i="1"/>
  <c r="Q736" i="1"/>
  <c r="Q737" i="1"/>
  <c r="Q740" i="1"/>
  <c r="Q764" i="1"/>
  <c r="Q766" i="1"/>
  <c r="Q735" i="1"/>
  <c r="Q738" i="1"/>
  <c r="Q739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5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801" i="1"/>
  <c r="P802" i="1"/>
  <c r="P803" i="1"/>
  <c r="P804" i="1"/>
  <c r="P805" i="1"/>
  <c r="P806" i="1"/>
  <c r="P807" i="1"/>
  <c r="P808" i="1"/>
  <c r="P810" i="1"/>
  <c r="P811" i="1"/>
  <c r="P785" i="1"/>
  <c r="P799" i="1"/>
  <c r="P800" i="1"/>
  <c r="P809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N737" i="1"/>
  <c r="N752" i="1"/>
  <c r="N761" i="1"/>
  <c r="N771" i="1"/>
  <c r="N739" i="1"/>
  <c r="N745" i="1"/>
  <c r="N763" i="1"/>
  <c r="L734" i="1"/>
  <c r="L736" i="1"/>
  <c r="L737" i="1"/>
  <c r="L740" i="1"/>
  <c r="L745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4" i="1"/>
  <c r="L766" i="1"/>
  <c r="L767" i="1"/>
  <c r="L768" i="1"/>
  <c r="L769" i="1"/>
  <c r="L771" i="1"/>
  <c r="L775" i="1"/>
  <c r="L777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735" i="1"/>
  <c r="L738" i="1"/>
  <c r="L739" i="1"/>
  <c r="L741" i="1"/>
  <c r="L742" i="1"/>
  <c r="L743" i="1"/>
  <c r="L744" i="1"/>
  <c r="L746" i="1"/>
  <c r="L763" i="1"/>
  <c r="L765" i="1"/>
  <c r="L770" i="1"/>
  <c r="L772" i="1"/>
  <c r="L773" i="1"/>
  <c r="L774" i="1"/>
  <c r="L776" i="1"/>
  <c r="L778" i="1"/>
  <c r="L799" i="1"/>
  <c r="L800" i="1"/>
  <c r="K734" i="1"/>
  <c r="K736" i="1"/>
  <c r="K737" i="1"/>
  <c r="K747" i="1"/>
  <c r="K750" i="1"/>
  <c r="K753" i="1"/>
  <c r="K756" i="1"/>
  <c r="K757" i="1"/>
  <c r="K759" i="1"/>
  <c r="K760" i="1"/>
  <c r="K761" i="1"/>
  <c r="K762" i="1"/>
  <c r="K764" i="1"/>
  <c r="K766" i="1"/>
  <c r="K767" i="1"/>
  <c r="K771" i="1"/>
  <c r="K775" i="1"/>
  <c r="K779" i="1"/>
  <c r="K780" i="1"/>
  <c r="K782" i="1"/>
  <c r="K783" i="1"/>
  <c r="K787" i="1"/>
  <c r="K788" i="1"/>
  <c r="K790" i="1"/>
  <c r="K791" i="1"/>
  <c r="K797" i="1"/>
  <c r="K812" i="1"/>
  <c r="K735" i="1"/>
  <c r="K738" i="1"/>
  <c r="K739" i="1"/>
  <c r="K740" i="1"/>
  <c r="K741" i="1"/>
  <c r="K742" i="1"/>
  <c r="K743" i="1"/>
  <c r="K744" i="1"/>
  <c r="K745" i="1"/>
  <c r="K746" i="1"/>
  <c r="K748" i="1"/>
  <c r="K749" i="1"/>
  <c r="K751" i="1"/>
  <c r="K752" i="1"/>
  <c r="K754" i="1"/>
  <c r="K755" i="1"/>
  <c r="K758" i="1"/>
  <c r="K763" i="1"/>
  <c r="K765" i="1"/>
  <c r="K768" i="1"/>
  <c r="K769" i="1"/>
  <c r="K770" i="1"/>
  <c r="K772" i="1"/>
  <c r="K773" i="1"/>
  <c r="K774" i="1"/>
  <c r="K776" i="1"/>
  <c r="K777" i="1"/>
  <c r="K778" i="1"/>
  <c r="K781" i="1"/>
  <c r="K784" i="1"/>
  <c r="K785" i="1"/>
  <c r="K786" i="1"/>
  <c r="K789" i="1"/>
  <c r="K792" i="1"/>
  <c r="K793" i="1"/>
  <c r="K794" i="1"/>
  <c r="K795" i="1"/>
  <c r="K796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I734" i="1"/>
  <c r="I805" i="1"/>
  <c r="I806" i="1"/>
  <c r="I807" i="1"/>
  <c r="I808" i="1"/>
  <c r="I809" i="1"/>
  <c r="I810" i="1"/>
  <c r="I811" i="1"/>
  <c r="I736" i="1"/>
  <c r="I737" i="1"/>
  <c r="I740" i="1"/>
  <c r="I745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4" i="1"/>
  <c r="I766" i="1"/>
  <c r="I767" i="1"/>
  <c r="I771" i="1"/>
  <c r="I775" i="1"/>
  <c r="I777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801" i="1"/>
  <c r="I802" i="1"/>
  <c r="I803" i="1"/>
  <c r="I804" i="1"/>
  <c r="I735" i="1"/>
  <c r="I738" i="1"/>
  <c r="I739" i="1"/>
  <c r="I741" i="1"/>
  <c r="I742" i="1"/>
  <c r="I743" i="1"/>
  <c r="I744" i="1"/>
  <c r="I746" i="1"/>
  <c r="I763" i="1"/>
  <c r="I765" i="1"/>
  <c r="I768" i="1"/>
  <c r="I769" i="1"/>
  <c r="I770" i="1"/>
  <c r="I772" i="1"/>
  <c r="I773" i="1"/>
  <c r="I774" i="1"/>
  <c r="I776" i="1"/>
  <c r="I778" i="1"/>
  <c r="I799" i="1"/>
  <c r="I800" i="1"/>
  <c r="H734" i="1"/>
  <c r="H736" i="1"/>
  <c r="H737" i="1"/>
  <c r="H740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4" i="1"/>
  <c r="H766" i="1"/>
  <c r="H767" i="1"/>
  <c r="H768" i="1"/>
  <c r="H769" i="1"/>
  <c r="H771" i="1"/>
  <c r="H775" i="1"/>
  <c r="H777" i="1"/>
  <c r="H779" i="1"/>
  <c r="H780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801" i="1"/>
  <c r="H802" i="1"/>
  <c r="H803" i="1"/>
  <c r="H805" i="1"/>
  <c r="H806" i="1"/>
  <c r="H807" i="1"/>
  <c r="H808" i="1"/>
  <c r="H809" i="1"/>
  <c r="H810" i="1"/>
  <c r="H811" i="1"/>
  <c r="H812" i="1"/>
  <c r="H735" i="1"/>
  <c r="H738" i="1"/>
  <c r="H739" i="1"/>
  <c r="H741" i="1"/>
  <c r="H742" i="1"/>
  <c r="H743" i="1"/>
  <c r="H744" i="1"/>
  <c r="H745" i="1"/>
  <c r="H746" i="1"/>
  <c r="H763" i="1"/>
  <c r="H765" i="1"/>
  <c r="H770" i="1"/>
  <c r="H772" i="1"/>
  <c r="H773" i="1"/>
  <c r="H774" i="1"/>
  <c r="H776" i="1"/>
  <c r="H778" i="1"/>
  <c r="H781" i="1"/>
  <c r="H799" i="1"/>
  <c r="H800" i="1"/>
  <c r="H804" i="1"/>
  <c r="G734" i="1"/>
  <c r="G736" i="1"/>
  <c r="G737" i="1"/>
  <c r="G740" i="1"/>
  <c r="G745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4" i="1"/>
  <c r="G766" i="1"/>
  <c r="G767" i="1"/>
  <c r="G768" i="1"/>
  <c r="G769" i="1"/>
  <c r="G771" i="1"/>
  <c r="G775" i="1"/>
  <c r="G777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801" i="1"/>
  <c r="G802" i="1"/>
  <c r="G803" i="1"/>
  <c r="G804" i="1"/>
  <c r="G805" i="1"/>
  <c r="G806" i="1"/>
  <c r="G807" i="1"/>
  <c r="G808" i="1"/>
  <c r="G809" i="1"/>
  <c r="G810" i="1"/>
  <c r="G811" i="1"/>
  <c r="G735" i="1"/>
  <c r="G738" i="1"/>
  <c r="G739" i="1"/>
  <c r="G741" i="1"/>
  <c r="G742" i="1"/>
  <c r="G743" i="1"/>
  <c r="G744" i="1"/>
  <c r="G746" i="1"/>
  <c r="G763" i="1"/>
  <c r="G765" i="1"/>
  <c r="G770" i="1"/>
  <c r="G772" i="1"/>
  <c r="G773" i="1"/>
  <c r="G774" i="1"/>
  <c r="G776" i="1"/>
  <c r="G778" i="1"/>
  <c r="G799" i="1"/>
  <c r="G800" i="1"/>
  <c r="F734" i="1"/>
  <c r="F736" i="1"/>
  <c r="F737" i="1"/>
  <c r="F747" i="1"/>
  <c r="F749" i="1"/>
  <c r="F750" i="1"/>
  <c r="F752" i="1"/>
  <c r="F753" i="1"/>
  <c r="F755" i="1"/>
  <c r="F756" i="1"/>
  <c r="F757" i="1"/>
  <c r="F759" i="1"/>
  <c r="F760" i="1"/>
  <c r="F761" i="1"/>
  <c r="F762" i="1"/>
  <c r="F764" i="1"/>
  <c r="F767" i="1"/>
  <c r="F771" i="1"/>
  <c r="F775" i="1"/>
  <c r="F777" i="1"/>
  <c r="F779" i="1"/>
  <c r="F780" i="1"/>
  <c r="F781" i="1"/>
  <c r="F782" i="1"/>
  <c r="F783" i="1"/>
  <c r="F785" i="1"/>
  <c r="F786" i="1"/>
  <c r="F787" i="1"/>
  <c r="F788" i="1"/>
  <c r="F791" i="1"/>
  <c r="F792" i="1"/>
  <c r="F793" i="1"/>
  <c r="F794" i="1"/>
  <c r="F795" i="1"/>
  <c r="F796" i="1"/>
  <c r="F797" i="1"/>
  <c r="F801" i="1"/>
  <c r="F803" i="1"/>
  <c r="F805" i="1"/>
  <c r="F806" i="1"/>
  <c r="F807" i="1"/>
  <c r="F808" i="1"/>
  <c r="F810" i="1"/>
  <c r="F811" i="1"/>
  <c r="F812" i="1"/>
  <c r="F735" i="1"/>
  <c r="F738" i="1"/>
  <c r="F739" i="1"/>
  <c r="F740" i="1"/>
  <c r="F741" i="1"/>
  <c r="F742" i="1"/>
  <c r="F743" i="1"/>
  <c r="F744" i="1"/>
  <c r="F745" i="1"/>
  <c r="F746" i="1"/>
  <c r="F748" i="1"/>
  <c r="F751" i="1"/>
  <c r="F754" i="1"/>
  <c r="F758" i="1"/>
  <c r="F763" i="1"/>
  <c r="F765" i="1"/>
  <c r="F766" i="1"/>
  <c r="F768" i="1"/>
  <c r="F769" i="1"/>
  <c r="F770" i="1"/>
  <c r="F772" i="1"/>
  <c r="F773" i="1"/>
  <c r="F774" i="1"/>
  <c r="F776" i="1"/>
  <c r="F778" i="1"/>
  <c r="F784" i="1"/>
  <c r="F789" i="1"/>
  <c r="F790" i="1"/>
  <c r="F798" i="1"/>
  <c r="F799" i="1"/>
  <c r="F800" i="1"/>
  <c r="F802" i="1"/>
  <c r="F804" i="1"/>
  <c r="F809" i="1"/>
  <c r="D734" i="1"/>
  <c r="D736" i="1"/>
  <c r="D737" i="1"/>
  <c r="D740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4" i="1"/>
  <c r="D766" i="1"/>
  <c r="D767" i="1"/>
  <c r="D768" i="1"/>
  <c r="D769" i="1"/>
  <c r="D771" i="1"/>
  <c r="D775" i="1"/>
  <c r="D777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735" i="1"/>
  <c r="D738" i="1"/>
  <c r="D739" i="1"/>
  <c r="D741" i="1"/>
  <c r="D742" i="1"/>
  <c r="D743" i="1"/>
  <c r="D744" i="1"/>
  <c r="D745" i="1"/>
  <c r="D746" i="1"/>
  <c r="D763" i="1"/>
  <c r="D765" i="1"/>
  <c r="D770" i="1"/>
  <c r="D772" i="1"/>
  <c r="D773" i="1"/>
  <c r="D774" i="1"/>
  <c r="D776" i="1"/>
  <c r="D778" i="1"/>
  <c r="D799" i="1"/>
  <c r="D800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B788" i="1"/>
  <c r="B784" i="1"/>
  <c r="B783" i="1"/>
  <c r="B782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5" i="1"/>
  <c r="B764" i="1"/>
  <c r="B763" i="1"/>
  <c r="B762" i="1"/>
  <c r="B761" i="1"/>
  <c r="B760" i="1"/>
  <c r="B758" i="1"/>
  <c r="B756" i="1"/>
  <c r="B755" i="1"/>
  <c r="B754" i="1"/>
  <c r="B752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CF730" i="1"/>
  <c r="CE730" i="1"/>
  <c r="CD730" i="1"/>
  <c r="CA730" i="1"/>
  <c r="BZ730" i="1"/>
  <c r="BY730" i="1"/>
  <c r="BX730" i="1"/>
  <c r="BW730" i="1"/>
  <c r="BV730" i="1"/>
  <c r="BU730" i="1"/>
  <c r="BT730" i="1"/>
  <c r="BS730" i="1"/>
  <c r="BR730" i="1"/>
  <c r="BQ730" i="1"/>
  <c r="BP730" i="1"/>
  <c r="BO730" i="1"/>
  <c r="BN730" i="1"/>
  <c r="BM730" i="1"/>
  <c r="BL730" i="1"/>
  <c r="BK730" i="1"/>
  <c r="BJ730" i="1"/>
  <c r="BF730" i="1"/>
  <c r="BE730" i="1"/>
  <c r="BB730" i="1"/>
  <c r="BA730" i="1"/>
  <c r="AZ730" i="1"/>
  <c r="AY730" i="1"/>
  <c r="AX730" i="1"/>
  <c r="AW730" i="1"/>
  <c r="AV730" i="1"/>
  <c r="AU730" i="1"/>
  <c r="AT730" i="1"/>
  <c r="AS730" i="1"/>
  <c r="AR730" i="1"/>
  <c r="AQ730" i="1"/>
  <c r="AP730" i="1"/>
  <c r="AO730" i="1"/>
  <c r="AN730" i="1"/>
  <c r="AM730" i="1"/>
  <c r="AL730" i="1"/>
  <c r="AK730" i="1"/>
  <c r="AJ730" i="1"/>
  <c r="AI730" i="1"/>
  <c r="AH730" i="1"/>
  <c r="AG730" i="1"/>
  <c r="AF730" i="1"/>
  <c r="AE730" i="1"/>
  <c r="AD730" i="1"/>
  <c r="AC730" i="1"/>
  <c r="AB730" i="1"/>
  <c r="Z730" i="1"/>
  <c r="Y730" i="1"/>
  <c r="X730" i="1"/>
  <c r="W730" i="1"/>
  <c r="V730" i="1"/>
  <c r="U730" i="1"/>
  <c r="T730" i="1"/>
  <c r="S730" i="1"/>
  <c r="R730" i="1"/>
  <c r="Q730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C730" i="1"/>
  <c r="B730" i="1"/>
  <c r="BR726" i="1"/>
  <c r="BQ726" i="1"/>
  <c r="BP726" i="1"/>
  <c r="BO726" i="1"/>
  <c r="BN726" i="1"/>
  <c r="BM726" i="1"/>
  <c r="BL726" i="1"/>
  <c r="BK726" i="1"/>
  <c r="BJ726" i="1"/>
  <c r="BI726" i="1"/>
  <c r="BH726" i="1"/>
  <c r="BG726" i="1"/>
  <c r="BF726" i="1"/>
  <c r="BE726" i="1"/>
  <c r="BD726" i="1"/>
  <c r="BC726" i="1"/>
  <c r="BB726" i="1"/>
  <c r="BA726" i="1"/>
  <c r="AZ726" i="1"/>
  <c r="AY726" i="1"/>
  <c r="AX726" i="1"/>
  <c r="AW726" i="1"/>
  <c r="AV726" i="1"/>
  <c r="AU726" i="1"/>
  <c r="AT726" i="1"/>
  <c r="AS726" i="1"/>
  <c r="AR726" i="1"/>
  <c r="AQ726" i="1"/>
  <c r="AP726" i="1"/>
  <c r="AO726" i="1"/>
  <c r="AN726" i="1"/>
  <c r="AM726" i="1"/>
  <c r="AL726" i="1"/>
  <c r="AK726" i="1"/>
  <c r="AJ726" i="1"/>
  <c r="AI726" i="1"/>
  <c r="AH726" i="1"/>
  <c r="AG726" i="1"/>
  <c r="AF726" i="1"/>
  <c r="AE726" i="1"/>
  <c r="AD726" i="1"/>
  <c r="AB726" i="1"/>
  <c r="AA726" i="1"/>
  <c r="Z726" i="1"/>
  <c r="Y726" i="1"/>
  <c r="X726" i="1"/>
  <c r="W726" i="1"/>
  <c r="V726" i="1"/>
  <c r="U726" i="1"/>
  <c r="S726" i="1"/>
  <c r="R726" i="1"/>
  <c r="Q726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C726" i="1"/>
  <c r="B726" i="1"/>
  <c r="CC722" i="1"/>
  <c r="CB722" i="1"/>
  <c r="CA722" i="1"/>
  <c r="BZ722" i="1"/>
  <c r="BY722" i="1"/>
  <c r="BX722" i="1"/>
  <c r="BW722" i="1"/>
  <c r="BV722" i="1"/>
  <c r="BU722" i="1"/>
  <c r="BT722" i="1"/>
  <c r="BS722" i="1"/>
  <c r="BR722" i="1"/>
  <c r="BQ722" i="1"/>
  <c r="BP722" i="1"/>
  <c r="BO722" i="1"/>
  <c r="BN722" i="1"/>
  <c r="BM722" i="1"/>
  <c r="BL722" i="1"/>
  <c r="BK722" i="1"/>
  <c r="BJ722" i="1"/>
  <c r="BI722" i="1"/>
  <c r="BG722" i="1"/>
  <c r="BF722" i="1"/>
  <c r="BE722" i="1"/>
  <c r="BD722" i="1"/>
  <c r="BC722" i="1"/>
  <c r="BB722" i="1"/>
  <c r="BA722" i="1"/>
  <c r="AZ722" i="1"/>
  <c r="AY722" i="1"/>
  <c r="AX722" i="1"/>
  <c r="AW722" i="1"/>
  <c r="AV722" i="1"/>
  <c r="AR722" i="1"/>
  <c r="AQ722" i="1"/>
  <c r="AP722" i="1"/>
  <c r="AO722" i="1"/>
  <c r="AN722" i="1"/>
  <c r="AM722" i="1"/>
  <c r="AL722" i="1"/>
  <c r="AK722" i="1"/>
  <c r="AJ722" i="1"/>
  <c r="AI722" i="1"/>
  <c r="AH722" i="1"/>
  <c r="AG722" i="1"/>
  <c r="AF722" i="1"/>
  <c r="AE722" i="1"/>
  <c r="AD722" i="1"/>
  <c r="AC722" i="1"/>
  <c r="AB722" i="1"/>
  <c r="AA722" i="1"/>
  <c r="Z722" i="1"/>
  <c r="Y722" i="1"/>
  <c r="X722" i="1"/>
  <c r="W722" i="1"/>
  <c r="V722" i="1"/>
  <c r="U722" i="1"/>
  <c r="T722" i="1"/>
  <c r="R722" i="1"/>
  <c r="Q722" i="1"/>
  <c r="P722" i="1"/>
  <c r="O722" i="1"/>
  <c r="N722" i="1"/>
  <c r="M722" i="1"/>
  <c r="L722" i="1"/>
  <c r="K722" i="1"/>
  <c r="J722" i="1"/>
  <c r="I722" i="1"/>
  <c r="H722" i="1"/>
  <c r="G722" i="1"/>
  <c r="F722" i="1"/>
  <c r="D722" i="1"/>
  <c r="C722" i="1"/>
  <c r="B722" i="1"/>
  <c r="E550" i="1"/>
  <c r="E546" i="1"/>
  <c r="E545" i="1"/>
  <c r="E544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7" i="1"/>
  <c r="E526" i="1"/>
  <c r="E525" i="1"/>
  <c r="E524" i="1"/>
  <c r="E523" i="1"/>
  <c r="E522" i="1"/>
  <c r="E520" i="1"/>
  <c r="E518" i="1"/>
  <c r="E517" i="1"/>
  <c r="E516" i="1"/>
  <c r="E514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B478" i="1"/>
  <c r="B476" i="1"/>
  <c r="B475" i="1"/>
  <c r="B474" i="1"/>
  <c r="B473" i="1"/>
  <c r="B472" i="1"/>
  <c r="B471" i="1"/>
  <c r="C470" i="1"/>
  <c r="B470" i="1"/>
  <c r="B469" i="1"/>
  <c r="B468" i="1"/>
  <c r="B464" i="1"/>
  <c r="B463" i="1"/>
  <c r="C459" i="1"/>
  <c r="B459" i="1"/>
  <c r="B458" i="1"/>
  <c r="B455" i="1"/>
  <c r="B454" i="1"/>
  <c r="B453" i="1"/>
  <c r="C448" i="1"/>
  <c r="C447" i="1"/>
  <c r="C446" i="1"/>
  <c r="C445" i="1"/>
  <c r="B438" i="1"/>
  <c r="B439" i="1"/>
  <c r="C439" i="1"/>
  <c r="C438" i="1"/>
  <c r="B437" i="1"/>
  <c r="B436" i="1"/>
  <c r="B435" i="1"/>
  <c r="B434" i="1"/>
  <c r="B433" i="1"/>
  <c r="B432" i="1"/>
  <c r="B431" i="1"/>
  <c r="B430" i="1"/>
  <c r="B429" i="1"/>
  <c r="B428" i="1"/>
  <c r="B427" i="1"/>
  <c r="D424" i="1"/>
  <c r="B424" i="1"/>
  <c r="B423" i="1"/>
  <c r="D421" i="1"/>
  <c r="C421" i="1"/>
  <c r="B421" i="1"/>
  <c r="B420" i="1"/>
  <c r="D418" i="1"/>
  <c r="B418" i="1"/>
  <c r="B417" i="1"/>
  <c r="D415" i="1"/>
  <c r="B415" i="1"/>
  <c r="B414" i="1"/>
  <c r="C3" i="8"/>
  <c r="A3" i="8"/>
  <c r="C149" i="8"/>
  <c r="C148" i="8"/>
  <c r="C144" i="8"/>
  <c r="C139" i="8"/>
  <c r="C138" i="8"/>
  <c r="C137" i="8"/>
  <c r="C136" i="8"/>
  <c r="C135" i="8"/>
  <c r="C133" i="8"/>
  <c r="C132" i="8"/>
  <c r="C131" i="8"/>
  <c r="C130" i="8"/>
  <c r="C129" i="8"/>
  <c r="C124" i="8"/>
  <c r="C123" i="8"/>
  <c r="C119" i="8"/>
  <c r="C118" i="8"/>
  <c r="C117" i="8"/>
  <c r="C116" i="8"/>
  <c r="C111" i="8"/>
  <c r="C110" i="8"/>
  <c r="C107" i="8"/>
  <c r="A107" i="8"/>
  <c r="C88" i="8"/>
  <c r="C84" i="8"/>
  <c r="C83" i="8"/>
  <c r="C82" i="8"/>
  <c r="C81" i="8"/>
  <c r="C80" i="8"/>
  <c r="C79" i="8"/>
  <c r="C78" i="8"/>
  <c r="C77" i="8"/>
  <c r="C73" i="8"/>
  <c r="C72" i="8"/>
  <c r="C71" i="8"/>
  <c r="C68" i="8"/>
  <c r="C67" i="8"/>
  <c r="C66" i="8"/>
  <c r="C65" i="8"/>
  <c r="C64" i="8"/>
  <c r="C63" i="8"/>
  <c r="C62" i="8"/>
  <c r="C61" i="8"/>
  <c r="C60" i="8"/>
  <c r="C59" i="8"/>
  <c r="C58" i="8"/>
  <c r="A55" i="8"/>
  <c r="C55" i="8"/>
  <c r="C49" i="8"/>
  <c r="C48" i="8"/>
  <c r="C47" i="8"/>
  <c r="C46" i="8"/>
  <c r="C45" i="8"/>
  <c r="C41" i="8"/>
  <c r="C39" i="8"/>
  <c r="C38" i="8"/>
  <c r="C34" i="8"/>
  <c r="C33" i="8"/>
  <c r="C32" i="8"/>
  <c r="C31" i="8"/>
  <c r="C30" i="8"/>
  <c r="C29" i="8"/>
  <c r="C28" i="8"/>
  <c r="C27" i="8"/>
  <c r="C26" i="8"/>
  <c r="C25" i="8"/>
  <c r="C21" i="8"/>
  <c r="C20" i="8"/>
  <c r="C19" i="8"/>
  <c r="C15" i="8"/>
  <c r="C14" i="8"/>
  <c r="C13" i="8"/>
  <c r="C12" i="8"/>
  <c r="C11" i="8"/>
  <c r="C10" i="8"/>
  <c r="C9" i="8"/>
  <c r="C8" i="8"/>
  <c r="C7" i="8"/>
  <c r="C6" i="8"/>
  <c r="G31" i="3"/>
  <c r="B4" i="3"/>
  <c r="G37" i="3"/>
  <c r="G36" i="3"/>
  <c r="G34" i="3"/>
  <c r="G33" i="3"/>
  <c r="G32" i="3"/>
  <c r="G30" i="3"/>
  <c r="D40" i="3"/>
  <c r="D36" i="3"/>
  <c r="D35" i="3"/>
  <c r="D34" i="3"/>
  <c r="D33" i="3"/>
  <c r="D32" i="3"/>
  <c r="D31" i="3"/>
  <c r="D30" i="3"/>
  <c r="G26" i="3"/>
  <c r="G25" i="3"/>
  <c r="G24" i="3"/>
  <c r="G23" i="3"/>
  <c r="F26" i="3"/>
  <c r="F25" i="3"/>
  <c r="F24" i="3"/>
  <c r="F23" i="3"/>
  <c r="E18" i="3"/>
  <c r="E17" i="3"/>
  <c r="E16" i="3"/>
  <c r="C17" i="3"/>
  <c r="C16" i="3"/>
  <c r="A19" i="3"/>
  <c r="A17" i="3"/>
  <c r="A16" i="3"/>
  <c r="D11" i="3"/>
  <c r="D10" i="3"/>
  <c r="D9" i="3"/>
  <c r="D8" i="3"/>
  <c r="D7" i="3"/>
  <c r="D6" i="3"/>
  <c r="D5" i="3"/>
  <c r="F4" i="3"/>
  <c r="G3" i="4"/>
  <c r="C33" i="4"/>
  <c r="C32" i="4"/>
  <c r="G27" i="4"/>
  <c r="G26" i="4"/>
  <c r="G25" i="4"/>
  <c r="F27" i="4"/>
  <c r="F26" i="4"/>
  <c r="F25" i="4"/>
  <c r="E27" i="4"/>
  <c r="E26" i="4"/>
  <c r="E25" i="4"/>
  <c r="D27" i="4"/>
  <c r="D26" i="4"/>
  <c r="D25" i="4"/>
  <c r="C27" i="4"/>
  <c r="C26" i="4"/>
  <c r="C25" i="4"/>
  <c r="B27" i="4"/>
  <c r="B26" i="4"/>
  <c r="B25" i="4"/>
  <c r="G18" i="4"/>
  <c r="G17" i="4"/>
  <c r="G16" i="4"/>
  <c r="F18" i="4"/>
  <c r="F17" i="4"/>
  <c r="F16" i="4"/>
  <c r="E18" i="4"/>
  <c r="E17" i="4"/>
  <c r="E16" i="4"/>
  <c r="D18" i="4"/>
  <c r="D17" i="4"/>
  <c r="D16" i="4"/>
  <c r="C18" i="4"/>
  <c r="C17" i="4"/>
  <c r="C16" i="4"/>
  <c r="B19" i="4"/>
  <c r="B18" i="4"/>
  <c r="B17" i="4"/>
  <c r="B16" i="4"/>
  <c r="A2" i="4"/>
  <c r="G8" i="4"/>
  <c r="G7" i="4"/>
  <c r="F8" i="4"/>
  <c r="F7" i="4"/>
  <c r="E9" i="4"/>
  <c r="E8" i="4"/>
  <c r="E7" i="4"/>
  <c r="D9" i="4"/>
  <c r="D8" i="4"/>
  <c r="D7" i="4"/>
  <c r="C9" i="4"/>
  <c r="C8" i="4"/>
  <c r="C7" i="4"/>
  <c r="B9" i="4"/>
  <c r="B8" i="4"/>
  <c r="B7" i="4"/>
  <c r="C3" i="5"/>
  <c r="A3" i="5"/>
  <c r="C39" i="5"/>
  <c r="C38" i="5"/>
  <c r="C33" i="5"/>
  <c r="C32" i="5"/>
  <c r="C31" i="5"/>
  <c r="C26" i="5"/>
  <c r="C25" i="5"/>
  <c r="C19" i="5"/>
  <c r="C18" i="5"/>
  <c r="C13" i="5"/>
  <c r="C12" i="5"/>
  <c r="C11" i="5"/>
  <c r="C10" i="5"/>
  <c r="C8" i="5"/>
  <c r="C7" i="5"/>
  <c r="C6" i="5"/>
  <c r="F31" i="6"/>
  <c r="E31" i="6"/>
  <c r="D31" i="6"/>
  <c r="E30" i="6"/>
  <c r="D30" i="6"/>
  <c r="E29" i="6"/>
  <c r="D29" i="6"/>
  <c r="E28" i="6"/>
  <c r="D28" i="6"/>
  <c r="E27" i="6"/>
  <c r="D27" i="6"/>
  <c r="E26" i="6"/>
  <c r="D26" i="6"/>
  <c r="E25" i="6"/>
  <c r="D25" i="6"/>
  <c r="E24" i="6"/>
  <c r="D24" i="6"/>
  <c r="E15" i="6"/>
  <c r="D15" i="6"/>
  <c r="E14" i="6"/>
  <c r="D14" i="6"/>
  <c r="E13" i="6"/>
  <c r="D13" i="6"/>
  <c r="E12" i="6"/>
  <c r="E11" i="6"/>
  <c r="D11" i="6"/>
  <c r="E10" i="6"/>
  <c r="D10" i="6"/>
  <c r="F9" i="6"/>
  <c r="E9" i="6"/>
  <c r="D9" i="6"/>
  <c r="E8" i="6"/>
  <c r="D8" i="6"/>
  <c r="E7" i="6"/>
  <c r="D7" i="6"/>
  <c r="C31" i="6"/>
  <c r="C30" i="6"/>
  <c r="C29" i="6"/>
  <c r="C27" i="6"/>
  <c r="C26" i="6"/>
  <c r="C25" i="6"/>
  <c r="C24" i="6"/>
  <c r="C15" i="6"/>
  <c r="C14" i="6"/>
  <c r="C13" i="6"/>
  <c r="C12" i="6"/>
  <c r="C11" i="6"/>
  <c r="C10" i="6"/>
  <c r="C9" i="6"/>
  <c r="C8" i="6"/>
  <c r="C7" i="6"/>
  <c r="F3" i="6"/>
  <c r="A3" i="6"/>
  <c r="D16" i="7"/>
  <c r="D2" i="7"/>
  <c r="A2" i="7"/>
  <c r="D26" i="7"/>
  <c r="D24" i="7"/>
  <c r="D19" i="7"/>
  <c r="D18" i="7"/>
  <c r="D12" i="7"/>
  <c r="D11" i="7"/>
  <c r="D10" i="7"/>
  <c r="D9" i="7"/>
  <c r="D8" i="7"/>
  <c r="D7" i="7"/>
  <c r="B28" i="2"/>
  <c r="E21" i="2"/>
  <c r="E18" i="2"/>
  <c r="E17" i="2"/>
  <c r="N766" i="1"/>
  <c r="N760" i="1"/>
  <c r="N743" i="1"/>
  <c r="N774" i="1"/>
  <c r="N747" i="1"/>
  <c r="F8" i="6"/>
  <c r="H58" i="9"/>
  <c r="D366" i="9"/>
  <c r="G812" i="1"/>
  <c r="CE64" i="1"/>
  <c r="F612" i="1" s="1"/>
  <c r="D368" i="9"/>
  <c r="I812" i="1"/>
  <c r="C276" i="9"/>
  <c r="CE70" i="1"/>
  <c r="C458" i="1" s="1"/>
  <c r="CE76" i="1"/>
  <c r="P812" i="1"/>
  <c r="CE77" i="1"/>
  <c r="CF77" i="1" s="1"/>
  <c r="I29" i="9"/>
  <c r="C95" i="9"/>
  <c r="CE79" i="1"/>
  <c r="J612" i="1" s="1"/>
  <c r="S748" i="1"/>
  <c r="E142" i="1"/>
  <c r="G9" i="4"/>
  <c r="F9" i="4"/>
  <c r="AC726" i="1"/>
  <c r="E138" i="1"/>
  <c r="C414" i="1" s="1"/>
  <c r="C204" i="1"/>
  <c r="D16" i="6" s="1"/>
  <c r="E195" i="1"/>
  <c r="S722" i="1"/>
  <c r="BH722" i="1"/>
  <c r="C28" i="6"/>
  <c r="B217" i="1"/>
  <c r="C32" i="6" s="1"/>
  <c r="C140" i="8"/>
  <c r="L817" i="1"/>
  <c r="CC730" i="1"/>
  <c r="D390" i="1"/>
  <c r="B441" i="1" s="1"/>
  <c r="AA730" i="1"/>
  <c r="D283" i="1"/>
  <c r="C42" i="8" s="1"/>
  <c r="C40" i="8"/>
  <c r="B753" i="1"/>
  <c r="E515" i="1"/>
  <c r="H73" i="9"/>
  <c r="E105" i="9"/>
  <c r="B757" i="1"/>
  <c r="E519" i="1"/>
  <c r="B766" i="1"/>
  <c r="E528" i="1"/>
  <c r="G137" i="9"/>
  <c r="E722" i="1"/>
  <c r="C9" i="5"/>
  <c r="D173" i="1"/>
  <c r="C14" i="5" s="1"/>
  <c r="F28" i="4"/>
  <c r="CD722" i="1"/>
  <c r="CD71" i="1"/>
  <c r="C575" i="1" s="1"/>
  <c r="E794" i="1"/>
  <c r="V815" i="1"/>
  <c r="E372" i="9"/>
  <c r="N757" i="1" l="1"/>
  <c r="I26" i="9"/>
  <c r="N765" i="1"/>
  <c r="G122" i="9"/>
  <c r="C27" i="5"/>
  <c r="C34" i="5"/>
  <c r="BO48" i="1"/>
  <c r="BO62" i="1" s="1"/>
  <c r="D300" i="9" s="1"/>
  <c r="CC48" i="1"/>
  <c r="CC62" i="1" s="1"/>
  <c r="E812" i="1" s="1"/>
  <c r="M48" i="1"/>
  <c r="M62" i="1" s="1"/>
  <c r="F44" i="9" s="1"/>
  <c r="J48" i="1"/>
  <c r="J62" i="1" s="1"/>
  <c r="E741" i="1" s="1"/>
  <c r="AH48" i="1"/>
  <c r="AH62" i="1" s="1"/>
  <c r="F140" i="9" s="1"/>
  <c r="AV48" i="1"/>
  <c r="AV62" i="1" s="1"/>
  <c r="F204" i="9" s="1"/>
  <c r="C429" i="1"/>
  <c r="F816" i="1"/>
  <c r="BN48" i="1"/>
  <c r="BN62" i="1" s="1"/>
  <c r="E797" i="1" s="1"/>
  <c r="C427" i="1"/>
  <c r="X48" i="1"/>
  <c r="X62" i="1" s="1"/>
  <c r="E755" i="1" s="1"/>
  <c r="AM48" i="1"/>
  <c r="AM62" i="1" s="1"/>
  <c r="D172" i="9" s="1"/>
  <c r="I363" i="9"/>
  <c r="CB48" i="1"/>
  <c r="CB62" i="1" s="1"/>
  <c r="C364" i="9" s="1"/>
  <c r="O48" i="1"/>
  <c r="O62" i="1" s="1"/>
  <c r="H44" i="9" s="1"/>
  <c r="N48" i="1"/>
  <c r="N62" i="1" s="1"/>
  <c r="G44" i="9" s="1"/>
  <c r="V48" i="1"/>
  <c r="V62" i="1" s="1"/>
  <c r="E753" i="1" s="1"/>
  <c r="Z48" i="1"/>
  <c r="Z62" i="1" s="1"/>
  <c r="E757" i="1" s="1"/>
  <c r="K48" i="1"/>
  <c r="K62" i="1" s="1"/>
  <c r="E742" i="1" s="1"/>
  <c r="AZ48" i="1"/>
  <c r="AZ62" i="1" s="1"/>
  <c r="E783" i="1" s="1"/>
  <c r="I48" i="1"/>
  <c r="I62" i="1" s="1"/>
  <c r="E740" i="1" s="1"/>
  <c r="BB48" i="1"/>
  <c r="BB62" i="1" s="1"/>
  <c r="E785" i="1" s="1"/>
  <c r="Y48" i="1"/>
  <c r="Y62" i="1" s="1"/>
  <c r="D108" i="9" s="1"/>
  <c r="BF48" i="1"/>
  <c r="BF62" i="1" s="1"/>
  <c r="I236" i="9" s="1"/>
  <c r="AG48" i="1"/>
  <c r="AG62" i="1" s="1"/>
  <c r="E764" i="1" s="1"/>
  <c r="BH48" i="1"/>
  <c r="BH62" i="1" s="1"/>
  <c r="E791" i="1" s="1"/>
  <c r="BE48" i="1"/>
  <c r="BE62" i="1" s="1"/>
  <c r="E788" i="1" s="1"/>
  <c r="BQ48" i="1"/>
  <c r="BQ62" i="1" s="1"/>
  <c r="F300" i="9" s="1"/>
  <c r="CA48" i="1"/>
  <c r="CA62" i="1" s="1"/>
  <c r="E810" i="1" s="1"/>
  <c r="F48" i="1"/>
  <c r="F62" i="1" s="1"/>
  <c r="F12" i="9" s="1"/>
  <c r="AX48" i="1"/>
  <c r="AX62" i="1" s="1"/>
  <c r="E781" i="1" s="1"/>
  <c r="BW48" i="1"/>
  <c r="BW62" i="1" s="1"/>
  <c r="E332" i="9" s="1"/>
  <c r="AB48" i="1"/>
  <c r="AB62" i="1" s="1"/>
  <c r="G108" i="9" s="1"/>
  <c r="R48" i="1"/>
  <c r="R62" i="1" s="1"/>
  <c r="E749" i="1" s="1"/>
  <c r="BD48" i="1"/>
  <c r="BD62" i="1" s="1"/>
  <c r="G236" i="9" s="1"/>
  <c r="C48" i="1"/>
  <c r="C62" i="1" s="1"/>
  <c r="C12" i="9" s="1"/>
  <c r="Q48" i="1"/>
  <c r="Q62" i="1" s="1"/>
  <c r="E748" i="1" s="1"/>
  <c r="BI48" i="1"/>
  <c r="BI62" i="1" s="1"/>
  <c r="E792" i="1" s="1"/>
  <c r="AD48" i="1"/>
  <c r="AD62" i="1" s="1"/>
  <c r="I108" i="9" s="1"/>
  <c r="BJ48" i="1"/>
  <c r="BJ62" i="1" s="1"/>
  <c r="F268" i="9" s="1"/>
  <c r="AO48" i="1"/>
  <c r="AO62" i="1" s="1"/>
  <c r="E772" i="1" s="1"/>
  <c r="BC48" i="1"/>
  <c r="BC62" i="1" s="1"/>
  <c r="F236" i="9" s="1"/>
  <c r="AF48" i="1"/>
  <c r="AF62" i="1" s="1"/>
  <c r="D140" i="9" s="1"/>
  <c r="BL48" i="1"/>
  <c r="BL62" i="1" s="1"/>
  <c r="H268" i="9" s="1"/>
  <c r="AW48" i="1"/>
  <c r="AW62" i="1" s="1"/>
  <c r="E780" i="1" s="1"/>
  <c r="AE48" i="1"/>
  <c r="AE62" i="1" s="1"/>
  <c r="E762" i="1" s="1"/>
  <c r="AJ48" i="1"/>
  <c r="AJ62" i="1" s="1"/>
  <c r="H140" i="9" s="1"/>
  <c r="BP48" i="1"/>
  <c r="BP62" i="1" s="1"/>
  <c r="E300" i="9" s="1"/>
  <c r="S48" i="1"/>
  <c r="S62" i="1" s="1"/>
  <c r="E750" i="1" s="1"/>
  <c r="BM48" i="1"/>
  <c r="BM62" i="1" s="1"/>
  <c r="I268" i="9" s="1"/>
  <c r="BS48" i="1"/>
  <c r="BS62" i="1" s="1"/>
  <c r="E802" i="1" s="1"/>
  <c r="BR48" i="1"/>
  <c r="BR62" i="1" s="1"/>
  <c r="E801" i="1" s="1"/>
  <c r="AA48" i="1"/>
  <c r="AA62" i="1" s="1"/>
  <c r="F108" i="9" s="1"/>
  <c r="BU48" i="1"/>
  <c r="BU62" i="1" s="1"/>
  <c r="C332" i="9" s="1"/>
  <c r="AU48" i="1"/>
  <c r="AU62" i="1" s="1"/>
  <c r="E778" i="1" s="1"/>
  <c r="D48" i="1"/>
  <c r="D62" i="1" s="1"/>
  <c r="D12" i="9" s="1"/>
  <c r="AL48" i="1"/>
  <c r="AL62" i="1" s="1"/>
  <c r="C172" i="9" s="1"/>
  <c r="AN48" i="1"/>
  <c r="AN62" i="1" s="1"/>
  <c r="E172" i="9" s="1"/>
  <c r="BT48" i="1"/>
  <c r="BT62" i="1" s="1"/>
  <c r="E803" i="1" s="1"/>
  <c r="AI48" i="1"/>
  <c r="AI62" i="1" s="1"/>
  <c r="E766" i="1" s="1"/>
  <c r="E48" i="1"/>
  <c r="E62" i="1" s="1"/>
  <c r="E736" i="1" s="1"/>
  <c r="AC48" i="1"/>
  <c r="AC62" i="1" s="1"/>
  <c r="H108" i="9" s="1"/>
  <c r="H48" i="1"/>
  <c r="H62" i="1" s="1"/>
  <c r="E739" i="1" s="1"/>
  <c r="AP48" i="1"/>
  <c r="AP62" i="1" s="1"/>
  <c r="E773" i="1" s="1"/>
  <c r="BV48" i="1"/>
  <c r="BV62" i="1" s="1"/>
  <c r="D332" i="9" s="1"/>
  <c r="AQ48" i="1"/>
  <c r="AQ62" i="1" s="1"/>
  <c r="E774" i="1" s="1"/>
  <c r="U48" i="1"/>
  <c r="U62" i="1" s="1"/>
  <c r="G76" i="9" s="1"/>
  <c r="G48" i="1"/>
  <c r="G62" i="1" s="1"/>
  <c r="G12" i="9" s="1"/>
  <c r="L48" i="1"/>
  <c r="L62" i="1" s="1"/>
  <c r="E743" i="1" s="1"/>
  <c r="AR48" i="1"/>
  <c r="AR62" i="1" s="1"/>
  <c r="I172" i="9" s="1"/>
  <c r="BX48" i="1"/>
  <c r="BX62" i="1" s="1"/>
  <c r="F332" i="9" s="1"/>
  <c r="AY48" i="1"/>
  <c r="AY62" i="1" s="1"/>
  <c r="E782" i="1" s="1"/>
  <c r="AK48" i="1"/>
  <c r="AK62" i="1" s="1"/>
  <c r="E768" i="1" s="1"/>
  <c r="BZ48" i="1"/>
  <c r="BZ62" i="1" s="1"/>
  <c r="H332" i="9" s="1"/>
  <c r="P48" i="1"/>
  <c r="P62" i="1" s="1"/>
  <c r="E747" i="1" s="1"/>
  <c r="AT48" i="1"/>
  <c r="AT62" i="1" s="1"/>
  <c r="E777" i="1" s="1"/>
  <c r="BY48" i="1"/>
  <c r="BY62" i="1" s="1"/>
  <c r="E808" i="1" s="1"/>
  <c r="BG48" i="1"/>
  <c r="BG62" i="1" s="1"/>
  <c r="C268" i="9" s="1"/>
  <c r="BA48" i="1"/>
  <c r="BA62" i="1" s="1"/>
  <c r="E784" i="1" s="1"/>
  <c r="T48" i="1"/>
  <c r="T62" i="1" s="1"/>
  <c r="F76" i="9" s="1"/>
  <c r="D330" i="1"/>
  <c r="C86" i="8" s="1"/>
  <c r="D433" i="1"/>
  <c r="C475" i="1"/>
  <c r="D816" i="1"/>
  <c r="C415" i="1"/>
  <c r="W48" i="1"/>
  <c r="W62" i="1" s="1"/>
  <c r="I76" i="9" s="1"/>
  <c r="N758" i="1"/>
  <c r="AS48" i="1"/>
  <c r="AS62" i="1" s="1"/>
  <c r="E776" i="1" s="1"/>
  <c r="I372" i="9"/>
  <c r="D463" i="1"/>
  <c r="CF76" i="1"/>
  <c r="AR52" i="1" s="1"/>
  <c r="AR67" i="1" s="1"/>
  <c r="J775" i="1" s="1"/>
  <c r="B440" i="1"/>
  <c r="G10" i="4"/>
  <c r="N768" i="1"/>
  <c r="N736" i="1"/>
  <c r="K816" i="1"/>
  <c r="C432" i="1"/>
  <c r="I816" i="1"/>
  <c r="C434" i="1"/>
  <c r="L816" i="1"/>
  <c r="C440" i="1"/>
  <c r="B465" i="1"/>
  <c r="N817" i="1"/>
  <c r="C473" i="1"/>
  <c r="N764" i="1"/>
  <c r="G612" i="1"/>
  <c r="Q816" i="1"/>
  <c r="C112" i="8"/>
  <c r="N748" i="1"/>
  <c r="I381" i="9"/>
  <c r="C816" i="1"/>
  <c r="BI730" i="1"/>
  <c r="N753" i="1"/>
  <c r="G19" i="4"/>
  <c r="N769" i="1"/>
  <c r="D612" i="1"/>
  <c r="P816" i="1"/>
  <c r="I380" i="9"/>
  <c r="F12" i="6"/>
  <c r="C141" i="8"/>
  <c r="N734" i="1"/>
  <c r="D13" i="7"/>
  <c r="N751" i="1"/>
  <c r="F11" i="6"/>
  <c r="N778" i="1"/>
  <c r="N773" i="1"/>
  <c r="I377" i="9"/>
  <c r="N777" i="1"/>
  <c r="E373" i="9"/>
  <c r="C218" i="9"/>
  <c r="N755" i="1"/>
  <c r="C815" i="1"/>
  <c r="D815" i="1"/>
  <c r="F815" i="1"/>
  <c r="H815" i="1"/>
  <c r="D186" i="9"/>
  <c r="C430" i="1"/>
  <c r="D428" i="1"/>
  <c r="M816" i="1"/>
  <c r="F10" i="4"/>
  <c r="I90" i="9"/>
  <c r="B10" i="4"/>
  <c r="I815" i="1"/>
  <c r="P815" i="1"/>
  <c r="S815" i="1"/>
  <c r="I366" i="9"/>
  <c r="G28" i="4"/>
  <c r="F19" i="4"/>
  <c r="E779" i="1"/>
  <c r="G816" i="1"/>
  <c r="I612" i="1"/>
  <c r="I631" i="1" s="1"/>
  <c r="E798" i="1"/>
  <c r="G815" i="1"/>
  <c r="Q815" i="1"/>
  <c r="I362" i="9"/>
  <c r="R816" i="1"/>
  <c r="N775" i="1"/>
  <c r="R815" i="1"/>
  <c r="E76" i="9"/>
  <c r="N762" i="1"/>
  <c r="B538" i="1"/>
  <c r="B514" i="1"/>
  <c r="B525" i="1"/>
  <c r="B551" i="1"/>
  <c r="B543" i="1"/>
  <c r="B549" i="1"/>
  <c r="B557" i="1"/>
  <c r="B501" i="1"/>
  <c r="B517" i="1"/>
  <c r="B509" i="1"/>
  <c r="B513" i="1"/>
  <c r="B537" i="1"/>
  <c r="B547" i="1"/>
  <c r="B534" i="1"/>
  <c r="B566" i="1"/>
  <c r="B524" i="1"/>
  <c r="B558" i="1"/>
  <c r="B542" i="1"/>
  <c r="B506" i="1"/>
  <c r="B531" i="1"/>
  <c r="B570" i="1"/>
  <c r="B535" i="1"/>
  <c r="B562" i="1"/>
  <c r="B546" i="1"/>
  <c r="B518" i="1"/>
  <c r="B532" i="1"/>
  <c r="B516" i="1"/>
  <c r="B561" i="1"/>
  <c r="B550" i="1"/>
  <c r="B555" i="1"/>
  <c r="B540" i="1"/>
  <c r="B560" i="1"/>
  <c r="B548" i="1"/>
  <c r="B497" i="1"/>
  <c r="B545" i="1"/>
  <c r="B571" i="1"/>
  <c r="B541" i="1"/>
  <c r="B554" i="1"/>
  <c r="B530" i="1"/>
  <c r="B556" i="1"/>
  <c r="B568" i="1"/>
  <c r="B553" i="1"/>
  <c r="B529" i="1"/>
  <c r="B559" i="1"/>
  <c r="B507" i="1"/>
  <c r="B563" i="1"/>
  <c r="B569" i="1"/>
  <c r="B498" i="1"/>
  <c r="B564" i="1"/>
  <c r="B567" i="1"/>
  <c r="B574" i="1"/>
  <c r="B499" i="1"/>
  <c r="B527" i="1"/>
  <c r="B505" i="1"/>
  <c r="B572" i="1"/>
  <c r="B503" i="1"/>
  <c r="B522" i="1"/>
  <c r="B544" i="1"/>
  <c r="B519" i="1"/>
  <c r="B504" i="1"/>
  <c r="B528" i="1"/>
  <c r="B533" i="1"/>
  <c r="B521" i="1"/>
  <c r="B510" i="1"/>
  <c r="B508" i="1"/>
  <c r="B520" i="1"/>
  <c r="B552" i="1"/>
  <c r="B539" i="1"/>
  <c r="B512" i="1"/>
  <c r="B515" i="1"/>
  <c r="B526" i="1"/>
  <c r="B502" i="1"/>
  <c r="B565" i="1"/>
  <c r="B536" i="1"/>
  <c r="B500" i="1"/>
  <c r="B523" i="1"/>
  <c r="E765" i="1"/>
  <c r="E744" i="1"/>
  <c r="B446" i="1"/>
  <c r="D242" i="1"/>
  <c r="C418" i="1"/>
  <c r="D438" i="1"/>
  <c r="F14" i="6"/>
  <c r="O815" i="1"/>
  <c r="T815" i="1"/>
  <c r="C471" i="1"/>
  <c r="F10" i="6"/>
  <c r="D26" i="9"/>
  <c r="N735" i="1"/>
  <c r="CE75" i="1"/>
  <c r="F7" i="6"/>
  <c r="E204" i="1"/>
  <c r="C468" i="1"/>
  <c r="I383" i="9"/>
  <c r="S816" i="1"/>
  <c r="D22" i="7"/>
  <c r="C40" i="5"/>
  <c r="C420" i="1"/>
  <c r="B28" i="4"/>
  <c r="N772" i="1"/>
  <c r="F186" i="9"/>
  <c r="I376" i="9"/>
  <c r="C463" i="1"/>
  <c r="D58" i="9"/>
  <c r="N742" i="1"/>
  <c r="G26" i="9"/>
  <c r="N738" i="1"/>
  <c r="E217" i="1"/>
  <c r="I384" i="9"/>
  <c r="T816" i="1"/>
  <c r="L612" i="1"/>
  <c r="F218" i="9"/>
  <c r="N779" i="1"/>
  <c r="D90" i="9"/>
  <c r="N749" i="1"/>
  <c r="D364" i="9"/>
  <c r="D464" i="1"/>
  <c r="K815" i="1"/>
  <c r="H154" i="9"/>
  <c r="N767" i="1"/>
  <c r="I367" i="9"/>
  <c r="H816" i="1"/>
  <c r="M815" i="1"/>
  <c r="D373" i="1"/>
  <c r="D434" i="1"/>
  <c r="L815" i="1"/>
  <c r="D292" i="1"/>
  <c r="C58" i="9"/>
  <c r="N741" i="1"/>
  <c r="N744" i="1"/>
  <c r="N756" i="1"/>
  <c r="N750" i="1"/>
  <c r="C44" i="9" l="1"/>
  <c r="E800" i="1"/>
  <c r="C300" i="9"/>
  <c r="E140" i="9"/>
  <c r="BC52" i="1"/>
  <c r="BC67" i="1" s="1"/>
  <c r="F241" i="9" s="1"/>
  <c r="AL52" i="1"/>
  <c r="AL67" i="1" s="1"/>
  <c r="J769" i="1" s="1"/>
  <c r="BP52" i="1"/>
  <c r="BP67" i="1" s="1"/>
  <c r="E305" i="9" s="1"/>
  <c r="BQ52" i="1"/>
  <c r="BQ67" i="1" s="1"/>
  <c r="BQ71" i="1" s="1"/>
  <c r="C623" i="1" s="1"/>
  <c r="F52" i="1"/>
  <c r="F67" i="1" s="1"/>
  <c r="F17" i="9" s="1"/>
  <c r="BI52" i="1"/>
  <c r="BI67" i="1" s="1"/>
  <c r="J792" i="1" s="1"/>
  <c r="BU52" i="1"/>
  <c r="BU67" i="1" s="1"/>
  <c r="C337" i="9" s="1"/>
  <c r="BY52" i="1"/>
  <c r="BY67" i="1" s="1"/>
  <c r="J808" i="1" s="1"/>
  <c r="BT52" i="1"/>
  <c r="BT67" i="1" s="1"/>
  <c r="J803" i="1" s="1"/>
  <c r="AB52" i="1"/>
  <c r="AB67" i="1" s="1"/>
  <c r="G113" i="9" s="1"/>
  <c r="AZ52" i="1"/>
  <c r="AZ67" i="1" s="1"/>
  <c r="J783" i="1" s="1"/>
  <c r="E790" i="1"/>
  <c r="H236" i="9"/>
  <c r="C108" i="9"/>
  <c r="E767" i="1"/>
  <c r="E770" i="1"/>
  <c r="H12" i="9"/>
  <c r="E746" i="1"/>
  <c r="I332" i="9"/>
  <c r="C140" i="9"/>
  <c r="E811" i="1"/>
  <c r="D76" i="9"/>
  <c r="E806" i="1"/>
  <c r="E734" i="1"/>
  <c r="H76" i="9"/>
  <c r="E745" i="1"/>
  <c r="G172" i="9"/>
  <c r="I12" i="9"/>
  <c r="C236" i="9"/>
  <c r="G300" i="9"/>
  <c r="E236" i="9"/>
  <c r="E108" i="9"/>
  <c r="D44" i="9"/>
  <c r="D236" i="9"/>
  <c r="E799" i="1"/>
  <c r="H204" i="9"/>
  <c r="E805" i="1"/>
  <c r="E737" i="1"/>
  <c r="E756" i="1"/>
  <c r="E789" i="1"/>
  <c r="D268" i="9"/>
  <c r="H172" i="9"/>
  <c r="E751" i="1"/>
  <c r="E760" i="1"/>
  <c r="E759" i="1"/>
  <c r="E44" i="9"/>
  <c r="E796" i="1"/>
  <c r="E752" i="1"/>
  <c r="H300" i="9"/>
  <c r="E787" i="1"/>
  <c r="E763" i="1"/>
  <c r="E204" i="9"/>
  <c r="E738" i="1"/>
  <c r="E771" i="1"/>
  <c r="C204" i="9"/>
  <c r="I204" i="9"/>
  <c r="E758" i="1"/>
  <c r="F172" i="9"/>
  <c r="E268" i="9"/>
  <c r="CE48" i="1"/>
  <c r="G332" i="9"/>
  <c r="E793" i="1"/>
  <c r="E804" i="1"/>
  <c r="E769" i="1"/>
  <c r="E807" i="1"/>
  <c r="E12" i="9"/>
  <c r="D204" i="9"/>
  <c r="E775" i="1"/>
  <c r="E795" i="1"/>
  <c r="G140" i="9"/>
  <c r="E786" i="1"/>
  <c r="I140" i="9"/>
  <c r="G204" i="9"/>
  <c r="I44" i="9"/>
  <c r="I300" i="9"/>
  <c r="E809" i="1"/>
  <c r="E761" i="1"/>
  <c r="C76" i="9"/>
  <c r="E735" i="1"/>
  <c r="CE62" i="1"/>
  <c r="C428" i="1" s="1"/>
  <c r="E754" i="1"/>
  <c r="S52" i="1"/>
  <c r="S67" i="1" s="1"/>
  <c r="J750" i="1" s="1"/>
  <c r="D465" i="1"/>
  <c r="T52" i="1"/>
  <c r="T67" i="1" s="1"/>
  <c r="T71" i="1" s="1"/>
  <c r="F85" i="9" s="1"/>
  <c r="CB52" i="1"/>
  <c r="CB67" i="1" s="1"/>
  <c r="CB71" i="1" s="1"/>
  <c r="C573" i="1" s="1"/>
  <c r="D339" i="1"/>
  <c r="C102" i="8" s="1"/>
  <c r="AI52" i="1"/>
  <c r="AI67" i="1" s="1"/>
  <c r="J766" i="1" s="1"/>
  <c r="AS52" i="1"/>
  <c r="AS67" i="1" s="1"/>
  <c r="AS71" i="1" s="1"/>
  <c r="C710" i="1" s="1"/>
  <c r="Z52" i="1"/>
  <c r="Z67" i="1" s="1"/>
  <c r="J757" i="1" s="1"/>
  <c r="BV52" i="1"/>
  <c r="BV67" i="1" s="1"/>
  <c r="BV71" i="1" s="1"/>
  <c r="C642" i="1" s="1"/>
  <c r="AK52" i="1"/>
  <c r="AK67" i="1" s="1"/>
  <c r="AK71" i="1" s="1"/>
  <c r="C530" i="1" s="1"/>
  <c r="G530" i="1" s="1"/>
  <c r="D52" i="1"/>
  <c r="D67" i="1" s="1"/>
  <c r="D71" i="1" s="1"/>
  <c r="D21" i="9" s="1"/>
  <c r="M52" i="1"/>
  <c r="M67" i="1" s="1"/>
  <c r="M71" i="1" s="1"/>
  <c r="C506" i="1" s="1"/>
  <c r="G506" i="1" s="1"/>
  <c r="BZ52" i="1"/>
  <c r="BZ67" i="1" s="1"/>
  <c r="H337" i="9" s="1"/>
  <c r="BX52" i="1"/>
  <c r="BX67" i="1" s="1"/>
  <c r="F337" i="9" s="1"/>
  <c r="BM52" i="1"/>
  <c r="BM67" i="1" s="1"/>
  <c r="BM71" i="1" s="1"/>
  <c r="C638" i="1" s="1"/>
  <c r="AY52" i="1"/>
  <c r="AY67" i="1" s="1"/>
  <c r="AY71" i="1" s="1"/>
  <c r="C544" i="1" s="1"/>
  <c r="G544" i="1" s="1"/>
  <c r="BR52" i="1"/>
  <c r="BR67" i="1" s="1"/>
  <c r="BR71" i="1" s="1"/>
  <c r="G309" i="9" s="1"/>
  <c r="BF52" i="1"/>
  <c r="BF67" i="1" s="1"/>
  <c r="BF71" i="1" s="1"/>
  <c r="C629" i="1" s="1"/>
  <c r="CA52" i="1"/>
  <c r="CA67" i="1" s="1"/>
  <c r="J810" i="1" s="1"/>
  <c r="AC52" i="1"/>
  <c r="AC67" i="1" s="1"/>
  <c r="AC71" i="1" s="1"/>
  <c r="C694" i="1" s="1"/>
  <c r="AX52" i="1"/>
  <c r="AX67" i="1" s="1"/>
  <c r="AX71" i="1" s="1"/>
  <c r="C543" i="1" s="1"/>
  <c r="BD52" i="1"/>
  <c r="BD67" i="1" s="1"/>
  <c r="BD71" i="1" s="1"/>
  <c r="C624" i="1" s="1"/>
  <c r="BK52" i="1"/>
  <c r="BK67" i="1" s="1"/>
  <c r="G273" i="9" s="1"/>
  <c r="AM52" i="1"/>
  <c r="AM67" i="1" s="1"/>
  <c r="AM71" i="1" s="1"/>
  <c r="C532" i="1" s="1"/>
  <c r="G532" i="1" s="1"/>
  <c r="BE52" i="1"/>
  <c r="BE67" i="1" s="1"/>
  <c r="BE71" i="1" s="1"/>
  <c r="C550" i="1" s="1"/>
  <c r="G550" i="1" s="1"/>
  <c r="V52" i="1"/>
  <c r="V67" i="1" s="1"/>
  <c r="J753" i="1" s="1"/>
  <c r="CC52" i="1"/>
  <c r="CC67" i="1" s="1"/>
  <c r="D369" i="9" s="1"/>
  <c r="G52" i="1"/>
  <c r="G67" i="1" s="1"/>
  <c r="G71" i="1" s="1"/>
  <c r="C672" i="1" s="1"/>
  <c r="AA52" i="1"/>
  <c r="AA67" i="1" s="1"/>
  <c r="AA71" i="1" s="1"/>
  <c r="C520" i="1" s="1"/>
  <c r="G520" i="1" s="1"/>
  <c r="W52" i="1"/>
  <c r="W67" i="1" s="1"/>
  <c r="J754" i="1" s="1"/>
  <c r="N52" i="1"/>
  <c r="N67" i="1" s="1"/>
  <c r="J745" i="1" s="1"/>
  <c r="AF52" i="1"/>
  <c r="AF67" i="1" s="1"/>
  <c r="AF71" i="1" s="1"/>
  <c r="C525" i="1" s="1"/>
  <c r="G525" i="1" s="1"/>
  <c r="U52" i="1"/>
  <c r="U67" i="1" s="1"/>
  <c r="G81" i="9" s="1"/>
  <c r="AW52" i="1"/>
  <c r="AW67" i="1" s="1"/>
  <c r="AW71" i="1" s="1"/>
  <c r="C542" i="1" s="1"/>
  <c r="AD52" i="1"/>
  <c r="AD67" i="1" s="1"/>
  <c r="AD71" i="1" s="1"/>
  <c r="C523" i="1" s="1"/>
  <c r="G523" i="1" s="1"/>
  <c r="BG52" i="1"/>
  <c r="BG67" i="1" s="1"/>
  <c r="J790" i="1" s="1"/>
  <c r="BH52" i="1"/>
  <c r="BH67" i="1" s="1"/>
  <c r="J791" i="1" s="1"/>
  <c r="BW52" i="1"/>
  <c r="BW67" i="1" s="1"/>
  <c r="J806" i="1" s="1"/>
  <c r="P52" i="1"/>
  <c r="P67" i="1" s="1"/>
  <c r="I49" i="9" s="1"/>
  <c r="I52" i="1"/>
  <c r="I67" i="1" s="1"/>
  <c r="J740" i="1" s="1"/>
  <c r="R52" i="1"/>
  <c r="R67" i="1" s="1"/>
  <c r="J749" i="1" s="1"/>
  <c r="AU52" i="1"/>
  <c r="AU67" i="1" s="1"/>
  <c r="AU71" i="1" s="1"/>
  <c r="C540" i="1" s="1"/>
  <c r="G540" i="1" s="1"/>
  <c r="AE52" i="1"/>
  <c r="AE67" i="1" s="1"/>
  <c r="C145" i="9" s="1"/>
  <c r="BO52" i="1"/>
  <c r="BO67" i="1" s="1"/>
  <c r="D305" i="9" s="1"/>
  <c r="BA52" i="1"/>
  <c r="BA67" i="1" s="1"/>
  <c r="J784" i="1" s="1"/>
  <c r="BJ52" i="1"/>
  <c r="BJ67" i="1" s="1"/>
  <c r="J793" i="1" s="1"/>
  <c r="Y52" i="1"/>
  <c r="Y67" i="1" s="1"/>
  <c r="D113" i="9" s="1"/>
  <c r="AP52" i="1"/>
  <c r="AP67" i="1" s="1"/>
  <c r="G177" i="9" s="1"/>
  <c r="AN52" i="1"/>
  <c r="AN67" i="1" s="1"/>
  <c r="J771" i="1" s="1"/>
  <c r="AQ52" i="1"/>
  <c r="AQ67" i="1" s="1"/>
  <c r="J774" i="1" s="1"/>
  <c r="X52" i="1"/>
  <c r="X67" i="1" s="1"/>
  <c r="J755" i="1" s="1"/>
  <c r="H52" i="1"/>
  <c r="H67" i="1" s="1"/>
  <c r="H17" i="9" s="1"/>
  <c r="AV52" i="1"/>
  <c r="AV67" i="1" s="1"/>
  <c r="F209" i="9" s="1"/>
  <c r="BN52" i="1"/>
  <c r="BN67" i="1" s="1"/>
  <c r="BN71" i="1" s="1"/>
  <c r="C619" i="1" s="1"/>
  <c r="Q52" i="1"/>
  <c r="Q67" i="1" s="1"/>
  <c r="Q71" i="1" s="1"/>
  <c r="C85" i="9" s="1"/>
  <c r="AO52" i="1"/>
  <c r="AO67" i="1" s="1"/>
  <c r="F177" i="9" s="1"/>
  <c r="K52" i="1"/>
  <c r="K67" i="1" s="1"/>
  <c r="J742" i="1" s="1"/>
  <c r="BB52" i="1"/>
  <c r="BB67" i="1" s="1"/>
  <c r="J785" i="1" s="1"/>
  <c r="L52" i="1"/>
  <c r="L67" i="1" s="1"/>
  <c r="J743" i="1" s="1"/>
  <c r="AG52" i="1"/>
  <c r="AG67" i="1" s="1"/>
  <c r="E145" i="9" s="1"/>
  <c r="C52" i="1"/>
  <c r="C67" i="1" s="1"/>
  <c r="J734" i="1" s="1"/>
  <c r="BS52" i="1"/>
  <c r="BS67" i="1" s="1"/>
  <c r="J802" i="1" s="1"/>
  <c r="AH52" i="1"/>
  <c r="AH67" i="1" s="1"/>
  <c r="F145" i="9" s="1"/>
  <c r="BL52" i="1"/>
  <c r="BL67" i="1" s="1"/>
  <c r="J795" i="1" s="1"/>
  <c r="AT52" i="1"/>
  <c r="AT67" i="1" s="1"/>
  <c r="D209" i="9" s="1"/>
  <c r="AJ52" i="1"/>
  <c r="AJ67" i="1" s="1"/>
  <c r="H145" i="9" s="1"/>
  <c r="O52" i="1"/>
  <c r="O67" i="1" s="1"/>
  <c r="J746" i="1" s="1"/>
  <c r="E52" i="1"/>
  <c r="J52" i="1"/>
  <c r="J67" i="1" s="1"/>
  <c r="J741" i="1" s="1"/>
  <c r="AL71" i="1"/>
  <c r="C703" i="1" s="1"/>
  <c r="BU71" i="1"/>
  <c r="C641" i="1" s="1"/>
  <c r="BP71" i="1"/>
  <c r="C561" i="1" s="1"/>
  <c r="AR71" i="1"/>
  <c r="C709" i="1" s="1"/>
  <c r="I177" i="9"/>
  <c r="BC71" i="1"/>
  <c r="C633" i="1" s="1"/>
  <c r="C177" i="9"/>
  <c r="J786" i="1"/>
  <c r="N815" i="1"/>
  <c r="B511" i="1"/>
  <c r="B573" i="1"/>
  <c r="H501" i="1"/>
  <c r="F501" i="1"/>
  <c r="F517" i="1"/>
  <c r="F499" i="1"/>
  <c r="H499" i="1"/>
  <c r="F505" i="1"/>
  <c r="H497" i="1"/>
  <c r="F497" i="1"/>
  <c r="F515" i="1"/>
  <c r="H515" i="1"/>
  <c r="D27" i="7"/>
  <c r="B448" i="1"/>
  <c r="F544" i="1"/>
  <c r="H536" i="1"/>
  <c r="F536" i="1"/>
  <c r="F528" i="1"/>
  <c r="F520" i="1"/>
  <c r="H520" i="1"/>
  <c r="D341" i="1"/>
  <c r="C481" i="1" s="1"/>
  <c r="C50" i="8"/>
  <c r="I378" i="9"/>
  <c r="K612" i="1"/>
  <c r="C465" i="1"/>
  <c r="N816" i="1"/>
  <c r="C126" i="8"/>
  <c r="D391" i="1"/>
  <c r="F32" i="6"/>
  <c r="C478" i="1"/>
  <c r="C482" i="1"/>
  <c r="F498" i="1"/>
  <c r="C476" i="1"/>
  <c r="F16" i="6"/>
  <c r="F516" i="1"/>
  <c r="J800" i="1"/>
  <c r="F305" i="9"/>
  <c r="F540" i="1"/>
  <c r="H540" i="1"/>
  <c r="F532" i="1"/>
  <c r="H532" i="1"/>
  <c r="F524" i="1"/>
  <c r="F550" i="1"/>
  <c r="AI71" i="1" l="1"/>
  <c r="C528" i="1" s="1"/>
  <c r="G528" i="1" s="1"/>
  <c r="J799" i="1"/>
  <c r="BY71" i="1"/>
  <c r="G341" i="9" s="1"/>
  <c r="F71" i="1"/>
  <c r="F21" i="9" s="1"/>
  <c r="J737" i="1"/>
  <c r="E273" i="9"/>
  <c r="S71" i="1"/>
  <c r="E85" i="9" s="1"/>
  <c r="I305" i="9"/>
  <c r="J811" i="1"/>
  <c r="C369" i="9"/>
  <c r="F81" i="9"/>
  <c r="J804" i="1"/>
  <c r="E113" i="9"/>
  <c r="C241" i="9"/>
  <c r="J751" i="1"/>
  <c r="Z71" i="1"/>
  <c r="E117" i="9" s="1"/>
  <c r="AZ71" i="1"/>
  <c r="C545" i="1" s="1"/>
  <c r="G545" i="1" s="1"/>
  <c r="BI71" i="1"/>
  <c r="E277" i="9" s="1"/>
  <c r="BT71" i="1"/>
  <c r="C565" i="1" s="1"/>
  <c r="G337" i="9"/>
  <c r="J805" i="1"/>
  <c r="H241" i="9"/>
  <c r="I145" i="9"/>
  <c r="J768" i="1"/>
  <c r="D337" i="9"/>
  <c r="E81" i="9"/>
  <c r="F309" i="9"/>
  <c r="C562" i="1"/>
  <c r="J776" i="1"/>
  <c r="G145" i="9"/>
  <c r="C209" i="9"/>
  <c r="C213" i="9"/>
  <c r="C538" i="1"/>
  <c r="G538" i="1" s="1"/>
  <c r="C570" i="1"/>
  <c r="I364" i="9"/>
  <c r="E815" i="1"/>
  <c r="E816" i="1"/>
  <c r="C669" i="1"/>
  <c r="C497" i="1"/>
  <c r="G497" i="1" s="1"/>
  <c r="C373" i="9"/>
  <c r="C513" i="1"/>
  <c r="G513" i="1" s="1"/>
  <c r="C622" i="1"/>
  <c r="C685" i="1"/>
  <c r="C702" i="1"/>
  <c r="J735" i="1"/>
  <c r="G17" i="9"/>
  <c r="D17" i="9"/>
  <c r="J788" i="1"/>
  <c r="J809" i="1"/>
  <c r="C567" i="1"/>
  <c r="D341" i="9"/>
  <c r="I149" i="9"/>
  <c r="C678" i="1"/>
  <c r="F53" i="9"/>
  <c r="J807" i="1"/>
  <c r="BX71" i="1"/>
  <c r="C569" i="1" s="1"/>
  <c r="I209" i="9"/>
  <c r="J796" i="1"/>
  <c r="J744" i="1"/>
  <c r="F49" i="9"/>
  <c r="C625" i="1"/>
  <c r="I213" i="9"/>
  <c r="I273" i="9"/>
  <c r="G305" i="9"/>
  <c r="C558" i="1"/>
  <c r="G213" i="9"/>
  <c r="C631" i="1"/>
  <c r="C551" i="1"/>
  <c r="I245" i="9"/>
  <c r="I117" i="9"/>
  <c r="I113" i="9"/>
  <c r="G209" i="9"/>
  <c r="J789" i="1"/>
  <c r="C273" i="9"/>
  <c r="I241" i="9"/>
  <c r="J782" i="1"/>
  <c r="I277" i="9"/>
  <c r="BZ71" i="1"/>
  <c r="C571" i="1" s="1"/>
  <c r="H117" i="9"/>
  <c r="BW71" i="1"/>
  <c r="C568" i="1" s="1"/>
  <c r="J752" i="1"/>
  <c r="C522" i="1"/>
  <c r="G522" i="1" s="1"/>
  <c r="AT71" i="1"/>
  <c r="D213" i="9" s="1"/>
  <c r="J787" i="1"/>
  <c r="J763" i="1"/>
  <c r="C563" i="1"/>
  <c r="C616" i="1"/>
  <c r="J781" i="1"/>
  <c r="D145" i="9"/>
  <c r="G241" i="9"/>
  <c r="C626" i="1"/>
  <c r="U71" i="1"/>
  <c r="G85" i="9" s="1"/>
  <c r="J801" i="1"/>
  <c r="J780" i="1"/>
  <c r="CC71" i="1"/>
  <c r="D373" i="9" s="1"/>
  <c r="J794" i="1"/>
  <c r="J812" i="1"/>
  <c r="BH71" i="1"/>
  <c r="C553" i="1" s="1"/>
  <c r="J747" i="1"/>
  <c r="D273" i="9"/>
  <c r="V71" i="1"/>
  <c r="C687" i="1" s="1"/>
  <c r="D81" i="9"/>
  <c r="J761" i="1"/>
  <c r="H113" i="9"/>
  <c r="AQ71" i="1"/>
  <c r="C536" i="1" s="1"/>
  <c r="G536" i="1" s="1"/>
  <c r="J738" i="1"/>
  <c r="G21" i="9"/>
  <c r="J770" i="1"/>
  <c r="H213" i="9"/>
  <c r="J760" i="1"/>
  <c r="I337" i="9"/>
  <c r="H81" i="9"/>
  <c r="C695" i="1"/>
  <c r="D177" i="9"/>
  <c r="D181" i="9"/>
  <c r="H245" i="9"/>
  <c r="G245" i="9"/>
  <c r="C549" i="1"/>
  <c r="C614" i="1"/>
  <c r="D615" i="1" s="1"/>
  <c r="D625" i="1" s="1"/>
  <c r="H550" i="1"/>
  <c r="C500" i="1"/>
  <c r="G500" i="1" s="1"/>
  <c r="C704" i="1"/>
  <c r="W71" i="1"/>
  <c r="C688" i="1" s="1"/>
  <c r="I81" i="9"/>
  <c r="F113" i="9"/>
  <c r="G49" i="9"/>
  <c r="Y71" i="1"/>
  <c r="D117" i="9" s="1"/>
  <c r="J758" i="1"/>
  <c r="F117" i="9"/>
  <c r="C697" i="1"/>
  <c r="N71" i="1"/>
  <c r="C507" i="1" s="1"/>
  <c r="G507" i="1" s="1"/>
  <c r="BK71" i="1"/>
  <c r="G277" i="9" s="1"/>
  <c r="C692" i="1"/>
  <c r="D149" i="9"/>
  <c r="H209" i="9"/>
  <c r="R71" i="1"/>
  <c r="D85" i="9" s="1"/>
  <c r="CA71" i="1"/>
  <c r="I341" i="9" s="1"/>
  <c r="E209" i="9"/>
  <c r="BA71" i="1"/>
  <c r="D245" i="9" s="1"/>
  <c r="I71" i="1"/>
  <c r="C674" i="1" s="1"/>
  <c r="BJ71" i="1"/>
  <c r="F277" i="9" s="1"/>
  <c r="E337" i="9"/>
  <c r="BO71" i="1"/>
  <c r="C560" i="1" s="1"/>
  <c r="J778" i="1"/>
  <c r="C71" i="1"/>
  <c r="C668" i="1" s="1"/>
  <c r="I17" i="9"/>
  <c r="J798" i="1"/>
  <c r="P71" i="1"/>
  <c r="I53" i="9" s="1"/>
  <c r="BG71" i="1"/>
  <c r="C277" i="9" s="1"/>
  <c r="AH71" i="1"/>
  <c r="C699" i="1" s="1"/>
  <c r="H177" i="9"/>
  <c r="E177" i="9"/>
  <c r="C712" i="1"/>
  <c r="J756" i="1"/>
  <c r="F273" i="9"/>
  <c r="E213" i="9"/>
  <c r="J765" i="1"/>
  <c r="D241" i="9"/>
  <c r="H71" i="1"/>
  <c r="C501" i="1" s="1"/>
  <c r="G501" i="1" s="1"/>
  <c r="J762" i="1"/>
  <c r="E67" i="1"/>
  <c r="E17" i="9" s="1"/>
  <c r="J739" i="1"/>
  <c r="J797" i="1"/>
  <c r="X71" i="1"/>
  <c r="C517" i="1" s="1"/>
  <c r="J772" i="1"/>
  <c r="C113" i="9"/>
  <c r="AO71" i="1"/>
  <c r="F181" i="9" s="1"/>
  <c r="D49" i="9"/>
  <c r="K71" i="1"/>
  <c r="C676" i="1" s="1"/>
  <c r="CE52" i="1"/>
  <c r="C309" i="9"/>
  <c r="H305" i="9"/>
  <c r="C559" i="1"/>
  <c r="AN71" i="1"/>
  <c r="C705" i="1" s="1"/>
  <c r="AE71" i="1"/>
  <c r="C524" i="1" s="1"/>
  <c r="G524" i="1" s="1"/>
  <c r="L71" i="1"/>
  <c r="C677" i="1" s="1"/>
  <c r="J764" i="1"/>
  <c r="E49" i="9"/>
  <c r="C510" i="1"/>
  <c r="G510" i="1" s="1"/>
  <c r="C682" i="1"/>
  <c r="C305" i="9"/>
  <c r="C81" i="9"/>
  <c r="J748" i="1"/>
  <c r="AG71" i="1"/>
  <c r="C526" i="1" s="1"/>
  <c r="G526" i="1" s="1"/>
  <c r="AV71" i="1"/>
  <c r="J773" i="1"/>
  <c r="AP71" i="1"/>
  <c r="C17" i="9"/>
  <c r="J779" i="1"/>
  <c r="F245" i="9"/>
  <c r="J777" i="1"/>
  <c r="H273" i="9"/>
  <c r="C49" i="9"/>
  <c r="O71" i="1"/>
  <c r="C508" i="1" s="1"/>
  <c r="G508" i="1" s="1"/>
  <c r="BL71" i="1"/>
  <c r="H277" i="9" s="1"/>
  <c r="C700" i="1"/>
  <c r="G149" i="9"/>
  <c r="H49" i="9"/>
  <c r="BS71" i="1"/>
  <c r="C639" i="1" s="1"/>
  <c r="E241" i="9"/>
  <c r="BB71" i="1"/>
  <c r="AB71" i="1"/>
  <c r="C693" i="1" s="1"/>
  <c r="J759" i="1"/>
  <c r="J767" i="1"/>
  <c r="AJ71" i="1"/>
  <c r="H149" i="9" s="1"/>
  <c r="J71" i="1"/>
  <c r="C53" i="9" s="1"/>
  <c r="C531" i="1"/>
  <c r="G531" i="1" s="1"/>
  <c r="C181" i="9"/>
  <c r="E309" i="9"/>
  <c r="C341" i="9"/>
  <c r="C566" i="1"/>
  <c r="C548" i="1"/>
  <c r="C621" i="1"/>
  <c r="I181" i="9"/>
  <c r="C537" i="1"/>
  <c r="G537" i="1" s="1"/>
  <c r="C684" i="1"/>
  <c r="C512" i="1"/>
  <c r="G512" i="1" s="1"/>
  <c r="H544" i="1"/>
  <c r="H528" i="1"/>
  <c r="H511" i="1"/>
  <c r="F511" i="1"/>
  <c r="B496" i="1"/>
  <c r="H496" i="1" s="1"/>
  <c r="F522" i="1"/>
  <c r="F510" i="1"/>
  <c r="H510" i="1"/>
  <c r="F513" i="1"/>
  <c r="H513" i="1"/>
  <c r="C142" i="8"/>
  <c r="D393" i="1"/>
  <c r="F538" i="1"/>
  <c r="H538" i="1"/>
  <c r="F534" i="1"/>
  <c r="H502" i="1"/>
  <c r="F502" i="1"/>
  <c r="F504" i="1"/>
  <c r="F530" i="1"/>
  <c r="H530" i="1" s="1"/>
  <c r="F512" i="1"/>
  <c r="H512" i="1"/>
  <c r="F526" i="1"/>
  <c r="F503" i="1"/>
  <c r="H503" i="1"/>
  <c r="H508" i="1"/>
  <c r="F508" i="1"/>
  <c r="F514" i="1"/>
  <c r="H507" i="1"/>
  <c r="F507" i="1"/>
  <c r="F518" i="1"/>
  <c r="F546" i="1"/>
  <c r="F506" i="1"/>
  <c r="H506" i="1"/>
  <c r="H500" i="1"/>
  <c r="F500" i="1"/>
  <c r="F509" i="1"/>
  <c r="H509" i="1"/>
  <c r="C645" i="1" l="1"/>
  <c r="C499" i="1"/>
  <c r="G499" i="1" s="1"/>
  <c r="C671" i="1"/>
  <c r="C554" i="1"/>
  <c r="C628" i="1"/>
  <c r="C691" i="1"/>
  <c r="I309" i="9"/>
  <c r="C245" i="9"/>
  <c r="C519" i="1"/>
  <c r="G519" i="1" s="1"/>
  <c r="C634" i="1"/>
  <c r="C640" i="1"/>
  <c r="F341" i="9"/>
  <c r="C644" i="1"/>
  <c r="D277" i="9"/>
  <c r="C636" i="1"/>
  <c r="C620" i="1"/>
  <c r="C646" i="1"/>
  <c r="C514" i="1"/>
  <c r="G514" i="1" s="1"/>
  <c r="H514" i="1" s="1"/>
  <c r="H341" i="9"/>
  <c r="C574" i="1"/>
  <c r="C552" i="1"/>
  <c r="G53" i="9"/>
  <c r="H522" i="1"/>
  <c r="C711" i="1"/>
  <c r="E341" i="9"/>
  <c r="C496" i="1"/>
  <c r="G496" i="1" s="1"/>
  <c r="C643" i="1"/>
  <c r="C539" i="1"/>
  <c r="G539" i="1" s="1"/>
  <c r="C515" i="1"/>
  <c r="G515" i="1" s="1"/>
  <c r="H85" i="9"/>
  <c r="C686" i="1"/>
  <c r="C708" i="1"/>
  <c r="H181" i="9"/>
  <c r="I21" i="9"/>
  <c r="C546" i="1"/>
  <c r="G546" i="1" s="1"/>
  <c r="C502" i="1"/>
  <c r="G502" i="1" s="1"/>
  <c r="C617" i="1"/>
  <c r="C555" i="1"/>
  <c r="I85" i="9"/>
  <c r="C149" i="9"/>
  <c r="C627" i="1"/>
  <c r="C516" i="1"/>
  <c r="G516" i="1" s="1"/>
  <c r="C630" i="1"/>
  <c r="C618" i="1"/>
  <c r="C511" i="1"/>
  <c r="G511" i="1" s="1"/>
  <c r="C509" i="1"/>
  <c r="G509" i="1" s="1"/>
  <c r="C681" i="1"/>
  <c r="C690" i="1"/>
  <c r="C635" i="1"/>
  <c r="C556" i="1"/>
  <c r="C527" i="1"/>
  <c r="G527" i="1" s="1"/>
  <c r="E71" i="1"/>
  <c r="C670" i="1" s="1"/>
  <c r="C683" i="1"/>
  <c r="C679" i="1"/>
  <c r="C647" i="1"/>
  <c r="C518" i="1"/>
  <c r="G518" i="1" s="1"/>
  <c r="C572" i="1"/>
  <c r="D309" i="9"/>
  <c r="D53" i="9"/>
  <c r="F149" i="9"/>
  <c r="H21" i="9"/>
  <c r="J736" i="1"/>
  <c r="J815" i="1" s="1"/>
  <c r="C21" i="9"/>
  <c r="CE67" i="1"/>
  <c r="C433" i="1" s="1"/>
  <c r="C441" i="1" s="1"/>
  <c r="E181" i="9"/>
  <c r="C689" i="1"/>
  <c r="C117" i="9"/>
  <c r="H526" i="1"/>
  <c r="C533" i="1"/>
  <c r="G533" i="1" s="1"/>
  <c r="C673" i="1"/>
  <c r="C696" i="1"/>
  <c r="E53" i="9"/>
  <c r="C505" i="1"/>
  <c r="C534" i="1"/>
  <c r="G534" i="1" s="1"/>
  <c r="H534" i="1" s="1"/>
  <c r="H524" i="1"/>
  <c r="C706" i="1"/>
  <c r="C504" i="1"/>
  <c r="G504" i="1" s="1"/>
  <c r="C707" i="1"/>
  <c r="G181" i="9"/>
  <c r="C535" i="1"/>
  <c r="G535" i="1" s="1"/>
  <c r="C541" i="1"/>
  <c r="C713" i="1"/>
  <c r="F213" i="9"/>
  <c r="E149" i="9"/>
  <c r="C698" i="1"/>
  <c r="C564" i="1"/>
  <c r="H309" i="9"/>
  <c r="H53" i="9"/>
  <c r="C680" i="1"/>
  <c r="C557" i="1"/>
  <c r="C637" i="1"/>
  <c r="C529" i="1"/>
  <c r="G529" i="1" s="1"/>
  <c r="C503" i="1"/>
  <c r="G503" i="1" s="1"/>
  <c r="C701" i="1"/>
  <c r="C675" i="1"/>
  <c r="G117" i="9"/>
  <c r="C632" i="1"/>
  <c r="C547" i="1"/>
  <c r="E245" i="9"/>
  <c r="C521" i="1"/>
  <c r="G521" i="1" s="1"/>
  <c r="G517" i="1"/>
  <c r="H517" i="1" s="1"/>
  <c r="D626" i="1"/>
  <c r="D633" i="1"/>
  <c r="D708" i="1"/>
  <c r="D679" i="1"/>
  <c r="D618" i="1"/>
  <c r="D634" i="1"/>
  <c r="D629" i="1"/>
  <c r="D683" i="1"/>
  <c r="D644" i="1"/>
  <c r="D692" i="1"/>
  <c r="D700" i="1"/>
  <c r="D686" i="1"/>
  <c r="D675" i="1"/>
  <c r="D682" i="1"/>
  <c r="D668" i="1"/>
  <c r="D705" i="1"/>
  <c r="D703" i="1"/>
  <c r="D706" i="1"/>
  <c r="D642" i="1"/>
  <c r="D716" i="1"/>
  <c r="D636" i="1"/>
  <c r="D713" i="1"/>
  <c r="D616" i="1"/>
  <c r="D676" i="1"/>
  <c r="D680" i="1"/>
  <c r="D704" i="1"/>
  <c r="D671" i="1"/>
  <c r="D678" i="1"/>
  <c r="D620" i="1"/>
  <c r="D691" i="1"/>
  <c r="D677" i="1"/>
  <c r="D689" i="1"/>
  <c r="D696" i="1"/>
  <c r="D695" i="1"/>
  <c r="D624" i="1"/>
  <c r="D681" i="1"/>
  <c r="D630" i="1"/>
  <c r="D647" i="1"/>
  <c r="D643" i="1"/>
  <c r="D627" i="1"/>
  <c r="D638" i="1"/>
  <c r="D645" i="1"/>
  <c r="D639" i="1"/>
  <c r="D631" i="1"/>
  <c r="D701" i="1"/>
  <c r="D697" i="1"/>
  <c r="D617" i="1"/>
  <c r="D685" i="1"/>
  <c r="D707" i="1"/>
  <c r="D694" i="1"/>
  <c r="D635" i="1"/>
  <c r="D712" i="1"/>
  <c r="D688" i="1"/>
  <c r="D640" i="1"/>
  <c r="D669" i="1"/>
  <c r="D672" i="1"/>
  <c r="D641" i="1"/>
  <c r="D646" i="1"/>
  <c r="D693" i="1"/>
  <c r="D632" i="1"/>
  <c r="D637" i="1"/>
  <c r="D687" i="1"/>
  <c r="D622" i="1"/>
  <c r="D623" i="1"/>
  <c r="D699" i="1"/>
  <c r="D710" i="1"/>
  <c r="D628" i="1"/>
  <c r="D684" i="1"/>
  <c r="D674" i="1"/>
  <c r="D709" i="1"/>
  <c r="D702" i="1"/>
  <c r="D698" i="1"/>
  <c r="D619" i="1"/>
  <c r="D690" i="1"/>
  <c r="D673" i="1"/>
  <c r="D621" i="1"/>
  <c r="D711" i="1"/>
  <c r="D670" i="1"/>
  <c r="F496" i="1"/>
  <c r="H545" i="1"/>
  <c r="F545" i="1"/>
  <c r="H525" i="1"/>
  <c r="F525" i="1"/>
  <c r="F529" i="1"/>
  <c r="C146" i="8"/>
  <c r="D396" i="1"/>
  <c r="C151" i="8" s="1"/>
  <c r="F521" i="1"/>
  <c r="H535" i="1"/>
  <c r="F535" i="1"/>
  <c r="H533" i="1"/>
  <c r="F533" i="1"/>
  <c r="H527" i="1"/>
  <c r="F527" i="1"/>
  <c r="F539" i="1"/>
  <c r="H539" i="1"/>
  <c r="F519" i="1"/>
  <c r="H519" i="1"/>
  <c r="F523" i="1"/>
  <c r="H523" i="1"/>
  <c r="F537" i="1"/>
  <c r="H537" i="1"/>
  <c r="F531" i="1"/>
  <c r="H531" i="1" s="1"/>
  <c r="H546" i="1" l="1"/>
  <c r="H516" i="1"/>
  <c r="E21" i="9"/>
  <c r="C498" i="1"/>
  <c r="G498" i="1" s="1"/>
  <c r="H498" i="1" s="1"/>
  <c r="H518" i="1"/>
  <c r="CE71" i="1"/>
  <c r="G505" i="1"/>
  <c r="H505" i="1" s="1"/>
  <c r="I369" i="9"/>
  <c r="J816" i="1"/>
  <c r="E623" i="1"/>
  <c r="C648" i="1"/>
  <c r="M716" i="1" s="1"/>
  <c r="Y816" i="1" s="1"/>
  <c r="H521" i="1"/>
  <c r="H504" i="1"/>
  <c r="E612" i="1"/>
  <c r="E625" i="1" s="1"/>
  <c r="C715" i="1"/>
  <c r="H529" i="1"/>
  <c r="D715" i="1"/>
  <c r="E632" i="1" l="1"/>
  <c r="C716" i="1"/>
  <c r="I373" i="9"/>
  <c r="E701" i="1"/>
  <c r="E716" i="1"/>
  <c r="E627" i="1"/>
  <c r="E707" i="1"/>
  <c r="E630" i="1"/>
  <c r="E686" i="1"/>
  <c r="E681" i="1"/>
  <c r="E626" i="1"/>
  <c r="E695" i="1"/>
  <c r="E677" i="1"/>
  <c r="E639" i="1"/>
  <c r="E629" i="1"/>
  <c r="E672" i="1"/>
  <c r="E643" i="1"/>
  <c r="E699" i="1"/>
  <c r="E628" i="1"/>
  <c r="E687" i="1"/>
  <c r="E642" i="1"/>
  <c r="E633" i="1"/>
  <c r="E679" i="1"/>
  <c r="E624" i="1"/>
  <c r="E638" i="1"/>
  <c r="E675" i="1"/>
  <c r="E689" i="1"/>
  <c r="E703" i="1"/>
  <c r="E690" i="1"/>
  <c r="E691" i="1"/>
  <c r="E645" i="1"/>
  <c r="E685" i="1"/>
  <c r="E671" i="1"/>
  <c r="E646" i="1"/>
  <c r="E697" i="1"/>
  <c r="E634" i="1"/>
  <c r="E688" i="1"/>
  <c r="E644" i="1"/>
  <c r="E709" i="1"/>
  <c r="E640" i="1"/>
  <c r="E713" i="1"/>
  <c r="E708" i="1"/>
  <c r="E693" i="1"/>
  <c r="E684" i="1"/>
  <c r="E673" i="1"/>
  <c r="E683" i="1"/>
  <c r="E705" i="1"/>
  <c r="E710" i="1"/>
  <c r="E712" i="1"/>
  <c r="E635" i="1"/>
  <c r="E678" i="1"/>
  <c r="E706" i="1"/>
  <c r="E669" i="1"/>
  <c r="E676" i="1"/>
  <c r="E631" i="1"/>
  <c r="E680" i="1"/>
  <c r="E641" i="1"/>
  <c r="E704" i="1"/>
  <c r="E647" i="1"/>
  <c r="E711" i="1"/>
  <c r="E696" i="1"/>
  <c r="E682" i="1"/>
  <c r="E636" i="1"/>
  <c r="E702" i="1"/>
  <c r="E637" i="1"/>
  <c r="E700" i="1"/>
  <c r="E674" i="1"/>
  <c r="E668" i="1"/>
  <c r="E694" i="1"/>
  <c r="E692" i="1"/>
  <c r="E670" i="1"/>
  <c r="E698" i="1"/>
  <c r="E715" i="1" l="1"/>
  <c r="F624" i="1"/>
  <c r="F626" i="1" s="1"/>
  <c r="F691" i="1" l="1"/>
  <c r="F672" i="1"/>
  <c r="F638" i="1"/>
  <c r="F635" i="1"/>
  <c r="F696" i="1"/>
  <c r="F702" i="1"/>
  <c r="F636" i="1"/>
  <c r="F699" i="1"/>
  <c r="F633" i="1"/>
  <c r="F704" i="1"/>
  <c r="F645" i="1"/>
  <c r="F675" i="1"/>
  <c r="F694" i="1"/>
  <c r="F705" i="1"/>
  <c r="F628" i="1"/>
  <c r="F647" i="1"/>
  <c r="F673" i="1"/>
  <c r="F688" i="1"/>
  <c r="F693" i="1"/>
  <c r="F711" i="1"/>
  <c r="F677" i="1"/>
  <c r="F669" i="1"/>
  <c r="F676" i="1"/>
  <c r="F646" i="1"/>
  <c r="F713" i="1"/>
  <c r="F681" i="1"/>
  <c r="F700" i="1"/>
  <c r="F716" i="1"/>
  <c r="F642" i="1"/>
  <c r="F641" i="1"/>
  <c r="F703" i="1"/>
  <c r="F634" i="1"/>
  <c r="F640" i="1"/>
  <c r="F710" i="1"/>
  <c r="F689" i="1"/>
  <c r="F684" i="1"/>
  <c r="F674" i="1"/>
  <c r="F708" i="1"/>
  <c r="F706" i="1"/>
  <c r="F687" i="1"/>
  <c r="F670" i="1"/>
  <c r="F629" i="1"/>
  <c r="F695" i="1"/>
  <c r="F712" i="1"/>
  <c r="F707" i="1"/>
  <c r="F697" i="1"/>
  <c r="F668" i="1"/>
  <c r="F678" i="1"/>
  <c r="F685" i="1"/>
  <c r="F682" i="1"/>
  <c r="F644" i="1"/>
  <c r="F680" i="1"/>
  <c r="F639" i="1"/>
  <c r="F627" i="1"/>
  <c r="F698" i="1"/>
  <c r="F692" i="1"/>
  <c r="F709" i="1"/>
  <c r="F630" i="1"/>
  <c r="F625" i="1"/>
  <c r="G625" i="1" s="1"/>
  <c r="F679" i="1"/>
  <c r="F631" i="1"/>
  <c r="F632" i="1"/>
  <c r="F637" i="1"/>
  <c r="F701" i="1"/>
  <c r="F686" i="1"/>
  <c r="F683" i="1"/>
  <c r="F643" i="1"/>
  <c r="F690" i="1"/>
  <c r="F671" i="1"/>
  <c r="G686" i="1" l="1"/>
  <c r="G645" i="1"/>
  <c r="G702" i="1"/>
  <c r="G694" i="1"/>
  <c r="G642" i="1"/>
  <c r="G701" i="1"/>
  <c r="G630" i="1"/>
  <c r="G698" i="1"/>
  <c r="G693" i="1"/>
  <c r="G632" i="1"/>
  <c r="G713" i="1"/>
  <c r="G712" i="1"/>
  <c r="G703" i="1"/>
  <c r="G696" i="1"/>
  <c r="F715" i="1"/>
  <c r="G675" i="1" l="1"/>
  <c r="G635" i="1"/>
  <c r="G643" i="1"/>
  <c r="G708" i="1"/>
  <c r="G682" i="1"/>
  <c r="G641" i="1"/>
  <c r="G634" i="1"/>
  <c r="G638" i="1"/>
  <c r="G669" i="1"/>
  <c r="G640" i="1"/>
  <c r="G689" i="1"/>
  <c r="G670" i="1"/>
  <c r="G626" i="1"/>
  <c r="G711" i="1"/>
  <c r="G628" i="1"/>
  <c r="G705" i="1"/>
  <c r="G671" i="1"/>
  <c r="G681" i="1"/>
  <c r="G687" i="1"/>
  <c r="G679" i="1"/>
  <c r="G691" i="1"/>
  <c r="G692" i="1"/>
  <c r="G683" i="1"/>
  <c r="G631" i="1"/>
  <c r="G668" i="1"/>
  <c r="G647" i="1"/>
  <c r="G637" i="1"/>
  <c r="G685" i="1"/>
  <c r="G633" i="1"/>
  <c r="G699" i="1"/>
  <c r="G704" i="1"/>
  <c r="G688" i="1"/>
  <c r="G690" i="1"/>
  <c r="G710" i="1"/>
  <c r="G636" i="1"/>
  <c r="G706" i="1"/>
  <c r="G707" i="1"/>
  <c r="G709" i="1"/>
  <c r="G672" i="1"/>
  <c r="G644" i="1"/>
  <c r="G695" i="1"/>
  <c r="G674" i="1"/>
  <c r="G629" i="1"/>
  <c r="G673" i="1"/>
  <c r="G677" i="1"/>
  <c r="G646" i="1"/>
  <c r="G684" i="1"/>
  <c r="G678" i="1"/>
  <c r="G716" i="1"/>
  <c r="G697" i="1"/>
  <c r="G676" i="1"/>
  <c r="G639" i="1"/>
  <c r="G700" i="1"/>
  <c r="G680" i="1"/>
  <c r="G627" i="1"/>
  <c r="G715" i="1" l="1"/>
  <c r="H628" i="1"/>
  <c r="H629" i="1" s="1"/>
  <c r="I629" i="1" s="1"/>
  <c r="I713" i="1" l="1"/>
  <c r="I686" i="1"/>
  <c r="I702" i="1"/>
  <c r="I668" i="1"/>
  <c r="I645" i="1"/>
  <c r="I696" i="1"/>
  <c r="I695" i="1"/>
  <c r="I635" i="1"/>
  <c r="I634" i="1"/>
  <c r="I633" i="1"/>
  <c r="I691" i="1"/>
  <c r="I632" i="1"/>
  <c r="I689" i="1"/>
  <c r="I688" i="1"/>
  <c r="I708" i="1"/>
  <c r="I677" i="1"/>
  <c r="I706" i="1"/>
  <c r="I676" i="1"/>
  <c r="I703" i="1"/>
  <c r="I670" i="1"/>
  <c r="I669" i="1"/>
  <c r="I701" i="1"/>
  <c r="I698" i="1"/>
  <c r="I637" i="1"/>
  <c r="I636" i="1"/>
  <c r="I694" i="1"/>
  <c r="I693" i="1"/>
  <c r="I692" i="1"/>
  <c r="I690" i="1"/>
  <c r="I630" i="1"/>
  <c r="I642" i="1"/>
  <c r="H679" i="1"/>
  <c r="H632" i="1"/>
  <c r="H668" i="1"/>
  <c r="H646" i="1"/>
  <c r="H688" i="1"/>
  <c r="H671" i="1"/>
  <c r="H701" i="1"/>
  <c r="H680" i="1"/>
  <c r="H712" i="1"/>
  <c r="H707" i="1"/>
  <c r="H685" i="1"/>
  <c r="H689" i="1"/>
  <c r="H669" i="1"/>
  <c r="H698" i="1"/>
  <c r="H706" i="1"/>
  <c r="H647" i="1"/>
  <c r="H699" i="1"/>
  <c r="H697" i="1"/>
  <c r="H687" i="1"/>
  <c r="H710" i="1"/>
  <c r="H642" i="1"/>
  <c r="H683" i="1"/>
  <c r="H673" i="1"/>
  <c r="H705" i="1"/>
  <c r="H637" i="1"/>
  <c r="H644" i="1"/>
  <c r="H645" i="1"/>
  <c r="H635" i="1"/>
  <c r="H686" i="1"/>
  <c r="H634" i="1"/>
  <c r="H708" i="1"/>
  <c r="H692" i="1"/>
  <c r="H640" i="1"/>
  <c r="H677" i="1"/>
  <c r="H682" i="1"/>
  <c r="H713" i="1"/>
  <c r="H630" i="1"/>
  <c r="H633" i="1"/>
  <c r="H675" i="1"/>
  <c r="H703" i="1"/>
  <c r="H711" i="1"/>
  <c r="H643" i="1"/>
  <c r="H676" i="1"/>
  <c r="H636" i="1"/>
  <c r="H638" i="1"/>
  <c r="H704" i="1"/>
  <c r="H672" i="1"/>
  <c r="H694" i="1"/>
  <c r="H674" i="1"/>
  <c r="H691" i="1"/>
  <c r="H696" i="1"/>
  <c r="H684" i="1"/>
  <c r="H690" i="1"/>
  <c r="H695" i="1"/>
  <c r="H709" i="1"/>
  <c r="H678" i="1"/>
  <c r="H670" i="1"/>
  <c r="H681" i="1"/>
  <c r="H693" i="1"/>
  <c r="H716" i="1"/>
  <c r="H700" i="1"/>
  <c r="H639" i="1"/>
  <c r="H702" i="1"/>
  <c r="H631" i="1"/>
  <c r="H641" i="1"/>
  <c r="I715" i="1" l="1"/>
  <c r="H715" i="1"/>
  <c r="I716" i="1" l="1"/>
  <c r="J630" i="1" l="1"/>
  <c r="J668" i="1" l="1"/>
  <c r="J632" i="1"/>
  <c r="J631" i="1"/>
  <c r="J701" i="1"/>
  <c r="J645" i="1"/>
  <c r="J672" i="1"/>
  <c r="J686" i="1"/>
  <c r="J708" i="1"/>
  <c r="J684" i="1"/>
  <c r="J695" i="1"/>
  <c r="J716" i="1"/>
  <c r="J683" i="1"/>
  <c r="J646" i="1"/>
  <c r="J638" i="1"/>
  <c r="J678" i="1"/>
  <c r="J671" i="1"/>
  <c r="J694" i="1"/>
  <c r="J690" i="1"/>
  <c r="J643" i="1"/>
  <c r="J689" i="1"/>
  <c r="J703" i="1"/>
  <c r="J682" i="1"/>
  <c r="J693" i="1"/>
  <c r="J696" i="1"/>
  <c r="J709" i="1"/>
  <c r="J691" i="1"/>
  <c r="J675" i="1"/>
  <c r="J637" i="1"/>
  <c r="J698" i="1"/>
  <c r="J700" i="1"/>
  <c r="J647" i="1"/>
  <c r="J634" i="1"/>
  <c r="J712" i="1"/>
  <c r="J642" i="1"/>
  <c r="J697" i="1"/>
  <c r="J670" i="1"/>
  <c r="J674" i="1"/>
  <c r="J702" i="1"/>
  <c r="J699" i="1"/>
  <c r="J706" i="1"/>
  <c r="J677" i="1"/>
  <c r="J640" i="1"/>
  <c r="J705" i="1"/>
  <c r="J644" i="1"/>
  <c r="J688" i="1"/>
  <c r="J710" i="1"/>
  <c r="J685" i="1"/>
  <c r="J636" i="1"/>
  <c r="J633" i="1"/>
  <c r="J680" i="1"/>
  <c r="J704" i="1"/>
  <c r="J676" i="1"/>
  <c r="J679" i="1"/>
  <c r="J673" i="1"/>
  <c r="J713" i="1"/>
  <c r="J669" i="1"/>
  <c r="J711" i="1"/>
  <c r="J635" i="1"/>
  <c r="J641" i="1"/>
  <c r="J639" i="1"/>
  <c r="J687" i="1"/>
  <c r="J692" i="1"/>
  <c r="J707" i="1"/>
  <c r="J681" i="1"/>
  <c r="L647" i="1" l="1"/>
  <c r="L716" i="1" s="1"/>
  <c r="K644" i="1"/>
  <c r="J715" i="1"/>
  <c r="L689" i="1" l="1"/>
  <c r="L709" i="1"/>
  <c r="L702" i="1"/>
  <c r="L705" i="1"/>
  <c r="L669" i="1"/>
  <c r="L712" i="1"/>
  <c r="L668" i="1"/>
  <c r="L681" i="1"/>
  <c r="L671" i="1"/>
  <c r="L680" i="1"/>
  <c r="L685" i="1"/>
  <c r="L695" i="1"/>
  <c r="L670" i="1"/>
  <c r="L676" i="1"/>
  <c r="L713" i="1"/>
  <c r="L678" i="1"/>
  <c r="L711" i="1"/>
  <c r="L690" i="1"/>
  <c r="L679" i="1"/>
  <c r="L698" i="1"/>
  <c r="L708" i="1"/>
  <c r="L693" i="1"/>
  <c r="L674" i="1"/>
  <c r="L673" i="1"/>
  <c r="L707" i="1"/>
  <c r="L703" i="1"/>
  <c r="L683" i="1"/>
  <c r="L694" i="1"/>
  <c r="L700" i="1"/>
  <c r="L691" i="1"/>
  <c r="L704" i="1"/>
  <c r="L684" i="1"/>
  <c r="L710" i="1"/>
  <c r="L696" i="1"/>
  <c r="L701" i="1"/>
  <c r="L675" i="1"/>
  <c r="L687" i="1"/>
  <c r="L677" i="1"/>
  <c r="L699" i="1"/>
  <c r="L706" i="1"/>
  <c r="L697" i="1"/>
  <c r="L692" i="1"/>
  <c r="L672" i="1"/>
  <c r="L686" i="1"/>
  <c r="L682" i="1"/>
  <c r="L688" i="1"/>
  <c r="K716" i="1"/>
  <c r="K705" i="1"/>
  <c r="M705" i="1" s="1"/>
  <c r="K697" i="1"/>
  <c r="K695" i="1"/>
  <c r="K670" i="1"/>
  <c r="K698" i="1"/>
  <c r="K701" i="1"/>
  <c r="K673" i="1"/>
  <c r="K671" i="1"/>
  <c r="K706" i="1"/>
  <c r="K711" i="1"/>
  <c r="K699" i="1"/>
  <c r="K696" i="1"/>
  <c r="K702" i="1"/>
  <c r="M702" i="1" s="1"/>
  <c r="K691" i="1"/>
  <c r="K684" i="1"/>
  <c r="K710" i="1"/>
  <c r="K709" i="1"/>
  <c r="M709" i="1" s="1"/>
  <c r="K693" i="1"/>
  <c r="K690" i="1"/>
  <c r="M690" i="1" s="1"/>
  <c r="K674" i="1"/>
  <c r="K708" i="1"/>
  <c r="K685" i="1"/>
  <c r="K687" i="1"/>
  <c r="K689" i="1"/>
  <c r="K677" i="1"/>
  <c r="K703" i="1"/>
  <c r="K688" i="1"/>
  <c r="K669" i="1"/>
  <c r="M669" i="1" s="1"/>
  <c r="K668" i="1"/>
  <c r="K683" i="1"/>
  <c r="M683" i="1" s="1"/>
  <c r="K672" i="1"/>
  <c r="M672" i="1" s="1"/>
  <c r="K700" i="1"/>
  <c r="K694" i="1"/>
  <c r="M694" i="1" s="1"/>
  <c r="K686" i="1"/>
  <c r="K712" i="1"/>
  <c r="K692" i="1"/>
  <c r="K680" i="1"/>
  <c r="K707" i="1"/>
  <c r="K678" i="1"/>
  <c r="K676" i="1"/>
  <c r="K679" i="1"/>
  <c r="K713" i="1"/>
  <c r="K681" i="1"/>
  <c r="K704" i="1"/>
  <c r="K675" i="1"/>
  <c r="K682" i="1"/>
  <c r="M689" i="1" l="1"/>
  <c r="C119" i="9" s="1"/>
  <c r="M701" i="1"/>
  <c r="Y767" i="1" s="1"/>
  <c r="M700" i="1"/>
  <c r="G151" i="9" s="1"/>
  <c r="M686" i="1"/>
  <c r="Y752" i="1" s="1"/>
  <c r="M697" i="1"/>
  <c r="Y763" i="1" s="1"/>
  <c r="M682" i="1"/>
  <c r="Y748" i="1" s="1"/>
  <c r="M685" i="1"/>
  <c r="Y751" i="1" s="1"/>
  <c r="M692" i="1"/>
  <c r="Y758" i="1" s="1"/>
  <c r="M670" i="1"/>
  <c r="E23" i="9" s="1"/>
  <c r="M707" i="1"/>
  <c r="G183" i="9" s="1"/>
  <c r="M680" i="1"/>
  <c r="Y746" i="1" s="1"/>
  <c r="M712" i="1"/>
  <c r="Y778" i="1" s="1"/>
  <c r="M695" i="1"/>
  <c r="I119" i="9" s="1"/>
  <c r="M698" i="1"/>
  <c r="Y764" i="1" s="1"/>
  <c r="M676" i="1"/>
  <c r="Y742" i="1" s="1"/>
  <c r="M671" i="1"/>
  <c r="Y737" i="1" s="1"/>
  <c r="M678" i="1"/>
  <c r="F55" i="9" s="1"/>
  <c r="M687" i="1"/>
  <c r="H87" i="9" s="1"/>
  <c r="M673" i="1"/>
  <c r="H23" i="9" s="1"/>
  <c r="M708" i="1"/>
  <c r="Y774" i="1" s="1"/>
  <c r="M710" i="1"/>
  <c r="Y776" i="1" s="1"/>
  <c r="M691" i="1"/>
  <c r="E119" i="9" s="1"/>
  <c r="M703" i="1"/>
  <c r="Y769" i="1" s="1"/>
  <c r="L715" i="1"/>
  <c r="M693" i="1"/>
  <c r="Y759" i="1" s="1"/>
  <c r="M684" i="1"/>
  <c r="Y750" i="1" s="1"/>
  <c r="M674" i="1"/>
  <c r="I23" i="9" s="1"/>
  <c r="M675" i="1"/>
  <c r="Y741" i="1" s="1"/>
  <c r="M704" i="1"/>
  <c r="D183" i="9" s="1"/>
  <c r="M696" i="1"/>
  <c r="Y762" i="1" s="1"/>
  <c r="M681" i="1"/>
  <c r="I55" i="9" s="1"/>
  <c r="M688" i="1"/>
  <c r="Y754" i="1" s="1"/>
  <c r="M699" i="1"/>
  <c r="F151" i="9" s="1"/>
  <c r="M713" i="1"/>
  <c r="F215" i="9" s="1"/>
  <c r="M711" i="1"/>
  <c r="D215" i="9" s="1"/>
  <c r="M679" i="1"/>
  <c r="G55" i="9" s="1"/>
  <c r="M677" i="1"/>
  <c r="E55" i="9" s="1"/>
  <c r="M706" i="1"/>
  <c r="F183" i="9" s="1"/>
  <c r="C87" i="9"/>
  <c r="Y738" i="1"/>
  <c r="G23" i="9"/>
  <c r="Y749" i="1"/>
  <c r="D87" i="9"/>
  <c r="Y768" i="1"/>
  <c r="I151" i="9"/>
  <c r="D119" i="9"/>
  <c r="Y756" i="1"/>
  <c r="D23" i="9"/>
  <c r="Y735" i="1"/>
  <c r="Y771" i="1"/>
  <c r="E183" i="9"/>
  <c r="K715" i="1"/>
  <c r="Y775" i="1"/>
  <c r="I183" i="9"/>
  <c r="Y760" i="1"/>
  <c r="H119" i="9"/>
  <c r="M668" i="1"/>
  <c r="Y755" i="1" l="1"/>
  <c r="G87" i="9"/>
  <c r="Y766" i="1"/>
  <c r="H151" i="9"/>
  <c r="F87" i="9"/>
  <c r="D151" i="9"/>
  <c r="F119" i="9"/>
  <c r="Y744" i="1"/>
  <c r="F23" i="9"/>
  <c r="E151" i="9"/>
  <c r="E215" i="9"/>
  <c r="H183" i="9"/>
  <c r="Y773" i="1"/>
  <c r="Y743" i="1"/>
  <c r="Y761" i="1"/>
  <c r="Y736" i="1"/>
  <c r="H55" i="9"/>
  <c r="Y757" i="1"/>
  <c r="C215" i="9"/>
  <c r="Y739" i="1"/>
  <c r="C183" i="9"/>
  <c r="G119" i="9"/>
  <c r="D55" i="9"/>
  <c r="Y753" i="1"/>
  <c r="Y772" i="1"/>
  <c r="C151" i="9"/>
  <c r="I87" i="9"/>
  <c r="Y770" i="1"/>
  <c r="Y740" i="1"/>
  <c r="Y777" i="1"/>
  <c r="Y779" i="1"/>
  <c r="C55" i="9"/>
  <c r="E87" i="9"/>
  <c r="Y745" i="1"/>
  <c r="Y747" i="1"/>
  <c r="Y765" i="1"/>
  <c r="Y734" i="1"/>
  <c r="C23" i="9"/>
  <c r="M715" i="1"/>
  <c r="Y815" i="1" l="1"/>
</calcChain>
</file>

<file path=xl/sharedStrings.xml><?xml version="1.0" encoding="utf-8"?>
<sst xmlns="http://schemas.openxmlformats.org/spreadsheetml/2006/main" count="4924" uniqueCount="1278">
  <si>
    <t xml:space="preserve">B thru G.  Increases or decreases in operating expenses per unit of measure exceeding 25% are stated in column H.  Please submit an </t>
  </si>
  <si>
    <t>attachment with the report that addresses why those changes took place.  Also please provide any corrections that might be in order.</t>
  </si>
  <si>
    <t>If you want to review what you reported for the prior year you can click on the tab titled prior year.</t>
  </si>
  <si>
    <t>Employee Benefits</t>
  </si>
  <si>
    <t>1)    Enter the amount of employee benefits directly recorded in cell B47.</t>
  </si>
  <si>
    <t>3)    Enter the total unassigned employee benefits that will be assigned based on salaries in cell B48.</t>
  </si>
  <si>
    <t>Depreciation</t>
  </si>
  <si>
    <t>The Depreciation can be entered directly, assigned by square footage, or a combination of the two.</t>
  </si>
  <si>
    <t>1)    Enter the total amount of depreciation directly assigned in cell B51.</t>
  </si>
  <si>
    <t xml:space="preserve">3)    Enter the amount of depreciation that will be assigned by square footage in cell B52.  </t>
  </si>
  <si>
    <t>6010</t>
  </si>
  <si>
    <t>6030</t>
  </si>
  <si>
    <t>6070</t>
  </si>
  <si>
    <t>6100</t>
  </si>
  <si>
    <t>6120</t>
  </si>
  <si>
    <t>6140</t>
  </si>
  <si>
    <t>6150</t>
  </si>
  <si>
    <t>6170</t>
  </si>
  <si>
    <t>6200</t>
  </si>
  <si>
    <t>6210</t>
  </si>
  <si>
    <t>6330</t>
  </si>
  <si>
    <t>6400</t>
  </si>
  <si>
    <t>7010</t>
  </si>
  <si>
    <t>7020</t>
  </si>
  <si>
    <t>7030</t>
  </si>
  <si>
    <t>7040</t>
  </si>
  <si>
    <t>7050</t>
  </si>
  <si>
    <t>7060</t>
  </si>
  <si>
    <t>7070</t>
  </si>
  <si>
    <t>7110</t>
  </si>
  <si>
    <t>7120</t>
  </si>
  <si>
    <t>7130</t>
  </si>
  <si>
    <t>7140</t>
  </si>
  <si>
    <t>7150</t>
  </si>
  <si>
    <t>7160</t>
  </si>
  <si>
    <t>7170</t>
  </si>
  <si>
    <t>7180</t>
  </si>
  <si>
    <t>7190</t>
  </si>
  <si>
    <t>7200</t>
  </si>
  <si>
    <t>7220</t>
  </si>
  <si>
    <t>7230</t>
  </si>
  <si>
    <t>7240</t>
  </si>
  <si>
    <t>7250</t>
  </si>
  <si>
    <t>7260</t>
  </si>
  <si>
    <t>7310</t>
  </si>
  <si>
    <t>7320</t>
  </si>
  <si>
    <t>7330</t>
  </si>
  <si>
    <t>7340</t>
  </si>
  <si>
    <t>7350</t>
  </si>
  <si>
    <t>7380</t>
  </si>
  <si>
    <t>7390</t>
  </si>
  <si>
    <t>7400</t>
  </si>
  <si>
    <t>7410</t>
  </si>
  <si>
    <t>7420</t>
  </si>
  <si>
    <t>7430</t>
  </si>
  <si>
    <t>7490</t>
  </si>
  <si>
    <t>8200</t>
  </si>
  <si>
    <t>8310</t>
  </si>
  <si>
    <t>8320</t>
  </si>
  <si>
    <t>8330</t>
  </si>
  <si>
    <t>8350</t>
  </si>
  <si>
    <t>8360</t>
  </si>
  <si>
    <t>8370</t>
  </si>
  <si>
    <t>8420</t>
  </si>
  <si>
    <t>8430</t>
  </si>
  <si>
    <t>8460</t>
  </si>
  <si>
    <t>8470</t>
  </si>
  <si>
    <t>8480</t>
  </si>
  <si>
    <t>8490</t>
  </si>
  <si>
    <t>8510</t>
  </si>
  <si>
    <t>8530</t>
  </si>
  <si>
    <t>8560</t>
  </si>
  <si>
    <t>8590</t>
  </si>
  <si>
    <t>8610</t>
  </si>
  <si>
    <t>8620</t>
  </si>
  <si>
    <t>8630</t>
  </si>
  <si>
    <t>8640</t>
  </si>
  <si>
    <t>8650</t>
  </si>
  <si>
    <t>8660</t>
  </si>
  <si>
    <t>8670</t>
  </si>
  <si>
    <t>8680</t>
  </si>
  <si>
    <t>8690</t>
  </si>
  <si>
    <t>8700</t>
  </si>
  <si>
    <t>8710</t>
  </si>
  <si>
    <t>8720</t>
  </si>
  <si>
    <t>8730</t>
  </si>
  <si>
    <t>8740</t>
  </si>
  <si>
    <t>8770</t>
  </si>
  <si>
    <t>8790</t>
  </si>
  <si>
    <t>8830-8900</t>
  </si>
  <si>
    <t>9999</t>
  </si>
  <si>
    <t>See Instructions</t>
  </si>
  <si>
    <t>Intensive</t>
  </si>
  <si>
    <t>Semi-Intensive</t>
  </si>
  <si>
    <t>Acute</t>
  </si>
  <si>
    <t>Alternative</t>
  </si>
  <si>
    <t>Physical</t>
  </si>
  <si>
    <t>Psychiatric</t>
  </si>
  <si>
    <t>Chemical</t>
  </si>
  <si>
    <t>Nursery</t>
  </si>
  <si>
    <t>Skilled</t>
  </si>
  <si>
    <t>Swing</t>
  </si>
  <si>
    <t>Hospice</t>
  </si>
  <si>
    <t>Other Daily</t>
  </si>
  <si>
    <t>Labor &amp;</t>
  </si>
  <si>
    <t>Surgical</t>
  </si>
  <si>
    <t>Recovery</t>
  </si>
  <si>
    <t>Anesthesiology</t>
  </si>
  <si>
    <t>Central</t>
  </si>
  <si>
    <t>Laboratory</t>
  </si>
  <si>
    <t>Electro-</t>
  </si>
  <si>
    <t>Magnetic Res</t>
  </si>
  <si>
    <t>CT</t>
  </si>
  <si>
    <t xml:space="preserve">Radiology - </t>
  </si>
  <si>
    <t>Nuclear</t>
  </si>
  <si>
    <t>Pharmacy</t>
  </si>
  <si>
    <t>Respiratory</t>
  </si>
  <si>
    <t>Dialysis</t>
  </si>
  <si>
    <t>Emergency</t>
  </si>
  <si>
    <t>Ambulance</t>
  </si>
  <si>
    <t>Short</t>
  </si>
  <si>
    <t>Clinics</t>
  </si>
  <si>
    <t>Occupational</t>
  </si>
  <si>
    <t>Speech</t>
  </si>
  <si>
    <t>Recreational</t>
  </si>
  <si>
    <t>Observation</t>
  </si>
  <si>
    <t>Free-Standing</t>
  </si>
  <si>
    <t>Air</t>
  </si>
  <si>
    <t>Home Care</t>
  </si>
  <si>
    <t>Lithotripsy</t>
  </si>
  <si>
    <t>Organ</t>
  </si>
  <si>
    <t>Outpatient</t>
  </si>
  <si>
    <t>Other</t>
  </si>
  <si>
    <t>Research/Education</t>
  </si>
  <si>
    <t>Printing &amp;</t>
  </si>
  <si>
    <t>Dietary</t>
  </si>
  <si>
    <t>Cafeteria</t>
  </si>
  <si>
    <t>Laundry &amp;</t>
  </si>
  <si>
    <t>Social</t>
  </si>
  <si>
    <t>Purchasing</t>
  </si>
  <si>
    <t>Plant</t>
  </si>
  <si>
    <t>Housekeeping</t>
  </si>
  <si>
    <t>Communication</t>
  </si>
  <si>
    <t>Data</t>
  </si>
  <si>
    <t>Other General</t>
  </si>
  <si>
    <t>Accounting</t>
  </si>
  <si>
    <t>Patient</t>
  </si>
  <si>
    <t>Admitting</t>
  </si>
  <si>
    <t>Hospital</t>
  </si>
  <si>
    <t>Employee</t>
  </si>
  <si>
    <t>Public</t>
  </si>
  <si>
    <t>Management</t>
  </si>
  <si>
    <t>Personnel</t>
  </si>
  <si>
    <t>Auxiliary</t>
  </si>
  <si>
    <t>Chaplaincy</t>
  </si>
  <si>
    <t>Medical</t>
  </si>
  <si>
    <t>Utilization</t>
  </si>
  <si>
    <t>Nursing</t>
  </si>
  <si>
    <t>Nursing Float</t>
  </si>
  <si>
    <t>Inservice</t>
  </si>
  <si>
    <t>Comm. Health</t>
  </si>
  <si>
    <t>Grand</t>
  </si>
  <si>
    <t>Above</t>
  </si>
  <si>
    <t>Care</t>
  </si>
  <si>
    <t>Birth Ctr</t>
  </si>
  <si>
    <t>Rehab</t>
  </si>
  <si>
    <t>Dependency</t>
  </si>
  <si>
    <t>Beds</t>
  </si>
  <si>
    <t>Inpatient</t>
  </si>
  <si>
    <t>Services</t>
  </si>
  <si>
    <t>Delivery</t>
  </si>
  <si>
    <t>Room</t>
  </si>
  <si>
    <t>Therapy</t>
  </si>
  <si>
    <t>diagnosis</t>
  </si>
  <si>
    <t>Imaging</t>
  </si>
  <si>
    <t>Scanning</t>
  </si>
  <si>
    <t>Diagnostic</t>
  </si>
  <si>
    <t>Therapeutic</t>
  </si>
  <si>
    <t>Medicine</t>
  </si>
  <si>
    <t>Day Care</t>
  </si>
  <si>
    <t>Stay</t>
  </si>
  <si>
    <t>myogray</t>
  </si>
  <si>
    <t>Unit</t>
  </si>
  <si>
    <t>Transportation</t>
  </si>
  <si>
    <t>Transplants</t>
  </si>
  <si>
    <t>Chem. Dep.</t>
  </si>
  <si>
    <t>Ancillary</t>
  </si>
  <si>
    <t>Costs</t>
  </si>
  <si>
    <t>Duplication</t>
  </si>
  <si>
    <t>Linen</t>
  </si>
  <si>
    <t>Processing</t>
  </si>
  <si>
    <t>Accounts</t>
  </si>
  <si>
    <t>Fiscal Svcs</t>
  </si>
  <si>
    <t>Administration</t>
  </si>
  <si>
    <t>Health</t>
  </si>
  <si>
    <t>Relations</t>
  </si>
  <si>
    <t>Engineering</t>
  </si>
  <si>
    <t>Groups</t>
  </si>
  <si>
    <t>Library</t>
  </si>
  <si>
    <t>Records</t>
  </si>
  <si>
    <t>Staff</t>
  </si>
  <si>
    <t>Education</t>
  </si>
  <si>
    <t>Admin Services</t>
  </si>
  <si>
    <t>Total</t>
  </si>
  <si>
    <t>directly recorded</t>
  </si>
  <si>
    <t>assigned based on salaries</t>
  </si>
  <si>
    <t>total</t>
  </si>
  <si>
    <t>depreciation directly recorded</t>
  </si>
  <si>
    <t>depreciation based on sq. ft.</t>
  </si>
  <si>
    <t>Account Number</t>
  </si>
  <si>
    <t>Account</t>
  </si>
  <si>
    <t>Unassigned</t>
  </si>
  <si>
    <t>Name</t>
  </si>
  <si>
    <t>Other Direct</t>
  </si>
  <si>
    <t>Unit of Measure Description</t>
  </si>
  <si>
    <t>Patient Days</t>
  </si>
  <si>
    <t>Newborn Days</t>
  </si>
  <si>
    <t>Procedures</t>
  </si>
  <si>
    <t>Operating Min.</t>
  </si>
  <si>
    <t>Recovery Min.</t>
  </si>
  <si>
    <t>Anesthesia Min.</t>
  </si>
  <si>
    <t>x</t>
  </si>
  <si>
    <t>Billable Tests</t>
  </si>
  <si>
    <t>MRI RVU</t>
  </si>
  <si>
    <t>HECT Unit</t>
  </si>
  <si>
    <t>RVU</t>
  </si>
  <si>
    <t>Treatments</t>
  </si>
  <si>
    <t>Hours</t>
  </si>
  <si>
    <t>Visits</t>
  </si>
  <si>
    <t>Occasions</t>
  </si>
  <si>
    <t>Patients</t>
  </si>
  <si>
    <t>Patient Meals</t>
  </si>
  <si>
    <t>Gross Sq Ft</t>
  </si>
  <si>
    <t>Units of Measure</t>
  </si>
  <si>
    <t>Full Time Equivalents</t>
  </si>
  <si>
    <t>Salaries &amp; Wages</t>
  </si>
  <si>
    <t>Professional Fees</t>
  </si>
  <si>
    <t>Supplies</t>
  </si>
  <si>
    <t>Purch. Serv. - Utilities</t>
  </si>
  <si>
    <t>Purch. Serv. - Other</t>
  </si>
  <si>
    <t>Lease/Rental</t>
  </si>
  <si>
    <t>Other Direct Expenses</t>
  </si>
  <si>
    <t>Recoveries</t>
  </si>
  <si>
    <t>Total Adj Exp</t>
  </si>
  <si>
    <t>Tax Revenue</t>
  </si>
  <si>
    <t>IP Revenue</t>
  </si>
  <si>
    <t>OP Revenue</t>
  </si>
  <si>
    <t>Gross Revenue</t>
  </si>
  <si>
    <t>Sq FT</t>
  </si>
  <si>
    <t>Patient  Meals Served</t>
  </si>
  <si>
    <t>Housekeeping Hours of Service</t>
  </si>
  <si>
    <t>Dry Pounds of Laundry</t>
  </si>
  <si>
    <t>Nursing FTE's</t>
  </si>
  <si>
    <t>YE-A                            HOSPITAL INFORMATION         Page 1 of 2</t>
  </si>
  <si>
    <t>Fiscal Year Ended</t>
  </si>
  <si>
    <t>License Number</t>
  </si>
  <si>
    <t>:</t>
  </si>
  <si>
    <t>Hospital Name</t>
  </si>
  <si>
    <t>City, State, Zip</t>
  </si>
  <si>
    <t>County</t>
  </si>
  <si>
    <t>Chief Executive Officer</t>
  </si>
  <si>
    <t>Chief Financial Officer</t>
  </si>
  <si>
    <t>Chair of Governing Board</t>
  </si>
  <si>
    <t>Telephone Number</t>
  </si>
  <si>
    <t>Facsimile Number</t>
  </si>
  <si>
    <t>TYPE OF ORGANIZATION  (If applies enter 1)</t>
  </si>
  <si>
    <t>Governmental</t>
  </si>
  <si>
    <t>State</t>
  </si>
  <si>
    <t>District</t>
  </si>
  <si>
    <t>Not For Profit</t>
  </si>
  <si>
    <t>Church Operated</t>
  </si>
  <si>
    <t>For Profit</t>
  </si>
  <si>
    <t>Individual</t>
  </si>
  <si>
    <t>Partnership</t>
  </si>
  <si>
    <t>Corporation</t>
  </si>
  <si>
    <t>YE-A                            HOSPITAL INFORMATION         Page 2 of 2</t>
  </si>
  <si>
    <t xml:space="preserve">ACTUAL UTILIZATION                                                                   </t>
  </si>
  <si>
    <t>Admissions</t>
  </si>
  <si>
    <t>ICU, SICU, ACUTE, PSYCH</t>
  </si>
  <si>
    <t>Skilled Nursing/Swing</t>
  </si>
  <si>
    <t>Chemical Dependency/ATC</t>
  </si>
  <si>
    <t>Number of Births</t>
  </si>
  <si>
    <t xml:space="preserve">NUMBER OF BEDS AVAILABLE                                 </t>
  </si>
  <si>
    <t>Intensive Care</t>
  </si>
  <si>
    <t>Semi-Intensive Care</t>
  </si>
  <si>
    <t>Acute Care - Pediatrics</t>
  </si>
  <si>
    <t>Acute Care - Obstetrics</t>
  </si>
  <si>
    <t>Acute Care - Rehab</t>
  </si>
  <si>
    <t>Skilled Nursing</t>
  </si>
  <si>
    <t>Swing Beds</t>
  </si>
  <si>
    <t>Other (Exclude Nursery)</t>
  </si>
  <si>
    <t>Total Beds Available</t>
  </si>
  <si>
    <t>Total Beds Licensed</t>
  </si>
  <si>
    <t>Nursery - Bassinets</t>
  </si>
  <si>
    <t>SNF/SWING Ancillary Revenue</t>
  </si>
  <si>
    <t xml:space="preserve">HOSPITAL                                                      </t>
  </si>
  <si>
    <t>Medicare</t>
  </si>
  <si>
    <t>Medicaid</t>
  </si>
  <si>
    <t>OP Visits</t>
  </si>
  <si>
    <t xml:space="preserve">SNF/SWING                                                          </t>
  </si>
  <si>
    <t xml:space="preserve">ATC                                                           </t>
  </si>
  <si>
    <t xml:space="preserve">HBP Component                                   </t>
  </si>
  <si>
    <t>Revenue</t>
  </si>
  <si>
    <t>Expense</t>
  </si>
  <si>
    <t>HBP Component</t>
  </si>
  <si>
    <t>SUPPORTING SCHEDULES</t>
  </si>
  <si>
    <t>SS-2 EMPLOYEE BENEFITS</t>
  </si>
  <si>
    <t>FICA Taxes</t>
  </si>
  <si>
    <t>Unemployment Compensation</t>
  </si>
  <si>
    <t>Workers Compensation</t>
  </si>
  <si>
    <t>Group Health Insurance</t>
  </si>
  <si>
    <t>Group Life Insurance</t>
  </si>
  <si>
    <t>Pension &amp; Retirement</t>
  </si>
  <si>
    <t>Other Employee Benefits</t>
  </si>
  <si>
    <t>SS-3 RENTAL AND LEASE EXPENSE</t>
  </si>
  <si>
    <t>Rental &amp; Lease Exp - Bldgs</t>
  </si>
  <si>
    <t>Rental &amp; Lease Exp - Equip</t>
  </si>
  <si>
    <t>SS-5 INSURANCE EXPENSE</t>
  </si>
  <si>
    <t>Hospital &amp; Prof Malpractice</t>
  </si>
  <si>
    <t>Other Insurance</t>
  </si>
  <si>
    <t>LICENSE AND TAXES</t>
  </si>
  <si>
    <t>License Fees</t>
  </si>
  <si>
    <t>Taxes (other than income)</t>
  </si>
  <si>
    <t>SS-6 INTEREST EXPENSE</t>
  </si>
  <si>
    <t>Interest Expense - WC</t>
  </si>
  <si>
    <t>Interest Expense - Other</t>
  </si>
  <si>
    <t>SS-4 DEPRECIATION EXPENSE</t>
  </si>
  <si>
    <t>FIXED ASSETS</t>
  </si>
  <si>
    <t>Beg. Balance</t>
  </si>
  <si>
    <t>Additions</t>
  </si>
  <si>
    <t>Retirement</t>
  </si>
  <si>
    <t>Ending Balance</t>
  </si>
  <si>
    <t>Land</t>
  </si>
  <si>
    <t>Land Improvements</t>
  </si>
  <si>
    <t>Buildings</t>
  </si>
  <si>
    <t>Fixed Equipment - Bldg Srv</t>
  </si>
  <si>
    <t>Fixed Equipment - Other</t>
  </si>
  <si>
    <t>Equip - Major Moveable</t>
  </si>
  <si>
    <t>Equip - Minor</t>
  </si>
  <si>
    <t>Leasehold Improvements</t>
  </si>
  <si>
    <t>Construction In Progress</t>
  </si>
  <si>
    <t>ACCUMULATED DEPRECIATION</t>
  </si>
  <si>
    <t>SS-8  DEDUCTIONS FROM REVENUE</t>
  </si>
  <si>
    <t>Contractuals</t>
  </si>
  <si>
    <t xml:space="preserve">Medicare </t>
  </si>
  <si>
    <t xml:space="preserve">Medicaid </t>
  </si>
  <si>
    <t xml:space="preserve">Workers Comp </t>
  </si>
  <si>
    <t>Other Government Programs</t>
  </si>
  <si>
    <t xml:space="preserve">Negotiated Rate </t>
  </si>
  <si>
    <t xml:space="preserve">Other </t>
  </si>
  <si>
    <t>Total Contractuals</t>
  </si>
  <si>
    <t>Charity Care</t>
  </si>
  <si>
    <t>Number of Charity Care Patients                                 :</t>
  </si>
  <si>
    <t>Inpatient Charity Care Provided</t>
  </si>
  <si>
    <t>Outpatient  Charity Care Provided</t>
  </si>
  <si>
    <t>Total Charity Care Provided</t>
  </si>
  <si>
    <t>Other Deductions</t>
  </si>
  <si>
    <t>Administrative Adjustments</t>
  </si>
  <si>
    <t>Total Other Deductions</t>
  </si>
  <si>
    <t>Total Deductions From Revenue</t>
  </si>
  <si>
    <t>FS - 1   BALANCE SHEET  (Assets)</t>
  </si>
  <si>
    <t>CURRENT ASSETS:</t>
  </si>
  <si>
    <t>Cash</t>
  </si>
  <si>
    <t>Marketable Securities</t>
  </si>
  <si>
    <t>Accounts Receivable</t>
  </si>
  <si>
    <t>Less-Est. Uncoll. &amp; Allow.</t>
  </si>
  <si>
    <t>Pledges &amp; Other Receivables</t>
  </si>
  <si>
    <t>Due From Restricted Funds</t>
  </si>
  <si>
    <t>Inventory</t>
  </si>
  <si>
    <t>Prepaid Expenses</t>
  </si>
  <si>
    <t>Current Portion of FHT</t>
  </si>
  <si>
    <t>Total Current Assets</t>
  </si>
  <si>
    <t>BOARD DESIGNATED ASSETS</t>
  </si>
  <si>
    <t>Other Assets</t>
  </si>
  <si>
    <t>Total BDA</t>
  </si>
  <si>
    <t>PROP, PLANT, &amp; EQUIP</t>
  </si>
  <si>
    <t>Fixed Equip - Bldg Srv</t>
  </si>
  <si>
    <t>Fixed Equip - Other</t>
  </si>
  <si>
    <t>Equipment</t>
  </si>
  <si>
    <t>Total P P &amp; E</t>
  </si>
  <si>
    <t>Less Accum. Depreciation</t>
  </si>
  <si>
    <t>Net P P &amp; E</t>
  </si>
  <si>
    <t>INVESTMENTS &amp; OTHER ASSETS</t>
  </si>
  <si>
    <t>Investments In P P &amp; E</t>
  </si>
  <si>
    <t>Less - Accum Depre</t>
  </si>
  <si>
    <t>Other Investments</t>
  </si>
  <si>
    <t>Total Invest. &amp; Other Assets</t>
  </si>
  <si>
    <t>INTANGIBLE ASSETS</t>
  </si>
  <si>
    <t>Goodwill</t>
  </si>
  <si>
    <t>Unamortized Loan Costs</t>
  </si>
  <si>
    <t>Preopening &amp; Other Org Costs</t>
  </si>
  <si>
    <t>Other Intangible Assets</t>
  </si>
  <si>
    <t>Total Intangible Assets</t>
  </si>
  <si>
    <t>Total Assets</t>
  </si>
  <si>
    <t>FS - 1   BALANCE SHEET  ( Liabilities)</t>
  </si>
  <si>
    <t>CURRENT LIABILITIES</t>
  </si>
  <si>
    <t>Notes and Loans Payable</t>
  </si>
  <si>
    <t>Accounts Payable</t>
  </si>
  <si>
    <t>Accrued Compensation</t>
  </si>
  <si>
    <t>Other Accrued Expenses</t>
  </si>
  <si>
    <t>Advances From 3rd Parties</t>
  </si>
  <si>
    <t>Due to Restricted Funds</t>
  </si>
  <si>
    <t>Income Taxes Payable</t>
  </si>
  <si>
    <t>Other Current Liabilities</t>
  </si>
  <si>
    <t>Current Maturities of LTD</t>
  </si>
  <si>
    <t>Total Current Liabilities</t>
  </si>
  <si>
    <t>DEFERRED CREDITS</t>
  </si>
  <si>
    <t>Deferred Income Taxes</t>
  </si>
  <si>
    <t>Deferred 3rd Party Revenue</t>
  </si>
  <si>
    <t>Other Deferred Credits</t>
  </si>
  <si>
    <t>Total Deferred Credits</t>
  </si>
  <si>
    <t>LONG TERM DEBT</t>
  </si>
  <si>
    <t>Mortgage Payable</t>
  </si>
  <si>
    <t xml:space="preserve">Construction Loans - Interim </t>
  </si>
  <si>
    <t>Notes Payable</t>
  </si>
  <si>
    <t xml:space="preserve">Capitalized Lease Obligations        </t>
  </si>
  <si>
    <t>Bonds Payable</t>
  </si>
  <si>
    <t xml:space="preserve">Notes and Loans Payable to Parent    </t>
  </si>
  <si>
    <t>Noncurrent Liabilities</t>
  </si>
  <si>
    <t>Less Current Maturities LTD</t>
  </si>
  <si>
    <t>Total Long Term Debt</t>
  </si>
  <si>
    <t>Unrestricted Fund Balance</t>
  </si>
  <si>
    <t>Retained Earnings</t>
  </si>
  <si>
    <t>Additional Paid In Capital</t>
  </si>
  <si>
    <t xml:space="preserve">Total Liab &amp; Fund Bal or Equity      </t>
  </si>
  <si>
    <t>Check Figure  Total Assets</t>
  </si>
  <si>
    <t>FS - 3  STATEMENT OF REVENUE &amp; EXPENSE</t>
  </si>
  <si>
    <t>OPERATING REVENUE</t>
  </si>
  <si>
    <t>Inpatient Revenue</t>
  </si>
  <si>
    <t>Outpatient Revenue</t>
  </si>
  <si>
    <t xml:space="preserve">Total Patient Services Revenue       </t>
  </si>
  <si>
    <t>DEDUCTIONS FROM REVENUE</t>
  </si>
  <si>
    <t>Contractual Adjustments</t>
  </si>
  <si>
    <t>Charity &amp; Uncompensated Care</t>
  </si>
  <si>
    <t>Other Adj. &amp; Allowances</t>
  </si>
  <si>
    <t>Net Patient Service Revenue</t>
  </si>
  <si>
    <t>OTHER OPERATING REVENUE</t>
  </si>
  <si>
    <t>Other Operating Revenue</t>
  </si>
  <si>
    <t>Tax Revenues</t>
  </si>
  <si>
    <t>Total Other Operating Rev</t>
  </si>
  <si>
    <t>Total Operating Revenue</t>
  </si>
  <si>
    <t xml:space="preserve">FS - 3  STATEMENT OF REVENUE &amp; EXPENSE </t>
  </si>
  <si>
    <t>Salaries and Wages</t>
  </si>
  <si>
    <t xml:space="preserve">Supplies </t>
  </si>
  <si>
    <t>Purch Srv - Utilities</t>
  </si>
  <si>
    <t>Purch Srv - Other</t>
  </si>
  <si>
    <t>Rentals/Leases</t>
  </si>
  <si>
    <t>Insurance</t>
  </si>
  <si>
    <t>License &amp; Taxes</t>
  </si>
  <si>
    <t>Interest</t>
  </si>
  <si>
    <t>Provision for Bad Debts</t>
  </si>
  <si>
    <t>Other Direct Expense</t>
  </si>
  <si>
    <t>Total Operating Expenses</t>
  </si>
  <si>
    <t>Net Operating Revenue</t>
  </si>
  <si>
    <t>Non Operating Rev Net of Exp</t>
  </si>
  <si>
    <t xml:space="preserve">Net Rev. Before Items Listed Below   </t>
  </si>
  <si>
    <t>Extraordinary Items</t>
  </si>
  <si>
    <t>Federal Income Taxes</t>
  </si>
  <si>
    <t>Net Revenue or (Expense)</t>
  </si>
  <si>
    <t>EDIT</t>
  </si>
  <si>
    <t>VOLUME:</t>
  </si>
  <si>
    <t>Info Page</t>
  </si>
  <si>
    <t>CC Detail</t>
  </si>
  <si>
    <t>Hospital Admissions</t>
  </si>
  <si>
    <t>Hospital Patient Days</t>
  </si>
  <si>
    <t>SNF/Swing Admissions</t>
  </si>
  <si>
    <t>SNF/Swing Patient Days</t>
  </si>
  <si>
    <t>ATC Admissions</t>
  </si>
  <si>
    <t>ATC Patient Days</t>
  </si>
  <si>
    <t>Newborn Admissions</t>
  </si>
  <si>
    <t>OPERATING EXPENSES:</t>
  </si>
  <si>
    <t>FS-3</t>
  </si>
  <si>
    <t>Support Sched.</t>
  </si>
  <si>
    <t>Salaries</t>
  </si>
  <si>
    <t>Leases/Rentals</t>
  </si>
  <si>
    <t>Licenses &amp; Taxes</t>
  </si>
  <si>
    <t>Ins, Lic. &amp; Taxes, and Interest</t>
  </si>
  <si>
    <t>Total Other Direct Expense</t>
  </si>
  <si>
    <t>Total Expenses</t>
  </si>
  <si>
    <t>DEDUCTIONS:</t>
  </si>
  <si>
    <t>SS-8</t>
  </si>
  <si>
    <t>CHARITY CARE</t>
  </si>
  <si>
    <t>Deductions</t>
  </si>
  <si>
    <t>From Revenue</t>
  </si>
  <si>
    <t># Of Patients</t>
  </si>
  <si>
    <t>OTHER REVENUES:</t>
  </si>
  <si>
    <t>CC-DETAIL</t>
  </si>
  <si>
    <t>Other Revenue</t>
  </si>
  <si>
    <t>PATIENT SERVICE REVENUE:</t>
  </si>
  <si>
    <t>PAYOR</t>
  </si>
  <si>
    <t>INFO</t>
  </si>
  <si>
    <t>FIXED ASSET ENDING BALANCES:</t>
  </si>
  <si>
    <t>FS-1</t>
  </si>
  <si>
    <t>SS-4</t>
  </si>
  <si>
    <t>Fixed Equip - Bldg Serv</t>
  </si>
  <si>
    <t>Equipment (Moveable)</t>
  </si>
  <si>
    <t>Accum Depre Ending Balance</t>
  </si>
  <si>
    <t>Balance Sheet</t>
  </si>
  <si>
    <t>FS-1   Assets</t>
  </si>
  <si>
    <t>FS-1  Liabilities &amp; Fund Balance</t>
  </si>
  <si>
    <t>The actual operating expenses and units of measure are presented for the past two years in columns B-E.</t>
  </si>
  <si>
    <t>The operating expenses per unit of measure are presented in columns F and G.</t>
  </si>
  <si>
    <t>If the percentage change in operating expenses varies by more or less than 25 %, the variance appears in column H.</t>
  </si>
  <si>
    <t>If the percentage change is more or less than 25%., please provide an explanation that is provided as an attachment with your</t>
  </si>
  <si>
    <t>year end report submittal.  Also please provide any corrections required to the prior years information.</t>
  </si>
  <si>
    <t>Operating</t>
  </si>
  <si>
    <t xml:space="preserve">Units of </t>
  </si>
  <si>
    <t>Op Exp /</t>
  </si>
  <si>
    <t xml:space="preserve">% chg </t>
  </si>
  <si>
    <t>Measure</t>
  </si>
  <si>
    <t>U O M</t>
  </si>
  <si>
    <t>&lt;&gt; 25%</t>
  </si>
  <si>
    <t>6010  Intensive Care</t>
  </si>
  <si>
    <t>6030  Semi-Intensive Care</t>
  </si>
  <si>
    <t>6070  Acute Care</t>
  </si>
  <si>
    <t>6100  Alternative Birthing Center</t>
  </si>
  <si>
    <t>6120  Physical Rehabilitation</t>
  </si>
  <si>
    <t>6140  Psychiatric Care</t>
  </si>
  <si>
    <t>6150  Chemical Dependency</t>
  </si>
  <si>
    <t>6170  Nursery</t>
  </si>
  <si>
    <t>6200  Skilled Nursing</t>
  </si>
  <si>
    <t>6210  Swing Beds</t>
  </si>
  <si>
    <t>6330  Hospice Inpatient</t>
  </si>
  <si>
    <t>6400  Other Daily Services</t>
  </si>
  <si>
    <t>7010  Labor  Delivery</t>
  </si>
  <si>
    <t>7020  Surgical Services</t>
  </si>
  <si>
    <t>7030  Recovery Room</t>
  </si>
  <si>
    <t>7040  Anesthesiology</t>
  </si>
  <si>
    <t>7050  Central Services</t>
  </si>
  <si>
    <t>N/A</t>
  </si>
  <si>
    <t>7070  Laboratory</t>
  </si>
  <si>
    <t>7110  Electrodiagnosis</t>
  </si>
  <si>
    <t>7120  Magnetic Resonance Imaging</t>
  </si>
  <si>
    <t>7130  Ct Scanning</t>
  </si>
  <si>
    <t>7140  Radiology - Diagnostic</t>
  </si>
  <si>
    <t>7150  Radiology - Therapeutic</t>
  </si>
  <si>
    <t>7160  Nuclear Medicine</t>
  </si>
  <si>
    <t>7170  Pharmacy</t>
  </si>
  <si>
    <t>7180  Respiratory Therapy</t>
  </si>
  <si>
    <t>7190  Dialysis</t>
  </si>
  <si>
    <t>7200  Physical Therapy</t>
  </si>
  <si>
    <t>7220  Psychiatric Day Care</t>
  </si>
  <si>
    <t>7230  Emergency Room</t>
  </si>
  <si>
    <t>7240  Ambulance</t>
  </si>
  <si>
    <t>7250  Short Stay</t>
  </si>
  <si>
    <t>7260  Clinics</t>
  </si>
  <si>
    <t>7310  Occupational Therapy</t>
  </si>
  <si>
    <t>7320  Speech Therapy</t>
  </si>
  <si>
    <t>7330  Recreational Therapy</t>
  </si>
  <si>
    <t>7350  Observation Unit</t>
  </si>
  <si>
    <t>7380  Free-Standing Clinics</t>
  </si>
  <si>
    <t>7390  Air Transportation</t>
  </si>
  <si>
    <t>7400  Home Care Services</t>
  </si>
  <si>
    <t>7410  Lithotripsy</t>
  </si>
  <si>
    <t>7420  Organ Transplants</t>
  </si>
  <si>
    <t>7430  Outpatient Chem. Dep.</t>
  </si>
  <si>
    <t>7490  Other Ancillary</t>
  </si>
  <si>
    <t>8310  Printing &amp; Duplication</t>
  </si>
  <si>
    <t>8320  Dietary</t>
  </si>
  <si>
    <t>8330  Cafeteria</t>
  </si>
  <si>
    <t>8350  Laundry &amp; Linen</t>
  </si>
  <si>
    <t>8360  Social Services</t>
  </si>
  <si>
    <t>8370  Central Transportation</t>
  </si>
  <si>
    <t>8420  Purchasing</t>
  </si>
  <si>
    <t>8430  Plant</t>
  </si>
  <si>
    <t>8460  Housekeeping</t>
  </si>
  <si>
    <t>8470  Communication</t>
  </si>
  <si>
    <t>8480  Data Processing</t>
  </si>
  <si>
    <t>8490  Other General Services</t>
  </si>
  <si>
    <t>8510  Accounting</t>
  </si>
  <si>
    <t>8530  Patient Accounts</t>
  </si>
  <si>
    <t>8560  Admitting</t>
  </si>
  <si>
    <t>8590  Other Fiscal Services</t>
  </si>
  <si>
    <t>8610  Hospital Administration</t>
  </si>
  <si>
    <t>8620  Employee Health</t>
  </si>
  <si>
    <t>8630  Public Relations</t>
  </si>
  <si>
    <t>8640  Management Engineering</t>
  </si>
  <si>
    <t>8650  Personnel</t>
  </si>
  <si>
    <t>8670  Chaplaincy Services</t>
  </si>
  <si>
    <t>8680  Medical Library</t>
  </si>
  <si>
    <t>8690  Medical Records</t>
  </si>
  <si>
    <t>8700  Medical Staff</t>
  </si>
  <si>
    <t>8710  Utilization Management</t>
  </si>
  <si>
    <t>8720  Nursing Administration</t>
  </si>
  <si>
    <t>8730  Nursing Float Personnel</t>
  </si>
  <si>
    <t>8740  Inservice Education</t>
  </si>
  <si>
    <t>8770  Comm. Health Education</t>
  </si>
  <si>
    <t>8790  Other Admin. Services</t>
  </si>
  <si>
    <t>8830-8900  Unassigned Other Direct</t>
  </si>
  <si>
    <t>DIRECT</t>
  </si>
  <si>
    <t>OP EXP</t>
  </si>
  <si>
    <t>SQ FT</t>
  </si>
  <si>
    <t>ACCUM COST</t>
  </si>
  <si>
    <t>SUPPLIES</t>
  </si>
  <si>
    <t>MEALS SRV</t>
  </si>
  <si>
    <t>F T E'S</t>
  </si>
  <si>
    <t>HRS OF SRV</t>
  </si>
  <si>
    <t>DRY LBS</t>
  </si>
  <si>
    <t>GROSS REV</t>
  </si>
  <si>
    <t>NRS F T E'S</t>
  </si>
  <si>
    <t>+BE</t>
  </si>
  <si>
    <t>Unassigned Expenses</t>
  </si>
  <si>
    <t>+CD</t>
  </si>
  <si>
    <t>Printing &amp; Duplication</t>
  </si>
  <si>
    <t>+AX</t>
  </si>
  <si>
    <t>+BJ</t>
  </si>
  <si>
    <t>Communications</t>
  </si>
  <si>
    <t>+BG</t>
  </si>
  <si>
    <t>Hospital Administration</t>
  </si>
  <si>
    <t>+BN</t>
  </si>
  <si>
    <t>Other Administrative Services</t>
  </si>
  <si>
    <t>+CC</t>
  </si>
  <si>
    <t>Public Relations</t>
  </si>
  <si>
    <t>+BP</t>
  </si>
  <si>
    <t>Community Health Education</t>
  </si>
  <si>
    <t>+CB</t>
  </si>
  <si>
    <t>Management Engineering</t>
  </si>
  <si>
    <t>+BQ</t>
  </si>
  <si>
    <t>+BD</t>
  </si>
  <si>
    <t>+AY</t>
  </si>
  <si>
    <t>+BR</t>
  </si>
  <si>
    <t>Employee Health Services</t>
  </si>
  <si>
    <t>+BO</t>
  </si>
  <si>
    <t>+AZ</t>
  </si>
  <si>
    <t>+BF</t>
  </si>
  <si>
    <t>Laundry &amp; Linen</t>
  </si>
  <si>
    <t>+BA</t>
  </si>
  <si>
    <t>Research &amp; Education</t>
  </si>
  <si>
    <t>+AW</t>
  </si>
  <si>
    <t>Social Services</t>
  </si>
  <si>
    <t>+BB</t>
  </si>
  <si>
    <t>Central Transportation</t>
  </si>
  <si>
    <t>+BC</t>
  </si>
  <si>
    <t>Other General Services</t>
  </si>
  <si>
    <t>+BI</t>
  </si>
  <si>
    <t>Patient Accounts</t>
  </si>
  <si>
    <t>+BK</t>
  </si>
  <si>
    <t>Data Processing</t>
  </si>
  <si>
    <t>+BH</t>
  </si>
  <si>
    <t>+BL</t>
  </si>
  <si>
    <t>Other Fiscal Services</t>
  </si>
  <si>
    <t>+BM</t>
  </si>
  <si>
    <t>Auxiliary Groups</t>
  </si>
  <si>
    <t>+BS</t>
  </si>
  <si>
    <t>Chaplaincy Services</t>
  </si>
  <si>
    <t>+BT</t>
  </si>
  <si>
    <t>Medical Library</t>
  </si>
  <si>
    <t>+BU</t>
  </si>
  <si>
    <t>Medical Records</t>
  </si>
  <si>
    <t>+BV</t>
  </si>
  <si>
    <t>Medical Staff</t>
  </si>
  <si>
    <t>+BW</t>
  </si>
  <si>
    <t>Medical Care Evaluation</t>
  </si>
  <si>
    <t>+BX</t>
  </si>
  <si>
    <t>Nursing Administration</t>
  </si>
  <si>
    <t>+BY</t>
  </si>
  <si>
    <t>Nursing Float Personnel</t>
  </si>
  <si>
    <t>+BZ</t>
  </si>
  <si>
    <t>Inservice Education</t>
  </si>
  <si>
    <t>+CA</t>
  </si>
  <si>
    <t xml:space="preserve">DIRECT </t>
  </si>
  <si>
    <t>TOTAL</t>
  </si>
  <si>
    <t>ALLOCATION</t>
  </si>
  <si>
    <t>+C</t>
  </si>
  <si>
    <t>+D</t>
  </si>
  <si>
    <t>Acute Care</t>
  </si>
  <si>
    <t>+E</t>
  </si>
  <si>
    <t>Alternative Birthing Center</t>
  </si>
  <si>
    <t>+F</t>
  </si>
  <si>
    <t>Physical Rehabilitation</t>
  </si>
  <si>
    <t>+G</t>
  </si>
  <si>
    <t>Psychiatric Care</t>
  </si>
  <si>
    <t>+H</t>
  </si>
  <si>
    <t>Alcoholism Treatment</t>
  </si>
  <si>
    <t>+I</t>
  </si>
  <si>
    <t>+J</t>
  </si>
  <si>
    <t>+K</t>
  </si>
  <si>
    <t>+L</t>
  </si>
  <si>
    <t>Hospice Care</t>
  </si>
  <si>
    <t>+M</t>
  </si>
  <si>
    <t>Other Daily Services</t>
  </si>
  <si>
    <t>+N</t>
  </si>
  <si>
    <t>Labor and Delivery</t>
  </si>
  <si>
    <t>+O</t>
  </si>
  <si>
    <t>Surgical Services</t>
  </si>
  <si>
    <t>+P</t>
  </si>
  <si>
    <t>Recovery Room</t>
  </si>
  <si>
    <t>+Q</t>
  </si>
  <si>
    <t>+R</t>
  </si>
  <si>
    <t>Central Services</t>
  </si>
  <si>
    <t>+S</t>
  </si>
  <si>
    <t>Intravenous Therapy</t>
  </si>
  <si>
    <t>+T</t>
  </si>
  <si>
    <t>+U</t>
  </si>
  <si>
    <t>Electrodiagnosis</t>
  </si>
  <si>
    <t>+V</t>
  </si>
  <si>
    <t>Magnetic Resonance</t>
  </si>
  <si>
    <t>+W</t>
  </si>
  <si>
    <t>CT Scanning</t>
  </si>
  <si>
    <t>+X</t>
  </si>
  <si>
    <t>+Y</t>
  </si>
  <si>
    <t>Radiology - Therapeutic</t>
  </si>
  <si>
    <t>+Z</t>
  </si>
  <si>
    <t>Nuclear Medicine</t>
  </si>
  <si>
    <t>+AA</t>
  </si>
  <si>
    <t>+AB</t>
  </si>
  <si>
    <t>Respiratory Therapy</t>
  </si>
  <si>
    <t>+AC</t>
  </si>
  <si>
    <t>+AD</t>
  </si>
  <si>
    <t>Physical Therapy</t>
  </si>
  <si>
    <t>+AE</t>
  </si>
  <si>
    <t>Psychiatric Day Care</t>
  </si>
  <si>
    <t>+AF</t>
  </si>
  <si>
    <t>Emergency Room</t>
  </si>
  <si>
    <t>+AG</t>
  </si>
  <si>
    <t>+AH</t>
  </si>
  <si>
    <t>Short Stay</t>
  </si>
  <si>
    <t>+AI</t>
  </si>
  <si>
    <t>+AJ</t>
  </si>
  <si>
    <t>Occupational Therapy</t>
  </si>
  <si>
    <t>+AK</t>
  </si>
  <si>
    <t>Speech Therapy</t>
  </si>
  <si>
    <t>+AL</t>
  </si>
  <si>
    <t>Recreational Therapy</t>
  </si>
  <si>
    <t>+AM</t>
  </si>
  <si>
    <t>Electromyography</t>
  </si>
  <si>
    <t>+AN</t>
  </si>
  <si>
    <t>Observation Unit</t>
  </si>
  <si>
    <t>+AO</t>
  </si>
  <si>
    <t>Free Standing Clinics</t>
  </si>
  <si>
    <t>+AP</t>
  </si>
  <si>
    <t>Air Transportation</t>
  </si>
  <si>
    <t>+AQ</t>
  </si>
  <si>
    <t>Home Care Services</t>
  </si>
  <si>
    <t>+AR</t>
  </si>
  <si>
    <t>+AS</t>
  </si>
  <si>
    <t>Organ Acquisitions</t>
  </si>
  <si>
    <t>+AT</t>
  </si>
  <si>
    <t>Outpatient Chemical Dependency</t>
  </si>
  <si>
    <t>+AU</t>
  </si>
  <si>
    <t>Other Ancillary</t>
  </si>
  <si>
    <t>+AV</t>
  </si>
  <si>
    <t>Total Allocations Made</t>
  </si>
  <si>
    <t>Total Costs To Be Allocated</t>
  </si>
  <si>
    <t>Support</t>
  </si>
  <si>
    <t>@ID</t>
  </si>
  <si>
    <t>YEBSFIC</t>
  </si>
  <si>
    <t>YEBSSUC</t>
  </si>
  <si>
    <t>YEBSUTC</t>
  </si>
  <si>
    <t>YEBSGHI</t>
  </si>
  <si>
    <t>YEBSGLI</t>
  </si>
  <si>
    <t>YEBSPRO</t>
  </si>
  <si>
    <t>YEBSOTH</t>
  </si>
  <si>
    <t>YBLDRL</t>
  </si>
  <si>
    <t>YEQRL</t>
  </si>
  <si>
    <t>YINSMAL</t>
  </si>
  <si>
    <t>YINSOTR</t>
  </si>
  <si>
    <t>YLIFE</t>
  </si>
  <si>
    <t>YTXOTI</t>
  </si>
  <si>
    <t>YOTHLT</t>
  </si>
  <si>
    <t>YINTEWC</t>
  </si>
  <si>
    <t>YINTOTH</t>
  </si>
  <si>
    <t>FABBLAN</t>
  </si>
  <si>
    <t>FAALAN</t>
  </si>
  <si>
    <t>FARETLAN</t>
  </si>
  <si>
    <t>FABBLIM</t>
  </si>
  <si>
    <t>FAALIM</t>
  </si>
  <si>
    <t>FARETLIM</t>
  </si>
  <si>
    <t>FABBBLD</t>
  </si>
  <si>
    <t>FAABLD</t>
  </si>
  <si>
    <t>FARETBLD</t>
  </si>
  <si>
    <t>FABBFE</t>
  </si>
  <si>
    <t>FAAFE</t>
  </si>
  <si>
    <t>FARETFE</t>
  </si>
  <si>
    <t>FABBFEO</t>
  </si>
  <si>
    <t>FAAFEO</t>
  </si>
  <si>
    <t>FARETFEO</t>
  </si>
  <si>
    <t>FABBMME</t>
  </si>
  <si>
    <t>FAAMME</t>
  </si>
  <si>
    <t>FARETMME</t>
  </si>
  <si>
    <t>FABBME</t>
  </si>
  <si>
    <t>FAAME</t>
  </si>
  <si>
    <t>FARETME</t>
  </si>
  <si>
    <t>FABBLHI</t>
  </si>
  <si>
    <t>FAALHI</t>
  </si>
  <si>
    <t>FARETLHI</t>
  </si>
  <si>
    <t>FABBCIP</t>
  </si>
  <si>
    <t>FAACIP</t>
  </si>
  <si>
    <t>FARETCIP</t>
  </si>
  <si>
    <t>ADBBLAN</t>
  </si>
  <si>
    <t>ADTPLAN</t>
  </si>
  <si>
    <t>ADRETLAN</t>
  </si>
  <si>
    <t>ADBBLIM</t>
  </si>
  <si>
    <t>ADTPLIM</t>
  </si>
  <si>
    <t>ADRETLIM</t>
  </si>
  <si>
    <t>ADBBBLD</t>
  </si>
  <si>
    <t>ADTPBLD</t>
  </si>
  <si>
    <t>ADRETBLD</t>
  </si>
  <si>
    <t>ADBBFE</t>
  </si>
  <si>
    <t>ADTPFE</t>
  </si>
  <si>
    <t>ADRETFE</t>
  </si>
  <si>
    <t>ADBBFEO</t>
  </si>
  <si>
    <t>ADTPFEO</t>
  </si>
  <si>
    <t>ADRETFEO</t>
  </si>
  <si>
    <t>ADBBMME</t>
  </si>
  <si>
    <t>ADTPMME</t>
  </si>
  <si>
    <t>ADRETMME</t>
  </si>
  <si>
    <t>ADBBME</t>
  </si>
  <si>
    <t>ADTPME</t>
  </si>
  <si>
    <t>ADRETME</t>
  </si>
  <si>
    <t>ADBBLHI</t>
  </si>
  <si>
    <t>ADTPLHI</t>
  </si>
  <si>
    <t>ADRETLHI</t>
  </si>
  <si>
    <t>ADBBCIP</t>
  </si>
  <si>
    <t>ADTPCIP</t>
  </si>
  <si>
    <t>ADRETCIP</t>
  </si>
  <si>
    <t>YDRMAR</t>
  </si>
  <si>
    <t>YDRMAI</t>
  </si>
  <si>
    <t>YDRWC</t>
  </si>
  <si>
    <t>YDROGP</t>
  </si>
  <si>
    <t>YDRNR</t>
  </si>
  <si>
    <t>YDROCA</t>
  </si>
  <si>
    <t>YDRNCCP</t>
  </si>
  <si>
    <t>YDRIPC</t>
  </si>
  <si>
    <t>YDROPC</t>
  </si>
  <si>
    <t>YDROD</t>
  </si>
  <si>
    <t>YADMISAP</t>
  </si>
  <si>
    <t>YADMSNF</t>
  </si>
  <si>
    <t>YADMATC</t>
  </si>
  <si>
    <t>YBIRTHS</t>
  </si>
  <si>
    <t>YHPDYS</t>
  </si>
  <si>
    <t>YSPDYS</t>
  </si>
  <si>
    <t>YAPDYS</t>
  </si>
  <si>
    <t>YNBDYS</t>
  </si>
  <si>
    <t>YIC</t>
  </si>
  <si>
    <t>YSIC</t>
  </si>
  <si>
    <t>YACMS</t>
  </si>
  <si>
    <t>YACPED</t>
  </si>
  <si>
    <t>YACOB</t>
  </si>
  <si>
    <t>YACREH</t>
  </si>
  <si>
    <t>YPSY</t>
  </si>
  <si>
    <t>YSNF</t>
  </si>
  <si>
    <t>YSWI</t>
  </si>
  <si>
    <t>YATC</t>
  </si>
  <si>
    <t>YICF</t>
  </si>
  <si>
    <t>YOTH</t>
  </si>
  <si>
    <t>YTBL</t>
  </si>
  <si>
    <t>YBAS</t>
  </si>
  <si>
    <t>PUSAMAR</t>
  </si>
  <si>
    <t>PUSPMAR</t>
  </si>
  <si>
    <t>PUSOMAR</t>
  </si>
  <si>
    <t>PRVIMAR</t>
  </si>
  <si>
    <t>PRVOMAR</t>
  </si>
  <si>
    <t>PUSAMAI</t>
  </si>
  <si>
    <t>PUSPMAI</t>
  </si>
  <si>
    <t>PUSOMAI</t>
  </si>
  <si>
    <t>PRVIMAI</t>
  </si>
  <si>
    <t>PRVOMAI</t>
  </si>
  <si>
    <t>PUSAOTH</t>
  </si>
  <si>
    <t>PUSPOTH</t>
  </si>
  <si>
    <t>PUSOOTH</t>
  </si>
  <si>
    <t>PRVIOTH</t>
  </si>
  <si>
    <t>PRVOOTH</t>
  </si>
  <si>
    <t>PUSAMARS</t>
  </si>
  <si>
    <t>PUSPMARS</t>
  </si>
  <si>
    <t>PUSOMARS</t>
  </si>
  <si>
    <t>PRVIMARS</t>
  </si>
  <si>
    <t>PRVOMARS</t>
  </si>
  <si>
    <t>PUSAMAIS</t>
  </si>
  <si>
    <t>PUSPMAIS</t>
  </si>
  <si>
    <t>PUSOMAIS</t>
  </si>
  <si>
    <t>PRVIMAIS</t>
  </si>
  <si>
    <t>PRVOMAIS</t>
  </si>
  <si>
    <t>PUSAOTHS</t>
  </si>
  <si>
    <t>PUSPOTHS</t>
  </si>
  <si>
    <t>PUSOOTHS</t>
  </si>
  <si>
    <t>PRVIOTHS</t>
  </si>
  <si>
    <t>PRVOOTHS</t>
  </si>
  <si>
    <t>PUSAMARA</t>
  </si>
  <si>
    <t>PUSPMARA</t>
  </si>
  <si>
    <t>PUSOMARA</t>
  </si>
  <si>
    <t>PRVIMARA</t>
  </si>
  <si>
    <t>PRVOMARA</t>
  </si>
  <si>
    <t>PUSAMAIA</t>
  </si>
  <si>
    <t>PUSPMAIA</t>
  </si>
  <si>
    <t>PUSOMAIA</t>
  </si>
  <si>
    <t>PRVIMAIA</t>
  </si>
  <si>
    <t>PRVOMAIA</t>
  </si>
  <si>
    <t>PUSAOTHA</t>
  </si>
  <si>
    <t>PUSPOTHA</t>
  </si>
  <si>
    <t>PUSOOTHA</t>
  </si>
  <si>
    <t>PRVIOTHA</t>
  </si>
  <si>
    <t>PRVOOTHA</t>
  </si>
  <si>
    <t>PHBPREV</t>
  </si>
  <si>
    <t>PHBPEXP</t>
  </si>
  <si>
    <t>Funds</t>
  </si>
  <si>
    <t>YBSCASH</t>
  </si>
  <si>
    <t>YBSMS</t>
  </si>
  <si>
    <t>YBSAR</t>
  </si>
  <si>
    <t>YBSUNC</t>
  </si>
  <si>
    <t>YBSOREC</t>
  </si>
  <si>
    <t>YBSPOR</t>
  </si>
  <si>
    <t>YBSDFR</t>
  </si>
  <si>
    <t>YBSINV</t>
  </si>
  <si>
    <t>YBSPRE</t>
  </si>
  <si>
    <t>YBSCPFHT</t>
  </si>
  <si>
    <t>YBSBDAC</t>
  </si>
  <si>
    <t>YBSBDAM</t>
  </si>
  <si>
    <t>YBSBDAO</t>
  </si>
  <si>
    <t>YBSPPEL</t>
  </si>
  <si>
    <t>YBSPPELI</t>
  </si>
  <si>
    <t>YBSPPEB</t>
  </si>
  <si>
    <t>YBSPPEFB</t>
  </si>
  <si>
    <t>YBSPPEFO</t>
  </si>
  <si>
    <t>YBSPPEEQ</t>
  </si>
  <si>
    <t>YBSPPELH</t>
  </si>
  <si>
    <t>YBSPPECP</t>
  </si>
  <si>
    <t>YBSPPEOP</t>
  </si>
  <si>
    <t>YBSPPELAD</t>
  </si>
  <si>
    <t>YBSIOIPPE</t>
  </si>
  <si>
    <t>YBSIOLAD</t>
  </si>
  <si>
    <t>YBSIOOI</t>
  </si>
  <si>
    <t>YBSIOOA</t>
  </si>
  <si>
    <t>YBSIAG</t>
  </si>
  <si>
    <t>YBSIAULC</t>
  </si>
  <si>
    <t>YBSIAPOOC</t>
  </si>
  <si>
    <t>YBSIAOIA</t>
  </si>
  <si>
    <t>YBSNLP</t>
  </si>
  <si>
    <t>YBSAP</t>
  </si>
  <si>
    <t>YBSACRL</t>
  </si>
  <si>
    <t>YBSOAE</t>
  </si>
  <si>
    <t>YBSAPP</t>
  </si>
  <si>
    <t>YBSPPP</t>
  </si>
  <si>
    <t>YBSDRF</t>
  </si>
  <si>
    <t>YBSITP</t>
  </si>
  <si>
    <t>YBSOCL</t>
  </si>
  <si>
    <t>YBSCMLT</t>
  </si>
  <si>
    <t>YBSDIT</t>
  </si>
  <si>
    <t>YBSDPR</t>
  </si>
  <si>
    <t>YBSODC</t>
  </si>
  <si>
    <t>YBSLTMP</t>
  </si>
  <si>
    <t>YBSLTCLI</t>
  </si>
  <si>
    <t>YBSLTNP</t>
  </si>
  <si>
    <t>YBSLTCLO</t>
  </si>
  <si>
    <t>YBSLTBP</t>
  </si>
  <si>
    <t>YBSLTPP</t>
  </si>
  <si>
    <t>YBSLTNL</t>
  </si>
  <si>
    <t>YBSLTOLTD</t>
  </si>
  <si>
    <t>YBSUFB</t>
  </si>
  <si>
    <t>YBSEPS</t>
  </si>
  <si>
    <t>YBSECS</t>
  </si>
  <si>
    <t>YBSEAPC</t>
  </si>
  <si>
    <t>YBSERE</t>
  </si>
  <si>
    <t>YBSETS</t>
  </si>
  <si>
    <t>YBSEOE</t>
  </si>
  <si>
    <t>YCSFTE</t>
  </si>
  <si>
    <t>YCSIPR</t>
  </si>
  <si>
    <t>YCSOPR</t>
  </si>
  <si>
    <t>YCSCA</t>
  </si>
  <si>
    <t>YCSCUC</t>
  </si>
  <si>
    <t>YCSOAA</t>
  </si>
  <si>
    <t>YCSOOR</t>
  </si>
  <si>
    <t>YCSTR</t>
  </si>
  <si>
    <t>YCSSLS</t>
  </si>
  <si>
    <t>YCSEBS</t>
  </si>
  <si>
    <t>YCSPFS</t>
  </si>
  <si>
    <t>YCSSUP</t>
  </si>
  <si>
    <t>YCSPSU</t>
  </si>
  <si>
    <t>YCSPSO</t>
  </si>
  <si>
    <t>YCSDRL</t>
  </si>
  <si>
    <t>YCSRL</t>
  </si>
  <si>
    <t>YCSINS</t>
  </si>
  <si>
    <t>YCSLT</t>
  </si>
  <si>
    <t>YCSINT</t>
  </si>
  <si>
    <t>YCSPBD</t>
  </si>
  <si>
    <t>YCSODE</t>
  </si>
  <si>
    <t>YCSNORNE</t>
  </si>
  <si>
    <t>YCSEI</t>
  </si>
  <si>
    <t>YCSFIT</t>
  </si>
  <si>
    <t>Costcenter</t>
  </si>
  <si>
    <t>YUTS</t>
  </si>
  <si>
    <t>YFTE</t>
  </si>
  <si>
    <t>YSLS</t>
  </si>
  <si>
    <t>YEBS</t>
  </si>
  <si>
    <t>YPFS</t>
  </si>
  <si>
    <t>YSUP</t>
  </si>
  <si>
    <t>YPSU</t>
  </si>
  <si>
    <t>YPSO</t>
  </si>
  <si>
    <t>YDRL</t>
  </si>
  <si>
    <t>YRL</t>
  </si>
  <si>
    <t>YODE</t>
  </si>
  <si>
    <t>YREC</t>
  </si>
  <si>
    <t>YREV</t>
  </si>
  <si>
    <t>YIRV</t>
  </si>
  <si>
    <t>SPSF</t>
  </si>
  <si>
    <t>SDMS</t>
  </si>
  <si>
    <t>SHHS</t>
  </si>
  <si>
    <t>SLDP</t>
  </si>
  <si>
    <t>SHNF</t>
  </si>
  <si>
    <t>YUNAS</t>
  </si>
  <si>
    <t>YUNAREC</t>
  </si>
  <si>
    <t>YTAX</t>
  </si>
  <si>
    <t>SNAR</t>
  </si>
  <si>
    <t>YCAS</t>
  </si>
  <si>
    <t>Upload Costcenter</t>
  </si>
  <si>
    <t>CC's</t>
  </si>
  <si>
    <t>NA</t>
  </si>
  <si>
    <t xml:space="preserve">  ----------------</t>
  </si>
  <si>
    <t>Page 1 of 21</t>
  </si>
  <si>
    <t>TRANSMITTAL AND CERTIFICATION</t>
  </si>
  <si>
    <t>HOSPITAL'S YEAR END REPORT</t>
  </si>
  <si>
    <t>TO</t>
  </si>
  <si>
    <t>The Department of Health</t>
  </si>
  <si>
    <t>FROM</t>
  </si>
  <si>
    <t>Name of Hospital:</t>
  </si>
  <si>
    <t>License Number:</t>
  </si>
  <si>
    <t>Street Address:</t>
  </si>
  <si>
    <t>Mailing Address:</t>
  </si>
  <si>
    <t>City and Zip Code:</t>
  </si>
  <si>
    <t>CERTIFICATION OF OFFICER OF HOSPITAL</t>
  </si>
  <si>
    <t>I HEREBY CERTIFY that I have examined the accompanying Hospital Year End Report as specified</t>
  </si>
  <si>
    <t>To the best of my knowledge and belief, they are true and correct statements prepared from the</t>
  </si>
  <si>
    <t>books and records of the Hospital in accordance with applicable instructions.</t>
  </si>
  <si>
    <t>Signature of Chief Executive Officer</t>
  </si>
  <si>
    <t>Name/Title:</t>
  </si>
  <si>
    <t>Date:</t>
  </si>
  <si>
    <t>Signature of Chair of Governing Board</t>
  </si>
  <si>
    <t>Page 2 of 21</t>
  </si>
  <si>
    <t>HOSPITAL INFORMATION</t>
  </si>
  <si>
    <t>Executive Officer</t>
  </si>
  <si>
    <t>Financial Officer</t>
  </si>
  <si>
    <t>Chair of Gov Brd</t>
  </si>
  <si>
    <t>Telephone #</t>
  </si>
  <si>
    <t>Facsimile #</t>
  </si>
  <si>
    <t>TYPE OF ORGANIZATION HAVING CONTROL (check one only)</t>
  </si>
  <si>
    <t>Church Op.</t>
  </si>
  <si>
    <t>City/County</t>
  </si>
  <si>
    <t>Hosp. Dist.</t>
  </si>
  <si>
    <t>ACTUAL UTILIZATION</t>
  </si>
  <si>
    <t>Intensive, Semi-Intensive, Acute &amp; Psych</t>
  </si>
  <si>
    <t>Skilled Nursing Facility / Swing</t>
  </si>
  <si>
    <t>Chemical Dependency / ATC</t>
  </si>
  <si>
    <t># of Beds Available</t>
  </si>
  <si>
    <t>Semi -Intensive Care</t>
  </si>
  <si>
    <t>Acute - Medical / Surg</t>
  </si>
  <si>
    <t>Chemical Dependency</t>
  </si>
  <si>
    <t>Acute - Pediatrics</t>
  </si>
  <si>
    <t>Other (Excl Nursery)</t>
  </si>
  <si>
    <t>Acute - Obstetrical</t>
  </si>
  <si>
    <t>Acute - Rehabilitation</t>
  </si>
  <si>
    <t>(Excluding Nursery)</t>
  </si>
  <si>
    <t>Ancillary Revenue</t>
  </si>
  <si>
    <t xml:space="preserve">15.   PAYOR UNITS OF SERVICE AND REVENUE                                                                         </t>
  </si>
  <si>
    <t>Page 3 of 21</t>
  </si>
  <si>
    <t>YE-A</t>
  </si>
  <si>
    <t>HOSPITAL ONLY</t>
  </si>
  <si>
    <t>Units of Service</t>
  </si>
  <si>
    <t>Pat. Days</t>
  </si>
  <si>
    <t>All Other</t>
  </si>
  <si>
    <t>SNF / SWING    ONLY</t>
  </si>
  <si>
    <t>CHEMICAL DEPENDENCY/ATC   ONLY</t>
  </si>
  <si>
    <t>16.   Hospital Based Physicians - Professional Component</t>
  </si>
  <si>
    <t>Revenue  :</t>
  </si>
  <si>
    <t>Expense  :</t>
  </si>
  <si>
    <t>Page 4 of 21</t>
  </si>
  <si>
    <t>Fica Taxes</t>
  </si>
  <si>
    <t>TOTAL EMPLOYEE BENEFITS</t>
  </si>
  <si>
    <t>Rental &amp; Lease Expense - Buildings</t>
  </si>
  <si>
    <t>Rental &amp; Lease Expense - Equipment</t>
  </si>
  <si>
    <t>TOTAL RENTAL &amp; LEASE EXPENSE</t>
  </si>
  <si>
    <t xml:space="preserve">INSURANCE            </t>
  </si>
  <si>
    <t>Hospital &amp; Professional Malpractice Insurance</t>
  </si>
  <si>
    <t>TOTAL INSURANCE</t>
  </si>
  <si>
    <t xml:space="preserve">LICENSE AND TAXES         </t>
  </si>
  <si>
    <t>Taxes  (other than Income)</t>
  </si>
  <si>
    <t>TOTAL LICENSE AND TAXES</t>
  </si>
  <si>
    <t>Interest Expense - Working Capital</t>
  </si>
  <si>
    <t>TOTAL INTEREST EXPENSE</t>
  </si>
  <si>
    <t>Page 5 of 21</t>
  </si>
  <si>
    <t>Beginning</t>
  </si>
  <si>
    <t>Ending</t>
  </si>
  <si>
    <t>Balance</t>
  </si>
  <si>
    <t>Retirements</t>
  </si>
  <si>
    <t>Fixed Equipment-Bldg Serv</t>
  </si>
  <si>
    <t>Fixed Equipment-Other</t>
  </si>
  <si>
    <t>Equip-Major Moveable</t>
  </si>
  <si>
    <t>Equipment-Minor</t>
  </si>
  <si>
    <t>Construction-in-process</t>
  </si>
  <si>
    <t>Provision</t>
  </si>
  <si>
    <t>S-8 DEDUCTIONS FROM REVENUE</t>
  </si>
  <si>
    <t>Page 6 of 21</t>
  </si>
  <si>
    <t>ACCT:</t>
  </si>
  <si>
    <t>Item:</t>
  </si>
  <si>
    <t>Negotiated Rates</t>
  </si>
  <si>
    <t>Total Contractual Adjustments</t>
  </si>
  <si>
    <t>Number of Charity Care Patients</t>
  </si>
  <si>
    <t>Outpatient Charity Care Provided</t>
  </si>
  <si>
    <t>Total Charity Care</t>
  </si>
  <si>
    <t>Other Deductions  (specify)</t>
  </si>
  <si>
    <t>TOTAL DEDUCTIONS FROM REVENUE</t>
  </si>
  <si>
    <t>Explanations</t>
  </si>
  <si>
    <t>FS-1 BALANCE SHEET (Pg 1)</t>
  </si>
  <si>
    <t>Page 7 of 21</t>
  </si>
  <si>
    <t>ASSETS</t>
  </si>
  <si>
    <t>Less-Estimated Uncollectable &amp; Allowances</t>
  </si>
  <si>
    <t>Receivables From Third Party Payors</t>
  </si>
  <si>
    <t>Pledges And Other Receivables</t>
  </si>
  <si>
    <t>Current Portion Of Funds Held In Trust</t>
  </si>
  <si>
    <t>TOTAL CURRENT ASSETS</t>
  </si>
  <si>
    <t>BOARD DESIGNATED ASSETS:</t>
  </si>
  <si>
    <t>TOTAL BOARD DESIGNATED ASSETS:</t>
  </si>
  <si>
    <t>PROPERTY, PLANT AND EQUIPMENT:</t>
  </si>
  <si>
    <t>Fixed Equipment - Building Service</t>
  </si>
  <si>
    <t>Less Accumulated Depreciation</t>
  </si>
  <si>
    <t>NET PROPERTY, PLANT &amp; EQUIPMENT</t>
  </si>
  <si>
    <t>INVESTMENTS AND OTHER ASSETS:</t>
  </si>
  <si>
    <t>Investments In Property, Plant &amp; Equipment</t>
  </si>
  <si>
    <t>Less - Accumulated Depreciation</t>
  </si>
  <si>
    <t>TOTAL INVESTMENTS &amp; OTHER ASSETS</t>
  </si>
  <si>
    <t>INTANGIBLE ASSETS:</t>
  </si>
  <si>
    <t>Preopening And Other Organization Costs</t>
  </si>
  <si>
    <t>TOTAL INTANGIBLE ASSETS</t>
  </si>
  <si>
    <t>TOTAL ASSETS</t>
  </si>
  <si>
    <t>FS-1 BALANCE SHEET (Pg 2)</t>
  </si>
  <si>
    <t>Page 8 of 21</t>
  </si>
  <si>
    <t>LIABILITIES AND FUND BALANCES-UNRESTRICTED</t>
  </si>
  <si>
    <t xml:space="preserve">Accounts Payable </t>
  </si>
  <si>
    <t>Accrued Compensation and Related Liabilities</t>
  </si>
  <si>
    <t>Advances from Third Party Payors</t>
  </si>
  <si>
    <t>Payables to Third Party Payors</t>
  </si>
  <si>
    <t>Current Maturities of Long Term Debt</t>
  </si>
  <si>
    <t>TOTAL CURRENT LIABILITIES</t>
  </si>
  <si>
    <t>DEFERRED CREDITS:</t>
  </si>
  <si>
    <t>Deferred Third Party Revenue</t>
  </si>
  <si>
    <t>TOTAL DEFERRED CREDITS</t>
  </si>
  <si>
    <t>Construction Loans-Interim Financing</t>
  </si>
  <si>
    <t>Capitalized Lease Obligations</t>
  </si>
  <si>
    <t>Notes and Loans Payable to Parent</t>
  </si>
  <si>
    <t>Less Current Maturities of Long Term Debt</t>
  </si>
  <si>
    <t>TOTAL LONG TERM DEBT</t>
  </si>
  <si>
    <t>TOTAL FUND BALANCE</t>
  </si>
  <si>
    <t>EQUITY (INVESTOR OWNED)</t>
  </si>
  <si>
    <t>Preferred Stock</t>
  </si>
  <si>
    <t>Common Stock</t>
  </si>
  <si>
    <t>Additional Paid In Stock</t>
  </si>
  <si>
    <t>Retained Earnings (Capital Account for Partnership</t>
  </si>
  <si>
    <t xml:space="preserve">                  (or Sole Proprietorship)</t>
  </si>
  <si>
    <t>Less Treasury Stock</t>
  </si>
  <si>
    <t>TOTAL EQUITY</t>
  </si>
  <si>
    <t>TOTAL LIABILITIES AND FUND BALANCE OR EQUITY</t>
  </si>
  <si>
    <t>INCOME STATEMENT - UNRESTRICTED FUND</t>
  </si>
  <si>
    <t>Page 9 of 21</t>
  </si>
  <si>
    <t>OPERATING REVENUE:</t>
  </si>
  <si>
    <t>TOTAL PATIENT SERVICES REVENUE</t>
  </si>
  <si>
    <t>DEDUCTIONS FROM REVENUE:</t>
  </si>
  <si>
    <t>Charity and Uncompensated Care</t>
  </si>
  <si>
    <t>Other Adjustments and Allowances</t>
  </si>
  <si>
    <t>NET PATIENT SERVICE REVENUE</t>
  </si>
  <si>
    <t>TOTAL OTHER OPERATING REVENUE</t>
  </si>
  <si>
    <t>TOTAL OPERATING REVENUE</t>
  </si>
  <si>
    <t>OPERATING EXPENSES</t>
  </si>
  <si>
    <t>Purchased Services - Utilities</t>
  </si>
  <si>
    <t>Purchased Services - Other</t>
  </si>
  <si>
    <t>Rentals and Leases</t>
  </si>
  <si>
    <t>License and Taxes</t>
  </si>
  <si>
    <t>TOTAL OPERATING EXPENSES</t>
  </si>
  <si>
    <t>NET OPERATING REVENUE</t>
  </si>
  <si>
    <t>NON-OPERATING REVENUE-NET OF EXPENSES</t>
  </si>
  <si>
    <t>NET REVENUE BEFORE ITEMS LISTED BELOW</t>
  </si>
  <si>
    <t>EXTRAORDINARY ITEM</t>
  </si>
  <si>
    <t>FEDERAL INCOME TAX</t>
  </si>
  <si>
    <t>NET REVENUE OR (EXPENSE)</t>
  </si>
  <si>
    <t>EXPLANATION:</t>
  </si>
  <si>
    <t>YEAR END REPORT COST CENTER SUMMARY</t>
  </si>
  <si>
    <t>PAGE 10 OF 21</t>
  </si>
  <si>
    <t>Account Name</t>
  </si>
  <si>
    <t>Semi</t>
  </si>
  <si>
    <t>I C U</t>
  </si>
  <si>
    <t>Birthing Ctr</t>
  </si>
  <si>
    <t>Unit Description</t>
  </si>
  <si>
    <t>Adjusted Direct Expenses</t>
  </si>
  <si>
    <t>Cost Allocations</t>
  </si>
  <si>
    <t>Inpatient  Revenue</t>
  </si>
  <si>
    <t>Outpatient  Revenue</t>
  </si>
  <si>
    <t>Total Patient Revenue</t>
  </si>
  <si>
    <t>Cost Allocation Statistics</t>
  </si>
  <si>
    <t>Plant Square Feet</t>
  </si>
  <si>
    <t>Dietary Meals</t>
  </si>
  <si>
    <t>Housekeeping Hours</t>
  </si>
  <si>
    <t>Laundry Dry Pounds</t>
  </si>
  <si>
    <t>PAGE 11 OF 21</t>
  </si>
  <si>
    <t>Hospice -</t>
  </si>
  <si>
    <t>Labor And</t>
  </si>
  <si>
    <t>PAGE 12 OF 21</t>
  </si>
  <si>
    <t>Intravenous</t>
  </si>
  <si>
    <t>Anesthesia</t>
  </si>
  <si>
    <t>Recovery Min</t>
  </si>
  <si>
    <t>Anesthia Min</t>
  </si>
  <si>
    <t>Bill. Tests</t>
  </si>
  <si>
    <t>PAGE 13 OF 21</t>
  </si>
  <si>
    <t>C T</t>
  </si>
  <si>
    <t>Radiology-</t>
  </si>
  <si>
    <t>R V U</t>
  </si>
  <si>
    <t>PAGE 14 OF 21</t>
  </si>
  <si>
    <t xml:space="preserve">Short </t>
  </si>
  <si>
    <t>Outpatients</t>
  </si>
  <si>
    <t>PAGE 15 OF 21</t>
  </si>
  <si>
    <t>Free Standing</t>
  </si>
  <si>
    <t>myography</t>
  </si>
  <si>
    <t>Transport</t>
  </si>
  <si>
    <t>PAGE 16 OF 21</t>
  </si>
  <si>
    <t>Research/</t>
  </si>
  <si>
    <t>Acquisitions</t>
  </si>
  <si>
    <t>Chemical Dep.</t>
  </si>
  <si>
    <t>PAGE 17 OF 21</t>
  </si>
  <si>
    <t>Service</t>
  </si>
  <si>
    <t>Transport.</t>
  </si>
  <si>
    <t>Equiv. Meals</t>
  </si>
  <si>
    <t>Pds. Proc.</t>
  </si>
  <si>
    <t>PAGE 18 OF 21</t>
  </si>
  <si>
    <t>Communica-</t>
  </si>
  <si>
    <t>tion</t>
  </si>
  <si>
    <t>Fiscal Services</t>
  </si>
  <si>
    <t>PAGE 19 OF 21</t>
  </si>
  <si>
    <t>Admin</t>
  </si>
  <si>
    <t>PAGE 20 OF 21</t>
  </si>
  <si>
    <t>PAGE 21 OF 21</t>
  </si>
  <si>
    <t>Admin Srvcs</t>
  </si>
  <si>
    <t>Your hospital license number and fiscal year end have already been entered. These items need to be in alpha format rather</t>
  </si>
  <si>
    <t>calculated on lines 48 and 52, respectively.</t>
  </si>
  <si>
    <t>To submit your report by electronic mail, please send to:</t>
  </si>
  <si>
    <t>than numeric format in order to pick up correctly for upload to the year end report database.</t>
  </si>
  <si>
    <t>The square footage statistic is provided for all cost centers including the plant and this way</t>
  </si>
  <si>
    <t>square footage identified by cost center will total the gross square footage stated as the statistic in the plant cost center.</t>
  </si>
  <si>
    <t>Please remember to send a signed certification page and an audited financial statement by regular mail when they are available.</t>
  </si>
  <si>
    <t>The employee benefits can be entered directly, assigned to the cost centers based on a percentage of salaries, or a combination of the two.</t>
  </si>
  <si>
    <t>2)    Enter the employee benefits directly recorded by cost center in cells C47..CC47.</t>
  </si>
  <si>
    <t>2)    Enter the amount of depreciation directly recorded by cost center in cells C51..CC51.</t>
  </si>
  <si>
    <t xml:space="preserve">After the salaries and the departmental square footage statistics are entered, the departmental employee benefits and depreciation will be </t>
  </si>
  <si>
    <t>Acute Care - Med/Surg</t>
  </si>
  <si>
    <t>PAYER UNITS OF SERVICE AND REVENUE</t>
  </si>
  <si>
    <t>Rec. From 3rd Party Payers</t>
  </si>
  <si>
    <t>Payables to 3rd Party Payers</t>
  </si>
  <si>
    <t>Payer</t>
  </si>
  <si>
    <t>Newborn Patient Days</t>
  </si>
  <si>
    <t>PAYER</t>
  </si>
  <si>
    <t>7060  Intravenous Therapy</t>
  </si>
  <si>
    <t>7340  Electromyography</t>
  </si>
  <si>
    <t>8200  Research / Education</t>
  </si>
  <si>
    <t>8660  Auxiliary Groups</t>
  </si>
  <si>
    <t>Radiology - Diagnostic</t>
  </si>
  <si>
    <t>Street Address</t>
  </si>
  <si>
    <t>Mailing Address</t>
  </si>
  <si>
    <t>Less: Treasury Stock</t>
  </si>
  <si>
    <t>It is only necessary to enter data on this page. Items will automatically transfer from this page to the report pages.</t>
  </si>
  <si>
    <t>Provision for Bad Debt</t>
  </si>
  <si>
    <t>YDRTBD</t>
  </si>
  <si>
    <t>Bad Debt</t>
  </si>
  <si>
    <t>The operating expenses, the units of measure and the operating expenses per unit of measure are stated on line 496 thru line 575 in columns</t>
  </si>
  <si>
    <t>hos@doh.wa.gov.</t>
  </si>
  <si>
    <t>If you have any questions or concerns please call Communty Health Systems at 360-236-4210 or send an e-mail to</t>
  </si>
  <si>
    <t>Office of Community Health Systems</t>
  </si>
  <si>
    <t>P.O. Box 47853</t>
  </si>
  <si>
    <t>Olympia, Washington 98504-7853</t>
  </si>
  <si>
    <t>DOH FORM 689-182 (Rev 12/05/2017)</t>
  </si>
  <si>
    <t>12/31/2019</t>
  </si>
  <si>
    <t>2017</t>
  </si>
  <si>
    <t>The number of Ambulance occasions decreased by 91 (3%) from FY 17 to FY 18. During the same period operating expense increased by $321,622 (29%). The increase in operating expense while  the number of occasions decreased resulted in an increase in expense per occasion which is justified.</t>
  </si>
  <si>
    <t>The number of Short Stay visits decreased by 106 FY17 to FY 18. During the same period operating expenses increased by $64,877. Given that the visits decreased and expenses increased, the overall increase in the UOM appears reasonable.</t>
  </si>
  <si>
    <t>12/31/2018</t>
  </si>
  <si>
    <t>Columbia County Public Hospital District No. 1</t>
  </si>
  <si>
    <t>1012 South Third Street</t>
  </si>
  <si>
    <t>Dayton 99328</t>
  </si>
  <si>
    <t>Columbia</t>
  </si>
  <si>
    <t>Shane McGuire</t>
  </si>
  <si>
    <t>Robert Hutchens</t>
  </si>
  <si>
    <t>509.382.2531</t>
  </si>
  <si>
    <t>509.382.3205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</si>
</sst>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5" formatCode="&quot;$&quot;#,##0_);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_)"/>
    <numFmt numFmtId="165" formatCode="_(* #,##0_);_(* \(#,##0\);_(* &quot;-&quot;??_);_(@_)"/>
    <numFmt numFmtId="166" formatCode="0_);\(0\)"/>
    <numFmt numFmtId="167" formatCode="General_)"/>
    <numFmt numFmtId="168" formatCode="0.0%"/>
    <numFmt numFmtId="169" formatCode="#,##0.0_);\(#,##0.0\)"/>
    <numFmt numFmtId="170" formatCode="_(* #,##0.00_);_(* \(#,##0.00\);_(* 0.00_);_(@_)"/>
    <numFmt numFmtId="171" formatCode="\$* #,##0_);\$* \(#,##0\);\$* \-_)_)_)_)"/>
    <numFmt numFmtId="172" formatCode="_(* #,##0.00_);_(* \(#,##0.00\);_(* \-??_);_(@_)"/>
    <numFmt numFmtId="173" formatCode="_(\$* #,##0.00_);_(\$* \(#,##0.00\);_(\$* \-??_);_(@_)"/>
    <numFmt numFmtId="174" formatCode="\$#,##0_);&quot;($&quot;#,##0\)"/>
    <numFmt numFmtId="175" formatCode="0.00_)"/>
  </numFmts>
  <fonts count="133">
    <font>
      <sz val="12"/>
      <name val="Courie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Arial"/>
      <family val="2"/>
    </font>
    <font>
      <sz val="11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ourier"/>
      <family val="3"/>
    </font>
    <font>
      <sz val="8"/>
      <name val="Arial"/>
      <family val="2"/>
    </font>
    <font>
      <sz val="6"/>
      <name val="Arial"/>
      <family val="2"/>
    </font>
    <font>
      <sz val="11"/>
      <color indexed="12"/>
      <name val="Arial"/>
      <family val="2"/>
    </font>
    <font>
      <sz val="11"/>
      <name val="Courier"/>
      <family val="3"/>
    </font>
    <font>
      <u/>
      <sz val="9"/>
      <color indexed="12"/>
      <name val="Courier"/>
      <family val="3"/>
    </font>
    <font>
      <u/>
      <sz val="11"/>
      <color indexed="12"/>
      <name val="Arial"/>
      <family val="2"/>
    </font>
    <font>
      <sz val="9"/>
      <name val="Arial"/>
      <family val="2"/>
    </font>
    <font>
      <sz val="12"/>
      <name val="Courier"/>
    </font>
    <font>
      <sz val="11"/>
      <color rgb="FF000000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name val="Arial"/>
    </font>
    <font>
      <sz val="7"/>
      <name val="Times New Roman"/>
      <family val="1"/>
    </font>
    <font>
      <u/>
      <sz val="8"/>
      <color indexed="12"/>
      <name val="Arial"/>
    </font>
    <font>
      <sz val="18"/>
      <name val="Arial"/>
    </font>
    <font>
      <sz val="12"/>
      <name val="Arial"/>
    </font>
    <font>
      <sz val="10"/>
      <name val="Times New Roman"/>
      <family val="1"/>
    </font>
    <font>
      <b/>
      <sz val="10"/>
      <name val="Times New Roman"/>
      <family val="1"/>
    </font>
    <font>
      <b/>
      <sz val="11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10"/>
      <name val="Helv"/>
    </font>
    <font>
      <sz val="10"/>
      <color indexed="12"/>
      <name val="Times New Roman"/>
      <family val="1"/>
    </font>
    <font>
      <sz val="11"/>
      <color indexed="12"/>
      <name val="Times New Roman"/>
      <family val="1"/>
    </font>
    <font>
      <sz val="8"/>
      <color indexed="12"/>
      <name val="Times New Roman"/>
      <family val="1"/>
    </font>
    <font>
      <sz val="9"/>
      <color indexed="12"/>
      <name val="Times New Roman"/>
      <family val="1"/>
    </font>
    <font>
      <sz val="18"/>
      <name val="Arial"/>
      <family val="2"/>
    </font>
    <font>
      <sz val="11"/>
      <name val="Times New Roman"/>
      <family val="1"/>
    </font>
    <font>
      <sz val="8"/>
      <name val="Times New Roman"/>
      <family val="1"/>
    </font>
    <font>
      <sz val="9"/>
      <name val="Times New Roman"/>
      <family val="1"/>
    </font>
    <font>
      <i/>
      <sz val="10"/>
      <name val="Arial"/>
      <family val="2"/>
    </font>
    <font>
      <u/>
      <sz val="8"/>
      <color indexed="12"/>
      <name val="Arial"/>
      <family val="2"/>
    </font>
    <font>
      <sz val="10"/>
      <color indexed="8"/>
      <name val="ARIAL"/>
      <charset val="1"/>
    </font>
    <font>
      <sz val="10"/>
      <color theme="1"/>
      <name val="Arial"/>
      <family val="2"/>
    </font>
    <font>
      <sz val="10"/>
      <color indexed="8"/>
      <name val="Arial"/>
      <family val="2"/>
    </font>
    <font>
      <sz val="18"/>
      <color theme="3"/>
      <name val="Cambria"/>
      <family val="2"/>
      <scheme val="major"/>
    </font>
    <font>
      <sz val="10"/>
      <color indexed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19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2"/>
      <name val="Book Antiqua"/>
      <family val="1"/>
    </font>
    <font>
      <sz val="12"/>
      <name val="Arial MT"/>
    </font>
    <font>
      <u/>
      <sz val="10"/>
      <color indexed="12"/>
      <name val="Arial"/>
      <family val="2"/>
    </font>
    <font>
      <sz val="10"/>
      <name val="Courier New"/>
      <family val="3"/>
    </font>
    <font>
      <sz val="10"/>
      <color indexed="8"/>
      <name val="Times New Roman"/>
      <family val="2"/>
    </font>
    <font>
      <b/>
      <sz val="10"/>
      <color indexed="52"/>
      <name val="Times New Roman"/>
      <family val="2"/>
    </font>
    <font>
      <b/>
      <sz val="15"/>
      <color indexed="56"/>
      <name val="Times New Roman"/>
      <family val="2"/>
    </font>
    <font>
      <b/>
      <sz val="13"/>
      <color indexed="56"/>
      <name val="Times New Roman"/>
      <family val="2"/>
    </font>
    <font>
      <b/>
      <sz val="11"/>
      <color indexed="56"/>
      <name val="Times New Roman"/>
      <family val="2"/>
    </font>
    <font>
      <sz val="10"/>
      <color indexed="62"/>
      <name val="Times New Roman"/>
      <family val="2"/>
    </font>
    <font>
      <sz val="10"/>
      <color indexed="52"/>
      <name val="Times New Roman"/>
      <family val="2"/>
    </font>
    <font>
      <sz val="10"/>
      <color indexed="60"/>
      <name val="Times New Roman"/>
      <family val="2"/>
    </font>
    <font>
      <b/>
      <sz val="10"/>
      <color indexed="63"/>
      <name val="Times New Roman"/>
      <family val="2"/>
    </font>
    <font>
      <u/>
      <sz val="9"/>
      <color indexed="12"/>
      <name val="Arial"/>
      <family val="2"/>
    </font>
    <font>
      <sz val="10"/>
      <color theme="1"/>
      <name val="Times New Roman"/>
      <family val="2"/>
    </font>
    <font>
      <sz val="10"/>
      <color theme="0"/>
      <name val="Times New Roman"/>
      <family val="2"/>
    </font>
    <font>
      <sz val="10"/>
      <color rgb="FF9C0006"/>
      <name val="Times New Roman"/>
      <family val="2"/>
    </font>
    <font>
      <b/>
      <sz val="10"/>
      <color theme="0"/>
      <name val="Times New Roman"/>
      <family val="2"/>
    </font>
    <font>
      <i/>
      <sz val="10"/>
      <color rgb="FF7F7F7F"/>
      <name val="Times New Roman"/>
      <family val="2"/>
    </font>
    <font>
      <sz val="10"/>
      <color rgb="FF006100"/>
      <name val="Times New Roman"/>
      <family val="2"/>
    </font>
    <font>
      <b/>
      <sz val="18"/>
      <color indexed="56"/>
      <name val="Cambria"/>
      <family val="2"/>
      <scheme val="major"/>
    </font>
    <font>
      <b/>
      <sz val="10"/>
      <color theme="1"/>
      <name val="Times New Roman"/>
      <family val="2"/>
    </font>
    <font>
      <sz val="10"/>
      <color rgb="FFFF0000"/>
      <name val="Times New Roman"/>
      <family val="2"/>
    </font>
    <font>
      <sz val="11"/>
      <color theme="1"/>
      <name val="Calibri"/>
      <family val="2"/>
    </font>
    <font>
      <sz val="9"/>
      <color theme="1"/>
      <name val="Calibri"/>
      <family val="2"/>
      <scheme val="minor"/>
    </font>
    <font>
      <sz val="11"/>
      <color rgb="FFFF0000"/>
      <name val="Arial"/>
      <family val="2"/>
    </font>
    <font>
      <b/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8"/>
      <color indexed="56"/>
      <name val="Cambria"/>
      <family val="2"/>
    </font>
    <font>
      <u/>
      <sz val="10.45"/>
      <color indexed="12"/>
      <name val="Arial"/>
      <family val="2"/>
    </font>
    <font>
      <b/>
      <sz val="14"/>
      <name val="Arial"/>
      <family val="2"/>
    </font>
    <font>
      <sz val="12"/>
      <name val="CG Times"/>
      <family val="1"/>
    </font>
    <font>
      <b/>
      <i/>
      <sz val="16"/>
      <name val="Arial"/>
      <family val="2"/>
    </font>
    <font>
      <sz val="24"/>
      <name val="Arial"/>
      <family val="2"/>
    </font>
    <font>
      <sz val="8"/>
      <color theme="1"/>
      <name val="Tahoma"/>
      <family val="2"/>
    </font>
    <font>
      <sz val="8"/>
      <color theme="0"/>
      <name val="Tahoma"/>
      <family val="2"/>
    </font>
    <font>
      <sz val="8"/>
      <color rgb="FF9C0006"/>
      <name val="Tahoma"/>
      <family val="2"/>
    </font>
    <font>
      <b/>
      <sz val="8"/>
      <color rgb="FFFA7D00"/>
      <name val="Tahoma"/>
      <family val="2"/>
    </font>
    <font>
      <b/>
      <sz val="8"/>
      <color theme="0"/>
      <name val="Tahoma"/>
      <family val="2"/>
    </font>
    <font>
      <i/>
      <sz val="8"/>
      <color rgb="FF7F7F7F"/>
      <name val="Tahoma"/>
      <family val="2"/>
    </font>
    <font>
      <sz val="8"/>
      <color rgb="FF006100"/>
      <name val="Tahoma"/>
      <family val="2"/>
    </font>
    <font>
      <b/>
      <sz val="8"/>
      <color theme="3"/>
      <name val="Tahoma"/>
      <family val="2"/>
    </font>
    <font>
      <sz val="8"/>
      <color rgb="FF3F3F76"/>
      <name val="Tahoma"/>
      <family val="2"/>
    </font>
    <font>
      <sz val="8"/>
      <color rgb="FFFA7D00"/>
      <name val="Tahoma"/>
      <family val="2"/>
    </font>
    <font>
      <sz val="8"/>
      <color rgb="FF9C6500"/>
      <name val="Tahoma"/>
      <family val="2"/>
    </font>
    <font>
      <b/>
      <sz val="8"/>
      <color rgb="FF3F3F3F"/>
      <name val="Tahoma"/>
      <family val="2"/>
    </font>
    <font>
      <b/>
      <sz val="8"/>
      <color theme="1"/>
      <name val="Tahoma"/>
      <family val="2"/>
    </font>
    <font>
      <sz val="8"/>
      <color rgb="FFFF0000"/>
      <name val="Tahoma"/>
      <family val="2"/>
    </font>
  </fonts>
  <fills count="68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7"/>
        <bgColor indexed="35"/>
      </patternFill>
    </fill>
    <fill>
      <patternFill patternType="solid">
        <fgColor indexed="2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1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9"/>
        <bgColor indexed="26"/>
      </patternFill>
    </fill>
    <fill>
      <patternFill patternType="solid">
        <fgColor indexed="13"/>
        <bgColor indexed="34"/>
      </patternFill>
    </fill>
    <fill>
      <patternFill patternType="solid">
        <fgColor indexed="12"/>
        <bgColor indexed="39"/>
      </patternFill>
    </fill>
  </fills>
  <borders count="6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double">
        <color indexed="2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/>
      <right/>
      <top style="double">
        <color indexed="59"/>
      </top>
      <bottom/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59"/>
      </top>
      <bottom/>
      <diagonal/>
    </border>
    <border>
      <left style="thin">
        <color indexed="59"/>
      </left>
      <right style="thin">
        <color indexed="59"/>
      </right>
      <top style="double">
        <color indexed="59"/>
      </top>
      <bottom style="thin">
        <color indexed="59"/>
      </bottom>
      <diagonal/>
    </border>
  </borders>
  <cellStyleXfs count="29694">
    <xf numFmtId="37" fontId="0" fillId="0" borderId="0"/>
    <xf numFmtId="43" fontId="7" fillId="0" borderId="0" applyFont="0" applyFill="0" applyBorder="0" applyAlignment="0" applyProtection="0"/>
    <xf numFmtId="0" fontId="17" fillId="0" borderId="0" applyNumberFormat="0" applyFill="0" applyBorder="0" applyAlignment="0" applyProtection="0">
      <alignment vertical="top"/>
      <protection locked="0"/>
    </xf>
    <xf numFmtId="9" fontId="7" fillId="0" borderId="0" applyFont="0" applyFill="0" applyBorder="0" applyAlignment="0" applyProtection="0"/>
    <xf numFmtId="37" fontId="20" fillId="0" borderId="0"/>
    <xf numFmtId="9" fontId="7" fillId="0" borderId="0" applyFont="0" applyFill="0" applyBorder="0" applyAlignment="0" applyProtection="0"/>
    <xf numFmtId="37" fontId="20" fillId="0" borderId="0"/>
    <xf numFmtId="37" fontId="20" fillId="0" borderId="0"/>
    <xf numFmtId="37" fontId="20" fillId="0" borderId="0"/>
    <xf numFmtId="43" fontId="6" fillId="0" borderId="0" applyFont="0" applyFill="0" applyBorder="0" applyAlignment="0" applyProtection="0"/>
    <xf numFmtId="37" fontId="20" fillId="0" borderId="0"/>
    <xf numFmtId="0" fontId="5" fillId="0" borderId="0"/>
    <xf numFmtId="0" fontId="5" fillId="0" borderId="0"/>
    <xf numFmtId="0" fontId="5" fillId="0" borderId="0"/>
    <xf numFmtId="43" fontId="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37" fontId="1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1" fillId="0" borderId="0"/>
    <xf numFmtId="0" fontId="22" fillId="0" borderId="33" applyNumberFormat="0" applyFill="0" applyAlignment="0" applyProtection="0"/>
    <xf numFmtId="0" fontId="23" fillId="0" borderId="34" applyNumberFormat="0" applyFill="0" applyAlignment="0" applyProtection="0"/>
    <xf numFmtId="0" fontId="24" fillId="0" borderId="35" applyNumberFormat="0" applyFill="0" applyAlignment="0" applyProtection="0"/>
    <xf numFmtId="0" fontId="24" fillId="0" borderId="0" applyNumberFormat="0" applyFill="0" applyBorder="0" applyAlignment="0" applyProtection="0"/>
    <xf numFmtId="0" fontId="25" fillId="9" borderId="0" applyNumberFormat="0" applyBorder="0" applyAlignment="0" applyProtection="0"/>
    <xf numFmtId="0" fontId="26" fillId="10" borderId="0" applyNumberFormat="0" applyBorder="0" applyAlignment="0" applyProtection="0"/>
    <xf numFmtId="0" fontId="27" fillId="12" borderId="36" applyNumberFormat="0" applyAlignment="0" applyProtection="0"/>
    <xf numFmtId="0" fontId="28" fillId="13" borderId="37" applyNumberFormat="0" applyAlignment="0" applyProtection="0"/>
    <xf numFmtId="0" fontId="29" fillId="13" borderId="36" applyNumberFormat="0" applyAlignment="0" applyProtection="0"/>
    <xf numFmtId="0" fontId="30" fillId="0" borderId="38" applyNumberFormat="0" applyFill="0" applyAlignment="0" applyProtection="0"/>
    <xf numFmtId="0" fontId="31" fillId="14" borderId="39" applyNumberFormat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41" applyNumberFormat="0" applyFill="0" applyAlignment="0" applyProtection="0"/>
    <xf numFmtId="0" fontId="35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35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35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35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35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35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21" fillId="0" borderId="0" applyBorder="0"/>
    <xf numFmtId="9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0" fontId="36" fillId="0" borderId="0" applyNumberFormat="0" applyFill="0" applyBorder="0" applyAlignment="0" applyProtection="0"/>
    <xf numFmtId="9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37" fontId="12" fillId="0" borderId="0"/>
    <xf numFmtId="37" fontId="12" fillId="0" borderId="0"/>
    <xf numFmtId="0" fontId="11" fillId="0" borderId="0"/>
    <xf numFmtId="9" fontId="7" fillId="0" borderId="0" applyFont="0" applyFill="0" applyBorder="0" applyAlignment="0" applyProtection="0"/>
    <xf numFmtId="37" fontId="12" fillId="0" borderId="0"/>
    <xf numFmtId="37" fontId="12" fillId="0" borderId="0"/>
    <xf numFmtId="37" fontId="12" fillId="0" borderId="0"/>
    <xf numFmtId="43" fontId="4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8" fillId="11" borderId="0" applyNumberFormat="0" applyBorder="0" applyAlignment="0" applyProtection="0"/>
    <xf numFmtId="0" fontId="35" fillId="19" borderId="0" applyNumberFormat="0" applyBorder="0" applyAlignment="0" applyProtection="0"/>
    <xf numFmtId="0" fontId="35" fillId="23" borderId="0" applyNumberFormat="0" applyBorder="0" applyAlignment="0" applyProtection="0"/>
    <xf numFmtId="0" fontId="35" fillId="27" borderId="0" applyNumberFormat="0" applyBorder="0" applyAlignment="0" applyProtection="0"/>
    <xf numFmtId="0" fontId="35" fillId="31" borderId="0" applyNumberFormat="0" applyBorder="0" applyAlignment="0" applyProtection="0"/>
    <xf numFmtId="0" fontId="35" fillId="35" borderId="0" applyNumberFormat="0" applyBorder="0" applyAlignment="0" applyProtection="0"/>
    <xf numFmtId="0" fontId="35" fillId="39" borderId="0" applyNumberFormat="0" applyBorder="0" applyAlignment="0" applyProtection="0"/>
    <xf numFmtId="0" fontId="39" fillId="0" borderId="0"/>
    <xf numFmtId="0" fontId="4" fillId="0" borderId="0"/>
    <xf numFmtId="0" fontId="4" fillId="15" borderId="40" applyNumberFormat="0" applyFont="0" applyAlignment="0" applyProtection="0"/>
    <xf numFmtId="0" fontId="4" fillId="0" borderId="0">
      <alignment vertical="top"/>
    </xf>
    <xf numFmtId="0" fontId="4" fillId="0" borderId="0" applyNumberForma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4" fontId="4" fillId="0" borderId="0" applyFont="0" applyFill="0" applyBorder="0" applyAlignment="0" applyProtection="0">
      <alignment vertical="top"/>
    </xf>
    <xf numFmtId="0" fontId="22" fillId="0" borderId="33" applyNumberFormat="0" applyFill="0" applyAlignment="0" applyProtection="0"/>
    <xf numFmtId="5" fontId="4" fillId="0" borderId="0" applyFont="0" applyFill="0" applyBorder="0" applyAlignment="0" applyProtection="0">
      <alignment vertical="top"/>
    </xf>
    <xf numFmtId="0" fontId="4" fillId="0" borderId="0" applyNumberFormat="0" applyFill="0" applyBorder="0" applyAlignment="0" applyProtection="0">
      <alignment vertical="top"/>
    </xf>
    <xf numFmtId="3" fontId="4" fillId="0" borderId="0" applyFont="0" applyFill="0" applyBorder="0" applyAlignment="0" applyProtection="0">
      <alignment vertical="top"/>
    </xf>
    <xf numFmtId="43" fontId="7" fillId="0" borderId="0" applyFont="0" applyFill="0" applyBorder="0" applyAlignment="0" applyProtection="0"/>
    <xf numFmtId="2" fontId="4" fillId="0" borderId="0" applyFont="0" applyFill="0" applyBorder="0" applyAlignment="0" applyProtection="0">
      <alignment vertical="top"/>
    </xf>
    <xf numFmtId="0" fontId="7" fillId="0" borderId="0"/>
    <xf numFmtId="43" fontId="7" fillId="0" borderId="0" applyFont="0" applyFill="0" applyBorder="0" applyAlignment="0" applyProtection="0"/>
    <xf numFmtId="0" fontId="7" fillId="0" borderId="0"/>
    <xf numFmtId="167" fontId="40" fillId="0" borderId="0"/>
    <xf numFmtId="0" fontId="23" fillId="0" borderId="34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42" applyNumberFormat="0" applyFont="0" applyFill="0" applyAlignment="0" applyProtection="0">
      <alignment vertical="top"/>
    </xf>
    <xf numFmtId="0" fontId="34" fillId="0" borderId="41" applyNumberFormat="0" applyFill="0" applyAlignment="0" applyProtection="0"/>
    <xf numFmtId="0" fontId="4" fillId="0" borderId="0">
      <alignment vertical="top"/>
    </xf>
    <xf numFmtId="43" fontId="39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39" fillId="0" borderId="0"/>
    <xf numFmtId="0" fontId="39" fillId="0" borderId="0"/>
    <xf numFmtId="43" fontId="39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3" fontId="39" fillId="0" borderId="0" applyFont="0" applyFill="0" applyBorder="0" applyAlignment="0" applyProtection="0">
      <alignment vertical="top"/>
    </xf>
    <xf numFmtId="5" fontId="39" fillId="0" borderId="0" applyFont="0" applyFill="0" applyBorder="0" applyAlignment="0" applyProtection="0">
      <alignment vertical="top"/>
    </xf>
    <xf numFmtId="0" fontId="39" fillId="0" borderId="0" applyFont="0" applyFill="0" applyBorder="0" applyAlignment="0" applyProtection="0">
      <alignment vertical="top"/>
    </xf>
    <xf numFmtId="2" fontId="39" fillId="0" borderId="0" applyFont="0" applyFill="0" applyBorder="0" applyAlignment="0" applyProtection="0">
      <alignment vertical="top"/>
    </xf>
    <xf numFmtId="0" fontId="42" fillId="0" borderId="0" applyNumberFormat="0" applyFill="0" applyBorder="0" applyAlignment="0" applyProtection="0">
      <alignment vertical="top"/>
    </xf>
    <xf numFmtId="0" fontId="43" fillId="0" borderId="0" applyNumberFormat="0" applyFill="0" applyBorder="0" applyAlignment="0" applyProtection="0">
      <alignment vertical="top"/>
    </xf>
    <xf numFmtId="0" fontId="39" fillId="0" borderId="42" applyNumberFormat="0" applyFont="0" applyFill="0" applyAlignment="0" applyProtection="0">
      <alignment vertical="top"/>
    </xf>
    <xf numFmtId="43" fontId="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5" fillId="0" borderId="0" applyBorder="0">
      <alignment horizontal="centerContinuous" vertical="center"/>
    </xf>
    <xf numFmtId="0" fontId="46" fillId="0" borderId="0" applyBorder="0">
      <alignment horizontal="centerContinuous" vertical="center"/>
    </xf>
    <xf numFmtId="0" fontId="47" fillId="0" borderId="0" applyBorder="0">
      <alignment horizontal="centerContinuous" vertical="center"/>
    </xf>
    <xf numFmtId="0" fontId="48" fillId="0" borderId="0" applyBorder="0">
      <alignment horizontal="centerContinuous" vertical="center"/>
    </xf>
    <xf numFmtId="3" fontId="7" fillId="0" borderId="0" applyFont="0" applyFill="0" applyBorder="0" applyAlignment="0" applyProtection="0">
      <alignment vertical="top"/>
    </xf>
    <xf numFmtId="0" fontId="49" fillId="0" borderId="0"/>
    <xf numFmtId="5" fontId="7" fillId="0" borderId="0" applyFont="0" applyFill="0" applyBorder="0" applyAlignment="0" applyProtection="0">
      <alignment vertical="top"/>
    </xf>
    <xf numFmtId="0" fontId="7" fillId="0" borderId="0" applyFont="0" applyFill="0" applyBorder="0" applyAlignment="0" applyProtection="0">
      <alignment vertical="top"/>
    </xf>
    <xf numFmtId="2" fontId="7" fillId="0" borderId="0" applyFont="0" applyFill="0" applyBorder="0" applyAlignment="0" applyProtection="0">
      <alignment vertical="top"/>
    </xf>
    <xf numFmtId="37" fontId="50" fillId="0" borderId="0" applyBorder="0">
      <alignment horizontal="right" vertical="center"/>
    </xf>
    <xf numFmtId="37" fontId="51" fillId="0" borderId="0" applyBorder="0">
      <alignment horizontal="right" vertical="center"/>
    </xf>
    <xf numFmtId="37" fontId="52" fillId="0" borderId="0" applyBorder="0">
      <alignment horizontal="right" vertical="center"/>
    </xf>
    <xf numFmtId="37" fontId="53" fillId="0" borderId="0" applyBorder="0">
      <alignment horizontal="right" vertical="center"/>
    </xf>
    <xf numFmtId="0" fontId="54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44" fillId="0" borderId="0" applyBorder="0">
      <alignment vertical="center"/>
    </xf>
    <xf numFmtId="0" fontId="55" fillId="0" borderId="0" applyBorder="0">
      <alignment vertical="center"/>
    </xf>
    <xf numFmtId="0" fontId="56" fillId="0" borderId="0" applyBorder="0">
      <alignment vertical="center"/>
    </xf>
    <xf numFmtId="0" fontId="57" fillId="0" borderId="0" applyBorder="0">
      <alignment vertical="center"/>
    </xf>
    <xf numFmtId="37" fontId="44" fillId="0" borderId="0" applyBorder="0">
      <alignment horizontal="right" vertical="center"/>
    </xf>
    <xf numFmtId="37" fontId="55" fillId="0" borderId="0" applyBorder="0">
      <alignment horizontal="right" vertical="center"/>
    </xf>
    <xf numFmtId="37" fontId="56" fillId="0" borderId="0" applyBorder="0">
      <alignment horizontal="right" vertical="center"/>
    </xf>
    <xf numFmtId="37" fontId="57" fillId="0" borderId="0" applyBorder="0">
      <alignment horizontal="right" vertical="center"/>
    </xf>
    <xf numFmtId="0" fontId="46" fillId="0" borderId="0" applyBorder="0">
      <alignment vertical="center"/>
    </xf>
    <xf numFmtId="168" fontId="44" fillId="0" borderId="0" applyBorder="0">
      <alignment horizontal="right" vertical="center"/>
    </xf>
    <xf numFmtId="39" fontId="44" fillId="0" borderId="0" applyBorder="0">
      <alignment horizontal="right" vertical="center"/>
    </xf>
    <xf numFmtId="169" fontId="55" fillId="0" borderId="0" applyFill="0" applyBorder="0" applyProtection="0">
      <alignment horizontal="right" vertical="center"/>
    </xf>
    <xf numFmtId="39" fontId="55" fillId="0" borderId="0" applyBorder="0">
      <alignment horizontal="right" vertical="center"/>
    </xf>
    <xf numFmtId="168" fontId="56" fillId="0" borderId="0" applyBorder="0">
      <alignment horizontal="right" vertical="center"/>
    </xf>
    <xf numFmtId="10" fontId="56" fillId="0" borderId="0" applyBorder="0">
      <alignment horizontal="right" vertical="center"/>
    </xf>
    <xf numFmtId="168" fontId="57" fillId="0" borderId="0" applyBorder="0">
      <alignment horizontal="right" vertical="center"/>
    </xf>
    <xf numFmtId="10" fontId="57" fillId="0" borderId="0" applyBorder="0">
      <alignment horizontal="right" vertical="center"/>
    </xf>
    <xf numFmtId="0" fontId="58" fillId="0" borderId="0" applyBorder="0">
      <alignment vertical="center"/>
    </xf>
    <xf numFmtId="0" fontId="7" fillId="0" borderId="42" applyNumberFormat="0" applyFont="0" applyFill="0" applyAlignment="0" applyProtection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59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3" fontId="7" fillId="0" borderId="0" applyFont="0" applyFill="0" applyBorder="0" applyAlignment="0" applyProtection="0">
      <alignment vertical="top"/>
    </xf>
    <xf numFmtId="5" fontId="7" fillId="0" borderId="0" applyFont="0" applyFill="0" applyBorder="0" applyAlignment="0" applyProtection="0">
      <alignment vertical="top"/>
    </xf>
    <xf numFmtId="0" fontId="7" fillId="0" borderId="0" applyFont="0" applyFill="0" applyBorder="0" applyAlignment="0" applyProtection="0">
      <alignment vertical="top"/>
    </xf>
    <xf numFmtId="2" fontId="7" fillId="0" borderId="0" applyFont="0" applyFill="0" applyBorder="0" applyAlignment="0" applyProtection="0">
      <alignment vertical="top"/>
    </xf>
    <xf numFmtId="0" fontId="54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7" fillId="0" borderId="42" applyNumberFormat="0" applyFont="0" applyFill="0" applyAlignment="0" applyProtection="0">
      <alignment vertical="top"/>
    </xf>
    <xf numFmtId="0" fontId="39" fillId="0" borderId="0"/>
    <xf numFmtId="43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167" fontId="40" fillId="0" borderId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39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9" fillId="0" borderId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15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 applyFont="0" applyFill="0" applyBorder="0" applyAlignment="0" applyProtection="0">
      <alignment vertical="top"/>
    </xf>
    <xf numFmtId="4" fontId="4" fillId="0" borderId="0" applyFont="0" applyFill="0" applyBorder="0" applyAlignment="0" applyProtection="0">
      <alignment vertical="top"/>
    </xf>
    <xf numFmtId="5" fontId="4" fillId="0" borderId="0" applyFont="0" applyFill="0" applyBorder="0" applyAlignment="0" applyProtection="0">
      <alignment vertical="top"/>
    </xf>
    <xf numFmtId="3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0" fontId="7" fillId="0" borderId="0"/>
    <xf numFmtId="167" fontId="40" fillId="0" borderId="0"/>
    <xf numFmtId="0" fontId="4" fillId="0" borderId="0"/>
    <xf numFmtId="0" fontId="4" fillId="0" borderId="0"/>
    <xf numFmtId="0" fontId="4" fillId="0" borderId="0"/>
    <xf numFmtId="0" fontId="39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0" fillId="0" borderId="0">
      <alignment vertical="top"/>
    </xf>
    <xf numFmtId="43" fontId="60" fillId="0" borderId="0" applyFont="0" applyFill="0" applyBorder="0" applyAlignment="0" applyProtection="0">
      <alignment vertical="top"/>
    </xf>
    <xf numFmtId="44" fontId="60" fillId="0" borderId="0" applyFont="0" applyFill="0" applyBorder="0" applyAlignment="0" applyProtection="0">
      <alignment vertical="top"/>
    </xf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60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0" fontId="7" fillId="0" borderId="0"/>
    <xf numFmtId="0" fontId="4" fillId="0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61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39" fillId="0" borderId="0"/>
    <xf numFmtId="43" fontId="39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39" fillId="0" borderId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39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" fillId="0" borderId="0" applyFont="0" applyFill="0" applyBorder="0" applyAlignment="0" applyProtection="0"/>
    <xf numFmtId="3" fontId="39" fillId="0" borderId="0" applyFont="0" applyFill="0" applyBorder="0" applyAlignment="0" applyProtection="0">
      <alignment vertical="top"/>
    </xf>
    <xf numFmtId="5" fontId="39" fillId="0" borderId="0" applyFont="0" applyFill="0" applyBorder="0" applyAlignment="0" applyProtection="0">
      <alignment vertical="top"/>
    </xf>
    <xf numFmtId="0" fontId="39" fillId="0" borderId="0" applyFont="0" applyFill="0" applyBorder="0" applyAlignment="0" applyProtection="0">
      <alignment vertical="top"/>
    </xf>
    <xf numFmtId="2" fontId="39" fillId="0" borderId="0" applyFont="0" applyFill="0" applyBorder="0" applyAlignment="0" applyProtection="0">
      <alignment vertical="top"/>
    </xf>
    <xf numFmtId="0" fontId="39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39" fillId="0" borderId="0"/>
    <xf numFmtId="0" fontId="39" fillId="0" borderId="0"/>
    <xf numFmtId="0" fontId="4" fillId="0" borderId="0">
      <alignment vertical="top"/>
    </xf>
    <xf numFmtId="0" fontId="4" fillId="0" borderId="0"/>
    <xf numFmtId="0" fontId="4" fillId="15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>
      <alignment vertical="top"/>
    </xf>
    <xf numFmtId="0" fontId="4" fillId="0" borderId="0" applyNumberForma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4" fontId="4" fillId="0" borderId="0" applyFont="0" applyFill="0" applyBorder="0" applyAlignment="0" applyProtection="0">
      <alignment vertical="top"/>
    </xf>
    <xf numFmtId="5" fontId="4" fillId="0" borderId="0" applyFont="0" applyFill="0" applyBorder="0" applyAlignment="0" applyProtection="0">
      <alignment vertical="top"/>
    </xf>
    <xf numFmtId="0" fontId="4" fillId="0" borderId="0" applyNumberFormat="0" applyFill="0" applyBorder="0" applyAlignment="0" applyProtection="0">
      <alignment vertical="top"/>
    </xf>
    <xf numFmtId="3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42" applyNumberFormat="0" applyFont="0" applyFill="0" applyAlignment="0" applyProtection="0">
      <alignment vertical="top"/>
    </xf>
    <xf numFmtId="0" fontId="4" fillId="0" borderId="0">
      <alignment vertical="top"/>
    </xf>
    <xf numFmtId="9" fontId="4" fillId="0" borderId="0" applyFont="0" applyFill="0" applyBorder="0" applyAlignment="0" applyProtection="0"/>
    <xf numFmtId="43" fontId="60" fillId="0" borderId="0" applyFont="0" applyFill="0" applyBorder="0" applyAlignment="0" applyProtection="0">
      <alignment vertical="top"/>
    </xf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0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0" fontId="4" fillId="0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39" fillId="0" borderId="0"/>
    <xf numFmtId="43" fontId="39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>
      <alignment vertical="top"/>
    </xf>
    <xf numFmtId="0" fontId="4" fillId="0" borderId="0"/>
    <xf numFmtId="0" fontId="4" fillId="15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>
      <alignment vertical="top"/>
    </xf>
    <xf numFmtId="0" fontId="4" fillId="0" borderId="0" applyNumberForma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4" fontId="4" fillId="0" borderId="0" applyFont="0" applyFill="0" applyBorder="0" applyAlignment="0" applyProtection="0">
      <alignment vertical="top"/>
    </xf>
    <xf numFmtId="5" fontId="4" fillId="0" borderId="0" applyFont="0" applyFill="0" applyBorder="0" applyAlignment="0" applyProtection="0">
      <alignment vertical="top"/>
    </xf>
    <xf numFmtId="0" fontId="4" fillId="0" borderId="0" applyNumberFormat="0" applyFill="0" applyBorder="0" applyAlignment="0" applyProtection="0">
      <alignment vertical="top"/>
    </xf>
    <xf numFmtId="3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42" applyNumberFormat="0" applyFont="0" applyFill="0" applyAlignment="0" applyProtection="0">
      <alignment vertical="top"/>
    </xf>
    <xf numFmtId="0" fontId="4" fillId="0" borderId="0">
      <alignment vertical="top"/>
    </xf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0" fontId="4" fillId="0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39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" fillId="0" borderId="42" applyNumberFormat="0" applyFont="0" applyFill="0" applyAlignment="0" applyProtection="0">
      <alignment vertical="top"/>
    </xf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15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>
      <alignment vertical="top"/>
    </xf>
    <xf numFmtId="0" fontId="4" fillId="0" borderId="0" applyNumberForma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4" fontId="4" fillId="0" borderId="0" applyFont="0" applyFill="0" applyBorder="0" applyAlignment="0" applyProtection="0">
      <alignment vertical="top"/>
    </xf>
    <xf numFmtId="5" fontId="4" fillId="0" borderId="0" applyFont="0" applyFill="0" applyBorder="0" applyAlignment="0" applyProtection="0">
      <alignment vertical="top"/>
    </xf>
    <xf numFmtId="0" fontId="4" fillId="0" borderId="0" applyNumberFormat="0" applyFill="0" applyBorder="0" applyAlignment="0" applyProtection="0">
      <alignment vertical="top"/>
    </xf>
    <xf numFmtId="3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0" fontId="54" fillId="0" borderId="0" applyNumberFormat="0" applyFill="0" applyBorder="0" applyAlignment="0" applyProtection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42" applyNumberFormat="0" applyFont="0" applyFill="0" applyAlignment="0" applyProtection="0">
      <alignment vertical="top"/>
    </xf>
    <xf numFmtId="0" fontId="4" fillId="0" borderId="0">
      <alignment vertical="top"/>
    </xf>
    <xf numFmtId="0" fontId="11" fillId="0" borderId="0" applyNumberFormat="0" applyFill="0" applyBorder="0" applyAlignment="0" applyProtection="0">
      <alignment vertical="top"/>
    </xf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0" fontId="4" fillId="0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>
      <alignment vertical="top"/>
    </xf>
    <xf numFmtId="0" fontId="4" fillId="0" borderId="0"/>
    <xf numFmtId="0" fontId="4" fillId="15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>
      <alignment vertical="top"/>
    </xf>
    <xf numFmtId="0" fontId="4" fillId="0" borderId="0" applyNumberForma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4" fontId="4" fillId="0" borderId="0" applyFont="0" applyFill="0" applyBorder="0" applyAlignment="0" applyProtection="0">
      <alignment vertical="top"/>
    </xf>
    <xf numFmtId="5" fontId="4" fillId="0" borderId="0" applyFont="0" applyFill="0" applyBorder="0" applyAlignment="0" applyProtection="0">
      <alignment vertical="top"/>
    </xf>
    <xf numFmtId="0" fontId="4" fillId="0" borderId="0" applyNumberFormat="0" applyFill="0" applyBorder="0" applyAlignment="0" applyProtection="0">
      <alignment vertical="top"/>
    </xf>
    <xf numFmtId="3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42" applyNumberFormat="0" applyFont="0" applyFill="0" applyAlignment="0" applyProtection="0">
      <alignment vertical="top"/>
    </xf>
    <xf numFmtId="0" fontId="4" fillId="0" borderId="0">
      <alignment vertical="top"/>
    </xf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0" fontId="4" fillId="0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>
      <alignment vertical="top"/>
    </xf>
    <xf numFmtId="0" fontId="4" fillId="0" borderId="0"/>
    <xf numFmtId="0" fontId="4" fillId="15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>
      <alignment vertical="top"/>
    </xf>
    <xf numFmtId="0" fontId="4" fillId="0" borderId="0" applyNumberForma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4" fontId="4" fillId="0" borderId="0" applyFont="0" applyFill="0" applyBorder="0" applyAlignment="0" applyProtection="0">
      <alignment vertical="top"/>
    </xf>
    <xf numFmtId="5" fontId="4" fillId="0" borderId="0" applyFont="0" applyFill="0" applyBorder="0" applyAlignment="0" applyProtection="0">
      <alignment vertical="top"/>
    </xf>
    <xf numFmtId="0" fontId="4" fillId="0" borderId="0" applyNumberFormat="0" applyFill="0" applyBorder="0" applyAlignment="0" applyProtection="0">
      <alignment vertical="top"/>
    </xf>
    <xf numFmtId="3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42" applyNumberFormat="0" applyFont="0" applyFill="0" applyAlignment="0" applyProtection="0">
      <alignment vertical="top"/>
    </xf>
    <xf numFmtId="0" fontId="4" fillId="0" borderId="0">
      <alignment vertical="top"/>
    </xf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0" fontId="4" fillId="0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7" fillId="0" borderId="0"/>
    <xf numFmtId="0" fontId="62" fillId="0" borderId="0">
      <alignment vertical="top"/>
    </xf>
    <xf numFmtId="43" fontId="62" fillId="0" borderId="0" applyFont="0" applyFill="0" applyBorder="0" applyAlignment="0" applyProtection="0">
      <alignment vertical="top"/>
    </xf>
    <xf numFmtId="44" fontId="62" fillId="0" borderId="0" applyFont="0" applyFill="0" applyBorder="0" applyAlignment="0" applyProtection="0">
      <alignment vertical="top"/>
    </xf>
    <xf numFmtId="9" fontId="62" fillId="0" borderId="0" applyFont="0" applyFill="0" applyBorder="0" applyAlignment="0" applyProtection="0"/>
    <xf numFmtId="3" fontId="7" fillId="0" borderId="0" applyFont="0" applyFill="0" applyBorder="0" applyAlignment="0" applyProtection="0">
      <alignment vertical="top"/>
    </xf>
    <xf numFmtId="5" fontId="7" fillId="0" borderId="0" applyFont="0" applyFill="0" applyBorder="0" applyAlignment="0" applyProtection="0">
      <alignment vertical="top"/>
    </xf>
    <xf numFmtId="0" fontId="7" fillId="0" borderId="0" applyFont="0" applyFill="0" applyBorder="0" applyAlignment="0" applyProtection="0">
      <alignment vertical="top"/>
    </xf>
    <xf numFmtId="2" fontId="7" fillId="0" borderId="0" applyFont="0" applyFill="0" applyBorder="0" applyAlignment="0" applyProtection="0">
      <alignment vertical="top"/>
    </xf>
    <xf numFmtId="0" fontId="7" fillId="0" borderId="0"/>
    <xf numFmtId="0" fontId="7" fillId="0" borderId="0"/>
    <xf numFmtId="43" fontId="62" fillId="0" borderId="0" applyFont="0" applyFill="0" applyBorder="0" applyAlignment="0" applyProtection="0">
      <alignment vertical="top"/>
    </xf>
    <xf numFmtId="9" fontId="6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39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37" fontId="12" fillId="0" borderId="0"/>
    <xf numFmtId="0" fontId="7" fillId="0" borderId="0"/>
    <xf numFmtId="37" fontId="12" fillId="0" borderId="0"/>
    <xf numFmtId="0" fontId="7" fillId="0" borderId="0"/>
    <xf numFmtId="37" fontId="12" fillId="0" borderId="0"/>
    <xf numFmtId="9" fontId="7" fillId="0" borderId="0" applyFont="0" applyFill="0" applyBorder="0" applyAlignment="0" applyProtection="0"/>
    <xf numFmtId="37" fontId="12" fillId="0" borderId="0"/>
    <xf numFmtId="43" fontId="62" fillId="0" borderId="0" applyFont="0" applyFill="0" applyBorder="0" applyAlignment="0" applyProtection="0">
      <alignment vertical="top"/>
    </xf>
    <xf numFmtId="0" fontId="7" fillId="0" borderId="0"/>
    <xf numFmtId="0" fontId="7" fillId="0" borderId="0"/>
    <xf numFmtId="37" fontId="12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15" borderId="40" applyNumberFormat="0" applyFont="0" applyAlignment="0" applyProtection="0"/>
    <xf numFmtId="0" fontId="4" fillId="0" borderId="0">
      <alignment vertical="top"/>
    </xf>
    <xf numFmtId="0" fontId="4" fillId="0" borderId="0" applyNumberForma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4" fontId="4" fillId="0" borderId="0" applyFont="0" applyFill="0" applyBorder="0" applyAlignment="0" applyProtection="0">
      <alignment vertical="top"/>
    </xf>
    <xf numFmtId="5" fontId="4" fillId="0" borderId="0" applyFont="0" applyFill="0" applyBorder="0" applyAlignment="0" applyProtection="0">
      <alignment vertical="top"/>
    </xf>
    <xf numFmtId="0" fontId="4" fillId="0" borderId="0" applyNumberFormat="0" applyFill="0" applyBorder="0" applyAlignment="0" applyProtection="0">
      <alignment vertical="top"/>
    </xf>
    <xf numFmtId="3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42" applyNumberFormat="0" applyFont="0" applyFill="0" applyAlignment="0" applyProtection="0">
      <alignment vertical="top"/>
    </xf>
    <xf numFmtId="0" fontId="4" fillId="0" borderId="0">
      <alignment vertical="top"/>
    </xf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15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 applyFont="0" applyFill="0" applyBorder="0" applyAlignment="0" applyProtection="0">
      <alignment vertical="top"/>
    </xf>
    <xf numFmtId="4" fontId="4" fillId="0" borderId="0" applyFont="0" applyFill="0" applyBorder="0" applyAlignment="0" applyProtection="0">
      <alignment vertical="top"/>
    </xf>
    <xf numFmtId="5" fontId="4" fillId="0" borderId="0" applyFont="0" applyFill="0" applyBorder="0" applyAlignment="0" applyProtection="0">
      <alignment vertical="top"/>
    </xf>
    <xf numFmtId="3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0" fontId="4" fillId="0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>
      <alignment vertical="top"/>
    </xf>
    <xf numFmtId="0" fontId="4" fillId="0" borderId="0"/>
    <xf numFmtId="0" fontId="4" fillId="15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>
      <alignment vertical="top"/>
    </xf>
    <xf numFmtId="0" fontId="4" fillId="0" borderId="0" applyNumberForma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4" fontId="4" fillId="0" borderId="0" applyFont="0" applyFill="0" applyBorder="0" applyAlignment="0" applyProtection="0">
      <alignment vertical="top"/>
    </xf>
    <xf numFmtId="5" fontId="4" fillId="0" borderId="0" applyFont="0" applyFill="0" applyBorder="0" applyAlignment="0" applyProtection="0">
      <alignment vertical="top"/>
    </xf>
    <xf numFmtId="0" fontId="4" fillId="0" borderId="0" applyNumberFormat="0" applyFill="0" applyBorder="0" applyAlignment="0" applyProtection="0">
      <alignment vertical="top"/>
    </xf>
    <xf numFmtId="3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42" applyNumberFormat="0" applyFont="0" applyFill="0" applyAlignment="0" applyProtection="0">
      <alignment vertical="top"/>
    </xf>
    <xf numFmtId="0" fontId="4" fillId="0" borderId="0">
      <alignment vertical="top"/>
    </xf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0" fontId="4" fillId="0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>
      <alignment vertical="top"/>
    </xf>
    <xf numFmtId="0" fontId="4" fillId="0" borderId="0"/>
    <xf numFmtId="0" fontId="4" fillId="15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>
      <alignment vertical="top"/>
    </xf>
    <xf numFmtId="0" fontId="4" fillId="0" borderId="0" applyNumberForma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4" fontId="4" fillId="0" borderId="0" applyFont="0" applyFill="0" applyBorder="0" applyAlignment="0" applyProtection="0">
      <alignment vertical="top"/>
    </xf>
    <xf numFmtId="5" fontId="4" fillId="0" borderId="0" applyFont="0" applyFill="0" applyBorder="0" applyAlignment="0" applyProtection="0">
      <alignment vertical="top"/>
    </xf>
    <xf numFmtId="0" fontId="4" fillId="0" borderId="0" applyNumberFormat="0" applyFill="0" applyBorder="0" applyAlignment="0" applyProtection="0">
      <alignment vertical="top"/>
    </xf>
    <xf numFmtId="3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42" applyNumberFormat="0" applyFont="0" applyFill="0" applyAlignment="0" applyProtection="0">
      <alignment vertical="top"/>
    </xf>
    <xf numFmtId="0" fontId="4" fillId="0" borderId="0">
      <alignment vertical="top"/>
    </xf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0" fontId="4" fillId="0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15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>
      <alignment vertical="top"/>
    </xf>
    <xf numFmtId="0" fontId="4" fillId="0" borderId="0" applyNumberForma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4" fontId="4" fillId="0" borderId="0" applyFont="0" applyFill="0" applyBorder="0" applyAlignment="0" applyProtection="0">
      <alignment vertical="top"/>
    </xf>
    <xf numFmtId="5" fontId="4" fillId="0" borderId="0" applyFont="0" applyFill="0" applyBorder="0" applyAlignment="0" applyProtection="0">
      <alignment vertical="top"/>
    </xf>
    <xf numFmtId="0" fontId="4" fillId="0" borderId="0" applyNumberFormat="0" applyFill="0" applyBorder="0" applyAlignment="0" applyProtection="0">
      <alignment vertical="top"/>
    </xf>
    <xf numFmtId="3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42" applyNumberFormat="0" applyFont="0" applyFill="0" applyAlignment="0" applyProtection="0">
      <alignment vertical="top"/>
    </xf>
    <xf numFmtId="0" fontId="4" fillId="0" borderId="0">
      <alignment vertical="top"/>
    </xf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0" fontId="4" fillId="0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>
      <alignment vertical="top"/>
    </xf>
    <xf numFmtId="0" fontId="4" fillId="0" borderId="0"/>
    <xf numFmtId="0" fontId="4" fillId="15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>
      <alignment vertical="top"/>
    </xf>
    <xf numFmtId="0" fontId="4" fillId="0" borderId="0" applyNumberForma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4" fontId="4" fillId="0" borderId="0" applyFont="0" applyFill="0" applyBorder="0" applyAlignment="0" applyProtection="0">
      <alignment vertical="top"/>
    </xf>
    <xf numFmtId="5" fontId="4" fillId="0" borderId="0" applyFont="0" applyFill="0" applyBorder="0" applyAlignment="0" applyProtection="0">
      <alignment vertical="top"/>
    </xf>
    <xf numFmtId="0" fontId="4" fillId="0" borderId="0" applyNumberFormat="0" applyFill="0" applyBorder="0" applyAlignment="0" applyProtection="0">
      <alignment vertical="top"/>
    </xf>
    <xf numFmtId="3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42" applyNumberFormat="0" applyFont="0" applyFill="0" applyAlignment="0" applyProtection="0">
      <alignment vertical="top"/>
    </xf>
    <xf numFmtId="0" fontId="4" fillId="0" borderId="0">
      <alignment vertical="top"/>
    </xf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0" fontId="4" fillId="0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>
      <alignment vertical="top"/>
    </xf>
    <xf numFmtId="0" fontId="4" fillId="0" borderId="0"/>
    <xf numFmtId="0" fontId="4" fillId="15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>
      <alignment vertical="top"/>
    </xf>
    <xf numFmtId="0" fontId="4" fillId="0" borderId="0" applyNumberForma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4" fontId="4" fillId="0" borderId="0" applyFont="0" applyFill="0" applyBorder="0" applyAlignment="0" applyProtection="0">
      <alignment vertical="top"/>
    </xf>
    <xf numFmtId="5" fontId="4" fillId="0" borderId="0" applyFont="0" applyFill="0" applyBorder="0" applyAlignment="0" applyProtection="0">
      <alignment vertical="top"/>
    </xf>
    <xf numFmtId="0" fontId="4" fillId="0" borderId="0" applyNumberFormat="0" applyFill="0" applyBorder="0" applyAlignment="0" applyProtection="0">
      <alignment vertical="top"/>
    </xf>
    <xf numFmtId="3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42" applyNumberFormat="0" applyFont="0" applyFill="0" applyAlignment="0" applyProtection="0">
      <alignment vertical="top"/>
    </xf>
    <xf numFmtId="0" fontId="4" fillId="0" borderId="0">
      <alignment vertical="top"/>
    </xf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0" fontId="4" fillId="0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7" fillId="0" borderId="0"/>
    <xf numFmtId="37" fontId="12" fillId="0" borderId="0"/>
    <xf numFmtId="0" fontId="12" fillId="42" borderId="49" applyNumberFormat="0" applyFont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21" fillId="0" borderId="0" applyBorder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15" borderId="40" applyNumberFormat="0" applyFont="0" applyAlignment="0" applyProtection="0"/>
    <xf numFmtId="0" fontId="3" fillId="0" borderId="0">
      <alignment vertical="top"/>
    </xf>
    <xf numFmtId="0" fontId="3" fillId="0" borderId="0" applyNumberForma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4" fontId="3" fillId="0" borderId="0" applyFont="0" applyFill="0" applyBorder="0" applyAlignment="0" applyProtection="0">
      <alignment vertical="top"/>
    </xf>
    <xf numFmtId="5" fontId="3" fillId="0" borderId="0" applyFont="0" applyFill="0" applyBorder="0" applyAlignment="0" applyProtection="0">
      <alignment vertical="top"/>
    </xf>
    <xf numFmtId="0" fontId="3" fillId="0" borderId="0" applyNumberFormat="0" applyFill="0" applyBorder="0" applyAlignment="0" applyProtection="0">
      <alignment vertical="top"/>
    </xf>
    <xf numFmtId="3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42" applyNumberFormat="0" applyFont="0" applyFill="0" applyAlignment="0" applyProtection="0">
      <alignment vertical="top"/>
    </xf>
    <xf numFmtId="0" fontId="3" fillId="0" borderId="0">
      <alignment vertical="top"/>
    </xf>
    <xf numFmtId="0" fontId="3" fillId="0" borderId="0"/>
    <xf numFmtId="43" fontId="3" fillId="0" borderId="0" applyFont="0" applyFill="0" applyBorder="0" applyAlignment="0" applyProtection="0"/>
    <xf numFmtId="0" fontId="62" fillId="0" borderId="0">
      <alignment vertical="top"/>
    </xf>
    <xf numFmtId="0" fontId="11" fillId="0" borderId="0" applyNumberFormat="0" applyFill="0" applyBorder="0" applyAlignment="0" applyProtection="0">
      <alignment vertical="top"/>
    </xf>
    <xf numFmtId="0" fontId="21" fillId="0" borderId="0" applyBorder="0"/>
    <xf numFmtId="43" fontId="3" fillId="0" borderId="0" applyFont="0" applyFill="0" applyBorder="0" applyAlignment="0" applyProtection="0"/>
    <xf numFmtId="0" fontId="3" fillId="0" borderId="0"/>
    <xf numFmtId="0" fontId="7" fillId="0" borderId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7" fillId="0" borderId="0"/>
    <xf numFmtId="43" fontId="3" fillId="0" borderId="0" applyFont="0" applyFill="0" applyBorder="0" applyAlignment="0" applyProtection="0"/>
    <xf numFmtId="0" fontId="7" fillId="0" borderId="0"/>
    <xf numFmtId="0" fontId="3" fillId="0" borderId="0"/>
    <xf numFmtId="0" fontId="65" fillId="4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7" fillId="0" borderId="0"/>
    <xf numFmtId="0" fontId="3" fillId="15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15" borderId="40" applyNumberFormat="0" applyFont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 applyFont="0" applyFill="0" applyBorder="0" applyAlignment="0" applyProtection="0">
      <alignment vertical="top"/>
    </xf>
    <xf numFmtId="4" fontId="3" fillId="0" borderId="0" applyFont="0" applyFill="0" applyBorder="0" applyAlignment="0" applyProtection="0">
      <alignment vertical="top"/>
    </xf>
    <xf numFmtId="5" fontId="3" fillId="0" borderId="0" applyFont="0" applyFill="0" applyBorder="0" applyAlignment="0" applyProtection="0">
      <alignment vertical="top"/>
    </xf>
    <xf numFmtId="3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0" fillId="0" borderId="51" applyNumberFormat="0" applyFill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>
      <alignment vertical="top"/>
    </xf>
    <xf numFmtId="0" fontId="3" fillId="0" borderId="0"/>
    <xf numFmtId="0" fontId="3" fillId="15" borderId="40" applyNumberFormat="0" applyFont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>
      <alignment vertical="top"/>
    </xf>
    <xf numFmtId="0" fontId="3" fillId="0" borderId="0" applyNumberForma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4" fontId="3" fillId="0" borderId="0" applyFont="0" applyFill="0" applyBorder="0" applyAlignment="0" applyProtection="0">
      <alignment vertical="top"/>
    </xf>
    <xf numFmtId="5" fontId="3" fillId="0" borderId="0" applyFont="0" applyFill="0" applyBorder="0" applyAlignment="0" applyProtection="0">
      <alignment vertical="top"/>
    </xf>
    <xf numFmtId="0" fontId="3" fillId="0" borderId="0" applyNumberFormat="0" applyFill="0" applyBorder="0" applyAlignment="0" applyProtection="0">
      <alignment vertical="top"/>
    </xf>
    <xf numFmtId="3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42" applyNumberFormat="0" applyFont="0" applyFill="0" applyAlignment="0" applyProtection="0">
      <alignment vertical="top"/>
    </xf>
    <xf numFmtId="0" fontId="3" fillId="0" borderId="0">
      <alignment vertical="top"/>
    </xf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21" fillId="0" borderId="0" applyBorder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>
      <alignment vertical="top"/>
    </xf>
    <xf numFmtId="0" fontId="3" fillId="0" borderId="0"/>
    <xf numFmtId="0" fontId="3" fillId="15" borderId="40" applyNumberFormat="0" applyFont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>
      <alignment vertical="top"/>
    </xf>
    <xf numFmtId="0" fontId="3" fillId="0" borderId="0" applyNumberForma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4" fontId="3" fillId="0" borderId="0" applyFont="0" applyFill="0" applyBorder="0" applyAlignment="0" applyProtection="0">
      <alignment vertical="top"/>
    </xf>
    <xf numFmtId="5" fontId="3" fillId="0" borderId="0" applyFont="0" applyFill="0" applyBorder="0" applyAlignment="0" applyProtection="0">
      <alignment vertical="top"/>
    </xf>
    <xf numFmtId="0" fontId="3" fillId="0" borderId="0" applyNumberFormat="0" applyFill="0" applyBorder="0" applyAlignment="0" applyProtection="0">
      <alignment vertical="top"/>
    </xf>
    <xf numFmtId="3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42" applyNumberFormat="0" applyFont="0" applyFill="0" applyAlignment="0" applyProtection="0">
      <alignment vertical="top"/>
    </xf>
    <xf numFmtId="0" fontId="3" fillId="0" borderId="0">
      <alignment vertical="top"/>
    </xf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15" borderId="40" applyNumberFormat="0" applyFont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>
      <alignment vertical="top"/>
    </xf>
    <xf numFmtId="0" fontId="3" fillId="0" borderId="0" applyNumberForma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4" fontId="3" fillId="0" borderId="0" applyFont="0" applyFill="0" applyBorder="0" applyAlignment="0" applyProtection="0">
      <alignment vertical="top"/>
    </xf>
    <xf numFmtId="5" fontId="3" fillId="0" borderId="0" applyFont="0" applyFill="0" applyBorder="0" applyAlignment="0" applyProtection="0">
      <alignment vertical="top"/>
    </xf>
    <xf numFmtId="0" fontId="3" fillId="0" borderId="0" applyNumberFormat="0" applyFill="0" applyBorder="0" applyAlignment="0" applyProtection="0">
      <alignment vertical="top"/>
    </xf>
    <xf numFmtId="3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42" applyNumberFormat="0" applyFont="0" applyFill="0" applyAlignment="0" applyProtection="0">
      <alignment vertical="top"/>
    </xf>
    <xf numFmtId="0" fontId="3" fillId="0" borderId="0">
      <alignment vertical="top"/>
    </xf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>
      <alignment vertical="top"/>
    </xf>
    <xf numFmtId="0" fontId="3" fillId="0" borderId="0"/>
    <xf numFmtId="0" fontId="3" fillId="15" borderId="40" applyNumberFormat="0" applyFont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>
      <alignment vertical="top"/>
    </xf>
    <xf numFmtId="0" fontId="3" fillId="0" borderId="0" applyNumberForma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4" fontId="3" fillId="0" borderId="0" applyFont="0" applyFill="0" applyBorder="0" applyAlignment="0" applyProtection="0">
      <alignment vertical="top"/>
    </xf>
    <xf numFmtId="5" fontId="3" fillId="0" borderId="0" applyFont="0" applyFill="0" applyBorder="0" applyAlignment="0" applyProtection="0">
      <alignment vertical="top"/>
    </xf>
    <xf numFmtId="0" fontId="3" fillId="0" borderId="0" applyNumberFormat="0" applyFill="0" applyBorder="0" applyAlignment="0" applyProtection="0">
      <alignment vertical="top"/>
    </xf>
    <xf numFmtId="3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42" applyNumberFormat="0" applyFont="0" applyFill="0" applyAlignment="0" applyProtection="0">
      <alignment vertical="top"/>
    </xf>
    <xf numFmtId="0" fontId="3" fillId="0" borderId="0">
      <alignment vertical="top"/>
    </xf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>
      <alignment vertical="top"/>
    </xf>
    <xf numFmtId="0" fontId="3" fillId="0" borderId="0"/>
    <xf numFmtId="0" fontId="3" fillId="15" borderId="40" applyNumberFormat="0" applyFont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>
      <alignment vertical="top"/>
    </xf>
    <xf numFmtId="0" fontId="3" fillId="0" borderId="0" applyNumberForma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4" fontId="3" fillId="0" borderId="0" applyFont="0" applyFill="0" applyBorder="0" applyAlignment="0" applyProtection="0">
      <alignment vertical="top"/>
    </xf>
    <xf numFmtId="5" fontId="3" fillId="0" borderId="0" applyFont="0" applyFill="0" applyBorder="0" applyAlignment="0" applyProtection="0">
      <alignment vertical="top"/>
    </xf>
    <xf numFmtId="0" fontId="3" fillId="0" borderId="0" applyNumberFormat="0" applyFill="0" applyBorder="0" applyAlignment="0" applyProtection="0">
      <alignment vertical="top"/>
    </xf>
    <xf numFmtId="3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42" applyNumberFormat="0" applyFont="0" applyFill="0" applyAlignment="0" applyProtection="0">
      <alignment vertical="top"/>
    </xf>
    <xf numFmtId="0" fontId="3" fillId="0" borderId="0">
      <alignment vertical="top"/>
    </xf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7" fillId="0" borderId="0"/>
    <xf numFmtId="0" fontId="3" fillId="0" borderId="0"/>
    <xf numFmtId="43" fontId="21" fillId="0" borderId="0" applyFont="0" applyFill="0" applyBorder="0" applyAlignment="0" applyProtection="0"/>
    <xf numFmtId="0" fontId="21" fillId="0" borderId="0" applyBorder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15" borderId="40" applyNumberFormat="0" applyFont="0" applyAlignment="0" applyProtection="0"/>
    <xf numFmtId="0" fontId="3" fillId="0" borderId="0">
      <alignment vertical="top"/>
    </xf>
    <xf numFmtId="0" fontId="3" fillId="0" borderId="0" applyNumberForma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4" fontId="3" fillId="0" borderId="0" applyFont="0" applyFill="0" applyBorder="0" applyAlignment="0" applyProtection="0">
      <alignment vertical="top"/>
    </xf>
    <xf numFmtId="5" fontId="3" fillId="0" borderId="0" applyFont="0" applyFill="0" applyBorder="0" applyAlignment="0" applyProtection="0">
      <alignment vertical="top"/>
    </xf>
    <xf numFmtId="0" fontId="3" fillId="0" borderId="0" applyNumberFormat="0" applyFill="0" applyBorder="0" applyAlignment="0" applyProtection="0">
      <alignment vertical="top"/>
    </xf>
    <xf numFmtId="3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42" applyNumberFormat="0" applyFont="0" applyFill="0" applyAlignment="0" applyProtection="0">
      <alignment vertical="top"/>
    </xf>
    <xf numFmtId="0" fontId="3" fillId="0" borderId="0">
      <alignment vertical="top"/>
    </xf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15" borderId="40" applyNumberFormat="0" applyFont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 applyFont="0" applyFill="0" applyBorder="0" applyAlignment="0" applyProtection="0">
      <alignment vertical="top"/>
    </xf>
    <xf numFmtId="4" fontId="3" fillId="0" borderId="0" applyFont="0" applyFill="0" applyBorder="0" applyAlignment="0" applyProtection="0">
      <alignment vertical="top"/>
    </xf>
    <xf numFmtId="5" fontId="3" fillId="0" borderId="0" applyFont="0" applyFill="0" applyBorder="0" applyAlignment="0" applyProtection="0">
      <alignment vertical="top"/>
    </xf>
    <xf numFmtId="3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>
      <alignment vertical="top"/>
    </xf>
    <xf numFmtId="0" fontId="3" fillId="0" borderId="0"/>
    <xf numFmtId="0" fontId="3" fillId="15" borderId="40" applyNumberFormat="0" applyFont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>
      <alignment vertical="top"/>
    </xf>
    <xf numFmtId="0" fontId="3" fillId="0" borderId="0" applyNumberForma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4" fontId="3" fillId="0" borderId="0" applyFont="0" applyFill="0" applyBorder="0" applyAlignment="0" applyProtection="0">
      <alignment vertical="top"/>
    </xf>
    <xf numFmtId="5" fontId="3" fillId="0" borderId="0" applyFont="0" applyFill="0" applyBorder="0" applyAlignment="0" applyProtection="0">
      <alignment vertical="top"/>
    </xf>
    <xf numFmtId="0" fontId="3" fillId="0" borderId="0" applyNumberFormat="0" applyFill="0" applyBorder="0" applyAlignment="0" applyProtection="0">
      <alignment vertical="top"/>
    </xf>
    <xf numFmtId="3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42" applyNumberFormat="0" applyFont="0" applyFill="0" applyAlignment="0" applyProtection="0">
      <alignment vertical="top"/>
    </xf>
    <xf numFmtId="0" fontId="3" fillId="0" borderId="0">
      <alignment vertical="top"/>
    </xf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>
      <alignment vertical="top"/>
    </xf>
    <xf numFmtId="0" fontId="3" fillId="0" borderId="0"/>
    <xf numFmtId="0" fontId="3" fillId="15" borderId="40" applyNumberFormat="0" applyFont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>
      <alignment vertical="top"/>
    </xf>
    <xf numFmtId="0" fontId="3" fillId="0" borderId="0" applyNumberForma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4" fontId="3" fillId="0" borderId="0" applyFont="0" applyFill="0" applyBorder="0" applyAlignment="0" applyProtection="0">
      <alignment vertical="top"/>
    </xf>
    <xf numFmtId="5" fontId="3" fillId="0" borderId="0" applyFont="0" applyFill="0" applyBorder="0" applyAlignment="0" applyProtection="0">
      <alignment vertical="top"/>
    </xf>
    <xf numFmtId="0" fontId="3" fillId="0" borderId="0" applyNumberFormat="0" applyFill="0" applyBorder="0" applyAlignment="0" applyProtection="0">
      <alignment vertical="top"/>
    </xf>
    <xf numFmtId="3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42" applyNumberFormat="0" applyFont="0" applyFill="0" applyAlignment="0" applyProtection="0">
      <alignment vertical="top"/>
    </xf>
    <xf numFmtId="0" fontId="3" fillId="0" borderId="0">
      <alignment vertical="top"/>
    </xf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15" borderId="40" applyNumberFormat="0" applyFont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>
      <alignment vertical="top"/>
    </xf>
    <xf numFmtId="0" fontId="3" fillId="0" borderId="0" applyNumberForma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4" fontId="3" fillId="0" borderId="0" applyFont="0" applyFill="0" applyBorder="0" applyAlignment="0" applyProtection="0">
      <alignment vertical="top"/>
    </xf>
    <xf numFmtId="5" fontId="3" fillId="0" borderId="0" applyFont="0" applyFill="0" applyBorder="0" applyAlignment="0" applyProtection="0">
      <alignment vertical="top"/>
    </xf>
    <xf numFmtId="0" fontId="3" fillId="0" borderId="0" applyNumberFormat="0" applyFill="0" applyBorder="0" applyAlignment="0" applyProtection="0">
      <alignment vertical="top"/>
    </xf>
    <xf numFmtId="3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42" applyNumberFormat="0" applyFont="0" applyFill="0" applyAlignment="0" applyProtection="0">
      <alignment vertical="top"/>
    </xf>
    <xf numFmtId="0" fontId="3" fillId="0" borderId="0">
      <alignment vertical="top"/>
    </xf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>
      <alignment vertical="top"/>
    </xf>
    <xf numFmtId="0" fontId="3" fillId="0" borderId="0"/>
    <xf numFmtId="0" fontId="3" fillId="15" borderId="40" applyNumberFormat="0" applyFont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>
      <alignment vertical="top"/>
    </xf>
    <xf numFmtId="0" fontId="3" fillId="0" borderId="0" applyNumberForma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4" fontId="3" fillId="0" borderId="0" applyFont="0" applyFill="0" applyBorder="0" applyAlignment="0" applyProtection="0">
      <alignment vertical="top"/>
    </xf>
    <xf numFmtId="5" fontId="3" fillId="0" borderId="0" applyFont="0" applyFill="0" applyBorder="0" applyAlignment="0" applyProtection="0">
      <alignment vertical="top"/>
    </xf>
    <xf numFmtId="0" fontId="3" fillId="0" borderId="0" applyNumberFormat="0" applyFill="0" applyBorder="0" applyAlignment="0" applyProtection="0">
      <alignment vertical="top"/>
    </xf>
    <xf numFmtId="3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42" applyNumberFormat="0" applyFont="0" applyFill="0" applyAlignment="0" applyProtection="0">
      <alignment vertical="top"/>
    </xf>
    <xf numFmtId="0" fontId="3" fillId="0" borderId="0">
      <alignment vertical="top"/>
    </xf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>
      <alignment vertical="top"/>
    </xf>
    <xf numFmtId="0" fontId="3" fillId="0" borderId="0"/>
    <xf numFmtId="0" fontId="3" fillId="15" borderId="40" applyNumberFormat="0" applyFont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>
      <alignment vertical="top"/>
    </xf>
    <xf numFmtId="0" fontId="3" fillId="0" borderId="0" applyNumberForma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4" fontId="3" fillId="0" borderId="0" applyFont="0" applyFill="0" applyBorder="0" applyAlignment="0" applyProtection="0">
      <alignment vertical="top"/>
    </xf>
    <xf numFmtId="5" fontId="3" fillId="0" borderId="0" applyFont="0" applyFill="0" applyBorder="0" applyAlignment="0" applyProtection="0">
      <alignment vertical="top"/>
    </xf>
    <xf numFmtId="0" fontId="3" fillId="0" borderId="0" applyNumberFormat="0" applyFill="0" applyBorder="0" applyAlignment="0" applyProtection="0">
      <alignment vertical="top"/>
    </xf>
    <xf numFmtId="3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42" applyNumberFormat="0" applyFont="0" applyFill="0" applyAlignment="0" applyProtection="0">
      <alignment vertical="top"/>
    </xf>
    <xf numFmtId="0" fontId="3" fillId="0" borderId="0">
      <alignment vertical="top"/>
    </xf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7" fillId="0" borderId="0"/>
    <xf numFmtId="37" fontId="12" fillId="0" borderId="0"/>
    <xf numFmtId="44" fontId="7" fillId="0" borderId="0" applyFont="0" applyFill="0" applyBorder="0" applyAlignment="0" applyProtection="0"/>
    <xf numFmtId="43" fontId="21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77" fillId="45" borderId="0" applyNumberFormat="0" applyBorder="0" applyAlignment="0" applyProtection="0"/>
    <xf numFmtId="0" fontId="73" fillId="0" borderId="46" applyNumberFormat="0" applyFill="0" applyAlignment="0" applyProtection="0"/>
    <xf numFmtId="0" fontId="3" fillId="15" borderId="40" applyNumberFormat="0" applyFont="0" applyAlignment="0" applyProtection="0"/>
    <xf numFmtId="0" fontId="21" fillId="0" borderId="0" applyBorder="0"/>
    <xf numFmtId="43" fontId="62" fillId="0" borderId="0" applyFont="0" applyFill="0" applyBorder="0" applyAlignment="0" applyProtection="0">
      <alignment vertical="top"/>
    </xf>
    <xf numFmtId="0" fontId="21" fillId="0" borderId="0" applyBorder="0"/>
    <xf numFmtId="0" fontId="3" fillId="0" borderId="0"/>
    <xf numFmtId="0" fontId="7" fillId="0" borderId="0"/>
    <xf numFmtId="0" fontId="21" fillId="0" borderId="0" applyBorder="0"/>
    <xf numFmtId="0" fontId="7" fillId="42" borderId="49" applyNumberFormat="0" applyFont="0" applyAlignment="0" applyProtection="0"/>
    <xf numFmtId="0" fontId="3" fillId="0" borderId="0"/>
    <xf numFmtId="43" fontId="21" fillId="0" borderId="0" applyFont="0" applyFill="0" applyBorder="0" applyAlignment="0" applyProtection="0"/>
    <xf numFmtId="0" fontId="7" fillId="0" borderId="0"/>
    <xf numFmtId="0" fontId="7" fillId="0" borderId="0"/>
    <xf numFmtId="0" fontId="3" fillId="0" borderId="0"/>
    <xf numFmtId="0" fontId="65" fillId="41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5" borderId="40" applyNumberFormat="0" applyFont="0" applyAlignment="0" applyProtection="0"/>
    <xf numFmtId="0" fontId="37" fillId="0" borderId="0" applyNumberFormat="0" applyFill="0" applyBorder="0" applyAlignment="0" applyProtection="0"/>
    <xf numFmtId="0" fontId="7" fillId="0" borderId="0"/>
    <xf numFmtId="0" fontId="3" fillId="15" borderId="40" applyNumberFormat="0" applyFont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7" fillId="0" borderId="0"/>
    <xf numFmtId="43" fontId="21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21" fillId="0" borderId="0" applyBorder="0"/>
    <xf numFmtId="0" fontId="3" fillId="0" borderId="0"/>
    <xf numFmtId="0" fontId="21" fillId="0" borderId="0" applyBorder="0"/>
    <xf numFmtId="0" fontId="3" fillId="0" borderId="0"/>
    <xf numFmtId="0" fontId="34" fillId="0" borderId="41" applyNumberFormat="0" applyFill="0" applyAlignment="0" applyProtection="0"/>
    <xf numFmtId="0" fontId="7" fillId="0" borderId="0"/>
    <xf numFmtId="0" fontId="21" fillId="0" borderId="0" applyBorder="0"/>
    <xf numFmtId="0" fontId="3" fillId="0" borderId="0"/>
    <xf numFmtId="43" fontId="7" fillId="0" borderId="0" applyFont="0" applyFill="0" applyBorder="0" applyAlignment="0" applyProtection="0"/>
    <xf numFmtId="43" fontId="21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1" fillId="0" borderId="0" applyBorder="0"/>
    <xf numFmtId="43" fontId="3" fillId="0" borderId="0" applyFont="0" applyFill="0" applyBorder="0" applyAlignment="0" applyProtection="0"/>
    <xf numFmtId="37" fontId="12" fillId="0" borderId="0"/>
    <xf numFmtId="0" fontId="7" fillId="0" borderId="0"/>
    <xf numFmtId="0" fontId="3" fillId="0" borderId="0"/>
    <xf numFmtId="0" fontId="21" fillId="0" borderId="0" applyBorder="0"/>
    <xf numFmtId="0" fontId="7" fillId="0" borderId="0"/>
    <xf numFmtId="9" fontId="3" fillId="0" borderId="0" applyFont="0" applyFill="0" applyBorder="0" applyAlignment="0" applyProtection="0"/>
    <xf numFmtId="0" fontId="21" fillId="0" borderId="0" applyBorder="0"/>
    <xf numFmtId="0" fontId="7" fillId="0" borderId="0"/>
    <xf numFmtId="0" fontId="65" fillId="44" borderId="0" applyNumberFormat="0" applyBorder="0" applyAlignment="0" applyProtection="0"/>
    <xf numFmtId="0" fontId="7" fillId="0" borderId="0"/>
    <xf numFmtId="0" fontId="7" fillId="0" borderId="0"/>
    <xf numFmtId="0" fontId="65" fillId="42" borderId="0" applyNumberFormat="0" applyBorder="0" applyAlignment="0" applyProtection="0"/>
    <xf numFmtId="9" fontId="7" fillId="0" borderId="0" applyFont="0" applyFill="0" applyBorder="0" applyAlignment="0" applyProtection="0"/>
    <xf numFmtId="167" fontId="40" fillId="0" borderId="0"/>
    <xf numFmtId="0" fontId="3" fillId="0" borderId="0"/>
    <xf numFmtId="9" fontId="62" fillId="0" borderId="0" applyFont="0" applyFill="0" applyBorder="0" applyAlignment="0" applyProtection="0"/>
    <xf numFmtId="0" fontId="7" fillId="0" borderId="0"/>
    <xf numFmtId="0" fontId="7" fillId="0" borderId="0"/>
    <xf numFmtId="43" fontId="21" fillId="0" borderId="0" applyFont="0" applyFill="0" applyBorder="0" applyAlignment="0" applyProtection="0"/>
    <xf numFmtId="0" fontId="66" fillId="44" borderId="0" applyNumberFormat="0" applyBorder="0" applyAlignment="0" applyProtection="0"/>
    <xf numFmtId="0" fontId="7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0" fontId="22" fillId="0" borderId="33" applyNumberFormat="0" applyFill="0" applyAlignment="0" applyProtection="0"/>
    <xf numFmtId="0" fontId="7" fillId="0" borderId="0"/>
    <xf numFmtId="0" fontId="81" fillId="0" borderId="0"/>
    <xf numFmtId="9" fontId="3" fillId="0" borderId="0" applyFont="0" applyFill="0" applyBorder="0" applyAlignment="0" applyProtection="0"/>
    <xf numFmtId="0" fontId="7" fillId="0" borderId="0"/>
    <xf numFmtId="43" fontId="21" fillId="0" borderId="0" applyFont="0" applyFill="0" applyBorder="0" applyAlignment="0" applyProtection="0"/>
    <xf numFmtId="0" fontId="7" fillId="0" borderId="0"/>
    <xf numFmtId="0" fontId="69" fillId="55" borderId="44" applyNumberFormat="0" applyAlignment="0" applyProtection="0"/>
    <xf numFmtId="0" fontId="21" fillId="0" borderId="0" applyBorder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21" fillId="0" borderId="0" applyBorder="0"/>
    <xf numFmtId="43" fontId="21" fillId="0" borderId="0" applyFont="0" applyFill="0" applyBorder="0" applyAlignment="0" applyProtection="0"/>
    <xf numFmtId="0" fontId="7" fillId="0" borderId="0"/>
    <xf numFmtId="43" fontId="3" fillId="0" borderId="0" applyFont="0" applyFill="0" applyBorder="0" applyAlignment="0" applyProtection="0"/>
    <xf numFmtId="0" fontId="3" fillId="0" borderId="0"/>
    <xf numFmtId="0" fontId="67" fillId="53" borderId="0" applyNumberFormat="0" applyBorder="0" applyAlignment="0" applyProtection="0"/>
    <xf numFmtId="0" fontId="21" fillId="0" borderId="0" applyBorder="0"/>
    <xf numFmtId="0" fontId="3" fillId="15" borderId="40" applyNumberFormat="0" applyFont="0" applyAlignment="0" applyProtection="0"/>
    <xf numFmtId="0" fontId="54" fillId="0" borderId="0" applyNumberFormat="0" applyFill="0" applyBorder="0" applyAlignment="0" applyProtection="0">
      <alignment vertical="top"/>
    </xf>
    <xf numFmtId="0" fontId="3" fillId="0" borderId="0"/>
    <xf numFmtId="0" fontId="7" fillId="0" borderId="0"/>
    <xf numFmtId="43" fontId="21" fillId="0" borderId="0" applyFont="0" applyFill="0" applyBorder="0" applyAlignment="0" applyProtection="0"/>
    <xf numFmtId="0" fontId="7" fillId="0" borderId="0"/>
    <xf numFmtId="0" fontId="7" fillId="0" borderId="0"/>
    <xf numFmtId="9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6" fillId="44" borderId="0" applyNumberFormat="0" applyBorder="0" applyAlignment="0" applyProtection="0"/>
    <xf numFmtId="9" fontId="82" fillId="0" borderId="0" applyFont="0" applyFill="0" applyBorder="0" applyAlignment="0" applyProtection="0"/>
    <xf numFmtId="0" fontId="7" fillId="0" borderId="0"/>
    <xf numFmtId="0" fontId="66" fillId="46" borderId="0" applyNumberFormat="0" applyBorder="0" applyAlignment="0" applyProtection="0"/>
    <xf numFmtId="44" fontId="65" fillId="0" borderId="0" applyFont="0" applyFill="0" applyBorder="0" applyAlignment="0" applyProtection="0"/>
    <xf numFmtId="0" fontId="7" fillId="0" borderId="0"/>
    <xf numFmtId="0" fontId="7" fillId="0" borderId="0"/>
    <xf numFmtId="0" fontId="21" fillId="0" borderId="0" applyBorder="0"/>
    <xf numFmtId="0" fontId="3" fillId="0" borderId="0"/>
    <xf numFmtId="0" fontId="3" fillId="0" borderId="0"/>
    <xf numFmtId="0" fontId="3" fillId="0" borderId="0"/>
    <xf numFmtId="0" fontId="7" fillId="0" borderId="0"/>
    <xf numFmtId="9" fontId="3" fillId="0" borderId="0" applyFont="0" applyFill="0" applyBorder="0" applyAlignment="0" applyProtection="0"/>
    <xf numFmtId="0" fontId="7" fillId="0" borderId="0"/>
    <xf numFmtId="0" fontId="76" fillId="0" borderId="48" applyNumberFormat="0" applyFill="0" applyAlignment="0" applyProtection="0"/>
    <xf numFmtId="37" fontId="12" fillId="0" borderId="0"/>
    <xf numFmtId="0" fontId="3" fillId="0" borderId="0"/>
    <xf numFmtId="0" fontId="3" fillId="0" borderId="0"/>
    <xf numFmtId="0" fontId="3" fillId="15" borderId="40" applyNumberFormat="0" applyFont="0" applyAlignment="0" applyProtection="0"/>
    <xf numFmtId="0" fontId="3" fillId="0" borderId="0"/>
    <xf numFmtId="0" fontId="3" fillId="0" borderId="0"/>
    <xf numFmtId="0" fontId="7" fillId="0" borderId="0"/>
    <xf numFmtId="43" fontId="3" fillId="0" borderId="0" applyFont="0" applyFill="0" applyBorder="0" applyAlignment="0" applyProtection="0"/>
    <xf numFmtId="0" fontId="3" fillId="0" borderId="0"/>
    <xf numFmtId="39" fontId="82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3" fillId="0" borderId="0"/>
    <xf numFmtId="9" fontId="3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66" fillId="47" borderId="0" applyNumberFormat="0" applyBorder="0" applyAlignment="0" applyProtection="0"/>
    <xf numFmtId="0" fontId="66" fillId="48" borderId="0" applyNumberFormat="0" applyBorder="0" applyAlignment="0" applyProtection="0"/>
    <xf numFmtId="0" fontId="3" fillId="15" borderId="40" applyNumberFormat="0" applyFont="0" applyAlignment="0" applyProtection="0"/>
    <xf numFmtId="0" fontId="21" fillId="0" borderId="0" applyBorder="0"/>
    <xf numFmtId="0" fontId="7" fillId="0" borderId="0"/>
    <xf numFmtId="0" fontId="3" fillId="0" borderId="0"/>
    <xf numFmtId="9" fontId="3" fillId="0" borderId="0" applyFont="0" applyFill="0" applyBorder="0" applyAlignment="0" applyProtection="0"/>
    <xf numFmtId="0" fontId="7" fillId="0" borderId="0"/>
    <xf numFmtId="0" fontId="23" fillId="0" borderId="34" applyNumberFormat="0" applyFill="0" applyAlignment="0" applyProtection="0"/>
    <xf numFmtId="43" fontId="21" fillId="0" borderId="0" applyFont="0" applyFill="0" applyBorder="0" applyAlignment="0" applyProtection="0"/>
    <xf numFmtId="0" fontId="65" fillId="44" borderId="0" applyNumberFormat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7" fillId="0" borderId="0"/>
    <xf numFmtId="0" fontId="7" fillId="0" borderId="0"/>
    <xf numFmtId="0" fontId="3" fillId="0" borderId="0"/>
    <xf numFmtId="0" fontId="3" fillId="0" borderId="0"/>
    <xf numFmtId="0" fontId="7" fillId="0" borderId="0"/>
    <xf numFmtId="0" fontId="3" fillId="15" borderId="40" applyNumberFormat="0" applyFont="0" applyAlignment="0" applyProtection="0"/>
    <xf numFmtId="0" fontId="21" fillId="0" borderId="0" applyBorder="0"/>
    <xf numFmtId="0" fontId="81" fillId="0" borderId="0"/>
    <xf numFmtId="0" fontId="3" fillId="15" borderId="40" applyNumberFormat="0" applyFont="0" applyAlignment="0" applyProtection="0"/>
    <xf numFmtId="0" fontId="21" fillId="0" borderId="0" applyBorder="0"/>
    <xf numFmtId="0" fontId="7" fillId="0" borderId="0"/>
    <xf numFmtId="43" fontId="21" fillId="0" borderId="0" applyFont="0" applyFill="0" applyBorder="0" applyAlignment="0" applyProtection="0"/>
    <xf numFmtId="0" fontId="3" fillId="0" borderId="0"/>
    <xf numFmtId="0" fontId="66" fillId="41" borderId="0" applyNumberFormat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2" fillId="42" borderId="49" applyNumberFormat="0" applyFont="0" applyAlignment="0" applyProtection="0"/>
    <xf numFmtId="0" fontId="3" fillId="0" borderId="0"/>
    <xf numFmtId="0" fontId="65" fillId="45" borderId="0" applyNumberFormat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3" fillId="0" borderId="0"/>
    <xf numFmtId="9" fontId="7" fillId="0" borderId="0" applyFont="0" applyFill="0" applyBorder="0" applyAlignment="0" applyProtection="0"/>
    <xf numFmtId="0" fontId="3" fillId="0" borderId="0"/>
    <xf numFmtId="43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1" fillId="0" borderId="0" applyBorder="0"/>
    <xf numFmtId="0" fontId="7" fillId="0" borderId="0"/>
    <xf numFmtId="0" fontId="65" fillId="4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7" fillId="0" borderId="0"/>
    <xf numFmtId="9" fontId="3" fillId="0" borderId="0" applyFont="0" applyFill="0" applyBorder="0" applyAlignment="0" applyProtection="0"/>
    <xf numFmtId="0" fontId="21" fillId="0" borderId="0" applyBorder="0"/>
    <xf numFmtId="9" fontId="3" fillId="0" borderId="0" applyFont="0" applyFill="0" applyBorder="0" applyAlignment="0" applyProtection="0"/>
    <xf numFmtId="0" fontId="7" fillId="0" borderId="0"/>
    <xf numFmtId="0" fontId="3" fillId="15" borderId="40" applyNumberFormat="0" applyFont="0" applyAlignment="0" applyProtection="0"/>
    <xf numFmtId="0" fontId="7" fillId="0" borderId="0"/>
    <xf numFmtId="0" fontId="7" fillId="0" borderId="0"/>
    <xf numFmtId="0" fontId="3" fillId="0" borderId="0"/>
    <xf numFmtId="0" fontId="7" fillId="0" borderId="42" applyNumberFormat="0" applyFont="0" applyFill="0" applyAlignment="0" applyProtection="0">
      <alignment vertical="top"/>
    </xf>
    <xf numFmtId="43" fontId="7" fillId="0" borderId="0" applyFont="0" applyFill="0" applyBorder="0" applyAlignment="0" applyProtection="0"/>
    <xf numFmtId="0" fontId="3" fillId="0" borderId="0"/>
    <xf numFmtId="0" fontId="21" fillId="0" borderId="0" applyBorder="0"/>
    <xf numFmtId="0" fontId="3" fillId="15" borderId="40" applyNumberFormat="0" applyFont="0" applyAlignment="0" applyProtection="0"/>
    <xf numFmtId="0" fontId="21" fillId="0" borderId="0" applyBorder="0"/>
    <xf numFmtId="0" fontId="7" fillId="0" borderId="0"/>
    <xf numFmtId="43" fontId="3" fillId="0" borderId="0" applyFont="0" applyFill="0" applyBorder="0" applyAlignment="0" applyProtection="0"/>
    <xf numFmtId="0" fontId="66" fillId="50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65" fillId="42" borderId="0" applyNumberFormat="0" applyBorder="0" applyAlignment="0" applyProtection="0"/>
    <xf numFmtId="0" fontId="3" fillId="0" borderId="0"/>
    <xf numFmtId="0" fontId="7" fillId="0" borderId="0"/>
    <xf numFmtId="0" fontId="7" fillId="42" borderId="49" applyNumberFormat="0" applyFont="0" applyAlignment="0" applyProtection="0"/>
    <xf numFmtId="0" fontId="3" fillId="0" borderId="0"/>
    <xf numFmtId="167" fontId="40" fillId="0" borderId="0"/>
    <xf numFmtId="0" fontId="7" fillId="0" borderId="0"/>
    <xf numFmtId="0" fontId="66" fillId="47" borderId="0" applyNumberFormat="0" applyBorder="0" applyAlignment="0" applyProtection="0"/>
    <xf numFmtId="0" fontId="3" fillId="0" borderId="0"/>
    <xf numFmtId="9" fontId="7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7" fillId="0" borderId="0"/>
    <xf numFmtId="37" fontId="12" fillId="0" borderId="0"/>
    <xf numFmtId="43" fontId="7" fillId="0" borderId="0" applyFont="0" applyFill="0" applyBorder="0" applyAlignment="0" applyProtection="0"/>
    <xf numFmtId="0" fontId="3" fillId="0" borderId="0"/>
    <xf numFmtId="0" fontId="3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1" fillId="0" borderId="0" applyBorder="0"/>
    <xf numFmtId="0" fontId="3" fillId="0" borderId="0"/>
    <xf numFmtId="0" fontId="3" fillId="0" borderId="0"/>
    <xf numFmtId="43" fontId="7" fillId="0" borderId="0" applyFont="0" applyFill="0" applyBorder="0" applyAlignment="0" applyProtection="0"/>
    <xf numFmtId="0" fontId="7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3" fillId="15" borderId="40" applyNumberFormat="0" applyFont="0" applyAlignment="0" applyProtection="0"/>
    <xf numFmtId="0" fontId="3" fillId="0" borderId="0"/>
    <xf numFmtId="0" fontId="3" fillId="0" borderId="0"/>
    <xf numFmtId="0" fontId="7" fillId="0" borderId="0"/>
    <xf numFmtId="0" fontId="21" fillId="0" borderId="0" applyBorder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6" fillId="49" borderId="0" applyNumberFormat="0" applyBorder="0" applyAlignment="0" applyProtection="0"/>
    <xf numFmtId="0" fontId="21" fillId="0" borderId="0" applyBorder="0"/>
    <xf numFmtId="0" fontId="72" fillId="0" borderId="45" applyNumberFormat="0" applyFill="0" applyAlignment="0" applyProtection="0"/>
    <xf numFmtId="0" fontId="36" fillId="0" borderId="0" applyNumberFormat="0" applyFill="0" applyBorder="0" applyAlignment="0" applyProtection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43" fontId="21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37" fontId="12" fillId="0" borderId="0"/>
    <xf numFmtId="0" fontId="7" fillId="0" borderId="0"/>
    <xf numFmtId="0" fontId="7" fillId="0" borderId="0"/>
    <xf numFmtId="0" fontId="3" fillId="0" borderId="0"/>
    <xf numFmtId="0" fontId="7" fillId="0" borderId="0"/>
    <xf numFmtId="0" fontId="21" fillId="0" borderId="0" applyBorder="0"/>
    <xf numFmtId="9" fontId="7" fillId="0" borderId="0" applyFont="0" applyFill="0" applyBorder="0" applyAlignment="0" applyProtection="0"/>
    <xf numFmtId="0" fontId="78" fillId="54" borderId="50" applyNumberFormat="0" applyAlignment="0" applyProtection="0"/>
    <xf numFmtId="43" fontId="21" fillId="0" borderId="0" applyFont="0" applyFill="0" applyBorder="0" applyAlignment="0" applyProtection="0"/>
    <xf numFmtId="0" fontId="7" fillId="0" borderId="0"/>
    <xf numFmtId="43" fontId="21" fillId="0" borderId="0" applyFont="0" applyFill="0" applyBorder="0" applyAlignment="0" applyProtection="0"/>
    <xf numFmtId="0" fontId="3" fillId="15" borderId="40" applyNumberFormat="0" applyFont="0" applyAlignment="0" applyProtection="0"/>
    <xf numFmtId="0" fontId="7" fillId="0" borderId="0"/>
    <xf numFmtId="0" fontId="3" fillId="0" borderId="0"/>
    <xf numFmtId="0" fontId="73" fillId="0" borderId="46" applyNumberFormat="0" applyFill="0" applyAlignment="0" applyProtection="0"/>
    <xf numFmtId="0" fontId="3" fillId="15" borderId="40" applyNumberFormat="0" applyFont="0" applyAlignment="0" applyProtection="0"/>
    <xf numFmtId="0" fontId="3" fillId="0" borderId="0"/>
    <xf numFmtId="43" fontId="7" fillId="0" borderId="0" applyFont="0" applyFill="0" applyBorder="0" applyAlignment="0" applyProtection="0"/>
    <xf numFmtId="0" fontId="3" fillId="0" borderId="0"/>
    <xf numFmtId="37" fontId="12" fillId="0" borderId="0"/>
    <xf numFmtId="0" fontId="65" fillId="46" borderId="0" applyNumberFormat="0" applyBorder="0" applyAlignment="0" applyProtection="0"/>
    <xf numFmtId="0" fontId="7" fillId="0" borderId="0"/>
    <xf numFmtId="0" fontId="21" fillId="0" borderId="0" applyBorder="0"/>
    <xf numFmtId="43" fontId="7" fillId="0" borderId="0" applyFont="0" applyFill="0" applyBorder="0" applyAlignment="0" applyProtection="0"/>
    <xf numFmtId="0" fontId="21" fillId="0" borderId="0" applyBorder="0"/>
    <xf numFmtId="37" fontId="12" fillId="0" borderId="0"/>
    <xf numFmtId="0" fontId="65" fillId="40" borderId="0" applyNumberFormat="0" applyBorder="0" applyAlignment="0" applyProtection="0"/>
    <xf numFmtId="0" fontId="3" fillId="0" borderId="0"/>
    <xf numFmtId="0" fontId="21" fillId="0" borderId="0" applyBorder="0"/>
    <xf numFmtId="0" fontId="7" fillId="0" borderId="0"/>
    <xf numFmtId="43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15" borderId="40" applyNumberFormat="0" applyFont="0" applyAlignment="0" applyProtection="0"/>
    <xf numFmtId="0" fontId="54" fillId="0" borderId="0" applyNumberFormat="0" applyFill="0" applyBorder="0" applyAlignment="0" applyProtection="0">
      <alignment vertical="top"/>
    </xf>
    <xf numFmtId="0" fontId="21" fillId="0" borderId="0" applyBorder="0"/>
    <xf numFmtId="43" fontId="3" fillId="0" borderId="0" applyFont="0" applyFill="0" applyBorder="0" applyAlignment="0" applyProtection="0"/>
    <xf numFmtId="37" fontId="12" fillId="0" borderId="0"/>
    <xf numFmtId="9" fontId="3" fillId="0" borderId="0" applyFont="0" applyFill="0" applyBorder="0" applyAlignment="0" applyProtection="0"/>
    <xf numFmtId="0" fontId="66" fillId="48" borderId="0" applyNumberFormat="0" applyBorder="0" applyAlignment="0" applyProtection="0"/>
    <xf numFmtId="0" fontId="7" fillId="0" borderId="0"/>
    <xf numFmtId="0" fontId="3" fillId="0" borderId="0"/>
    <xf numFmtId="43" fontId="3" fillId="0" borderId="0" applyFont="0" applyFill="0" applyBorder="0" applyAlignment="0" applyProtection="0"/>
    <xf numFmtId="0" fontId="21" fillId="0" borderId="0" applyBorder="0"/>
    <xf numFmtId="0" fontId="11" fillId="0" borderId="0" applyNumberFormat="0" applyFill="0" applyBorder="0" applyAlignment="0" applyProtection="0">
      <alignment vertical="top"/>
    </xf>
    <xf numFmtId="0" fontId="61" fillId="0" borderId="0"/>
    <xf numFmtId="0" fontId="3" fillId="0" borderId="0"/>
    <xf numFmtId="9" fontId="3" fillId="0" borderId="0" applyFont="0" applyFill="0" applyBorder="0" applyAlignment="0" applyProtection="0"/>
    <xf numFmtId="0" fontId="21" fillId="0" borderId="0" applyBorder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21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42" borderId="49" applyNumberFormat="0" applyFont="0" applyAlignment="0" applyProtection="0"/>
    <xf numFmtId="0" fontId="7" fillId="0" borderId="0"/>
    <xf numFmtId="0" fontId="3" fillId="0" borderId="0"/>
    <xf numFmtId="0" fontId="3" fillId="0" borderId="0"/>
    <xf numFmtId="0" fontId="66" fillId="52" borderId="0" applyNumberFormat="0" applyBorder="0" applyAlignment="0" applyProtection="0"/>
    <xf numFmtId="43" fontId="7" fillId="0" borderId="0" applyFont="0" applyFill="0" applyBorder="0" applyAlignment="0" applyProtection="0"/>
    <xf numFmtId="0" fontId="3" fillId="0" borderId="0"/>
    <xf numFmtId="43" fontId="21" fillId="0" borderId="0" applyFont="0" applyFill="0" applyBorder="0" applyAlignment="0" applyProtection="0"/>
    <xf numFmtId="0" fontId="82" fillId="0" borderId="0"/>
    <xf numFmtId="0" fontId="7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7" fillId="0" borderId="0"/>
    <xf numFmtId="0" fontId="7" fillId="42" borderId="49" applyNumberFormat="0" applyFont="0" applyAlignment="0" applyProtection="0"/>
    <xf numFmtId="0" fontId="3" fillId="0" borderId="0"/>
    <xf numFmtId="0" fontId="68" fillId="54" borderId="43" applyNumberFormat="0" applyAlignment="0" applyProtection="0"/>
    <xf numFmtId="0" fontId="3" fillId="0" borderId="0"/>
    <xf numFmtId="0" fontId="7" fillId="0" borderId="0"/>
    <xf numFmtId="0" fontId="21" fillId="0" borderId="0" applyBorder="0"/>
    <xf numFmtId="0" fontId="7" fillId="0" borderId="0"/>
    <xf numFmtId="0" fontId="5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/>
    <xf numFmtId="0" fontId="7" fillId="0" borderId="0"/>
    <xf numFmtId="0" fontId="72" fillId="0" borderId="45" applyNumberFormat="0" applyFill="0" applyAlignment="0" applyProtection="0"/>
    <xf numFmtId="0" fontId="3" fillId="0" borderId="0"/>
    <xf numFmtId="0" fontId="74" fillId="0" borderId="0" applyNumberForma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7" fillId="0" borderId="0"/>
    <xf numFmtId="0" fontId="3" fillId="0" borderId="0"/>
    <xf numFmtId="0" fontId="7" fillId="0" borderId="0"/>
    <xf numFmtId="43" fontId="21" fillId="0" borderId="0" applyFont="0" applyFill="0" applyBorder="0" applyAlignment="0" applyProtection="0"/>
    <xf numFmtId="0" fontId="3" fillId="0" borderId="0"/>
    <xf numFmtId="0" fontId="63" fillId="0" borderId="0" applyNumberFormat="0" applyFill="0" applyBorder="0" applyAlignment="0" applyProtection="0"/>
    <xf numFmtId="0" fontId="71" fillId="44" borderId="0" applyNumberFormat="0" applyBorder="0" applyAlignment="0" applyProtection="0"/>
    <xf numFmtId="0" fontId="7" fillId="0" borderId="0"/>
    <xf numFmtId="0" fontId="3" fillId="0" borderId="0"/>
    <xf numFmtId="0" fontId="7" fillId="0" borderId="0"/>
    <xf numFmtId="0" fontId="66" fillId="51" borderId="0" applyNumberFormat="0" applyBorder="0" applyAlignment="0" applyProtection="0"/>
    <xf numFmtId="0" fontId="7" fillId="0" borderId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21" fillId="0" borderId="0" applyBorder="0"/>
    <xf numFmtId="0" fontId="7" fillId="0" borderId="0"/>
    <xf numFmtId="0" fontId="21" fillId="0" borderId="0" applyBorder="0"/>
    <xf numFmtId="0" fontId="63" fillId="0" borderId="0" applyNumberFormat="0" applyFill="0" applyBorder="0" applyAlignment="0" applyProtection="0"/>
    <xf numFmtId="0" fontId="3" fillId="0" borderId="0"/>
    <xf numFmtId="0" fontId="65" fillId="43" borderId="0" applyNumberFormat="0" applyBorder="0" applyAlignment="0" applyProtection="0"/>
    <xf numFmtId="0" fontId="3" fillId="0" borderId="0"/>
    <xf numFmtId="0" fontId="21" fillId="0" borderId="0" applyBorder="0"/>
    <xf numFmtId="0" fontId="3" fillId="0" borderId="0"/>
    <xf numFmtId="0" fontId="65" fillId="41" borderId="0" applyNumberFormat="0" applyBorder="0" applyAlignment="0" applyProtection="0"/>
    <xf numFmtId="0" fontId="3" fillId="0" borderId="0"/>
    <xf numFmtId="0" fontId="80" fillId="0" borderId="51" applyNumberFormat="0" applyFill="0" applyAlignment="0" applyProtection="0"/>
    <xf numFmtId="0" fontId="7" fillId="0" borderId="0"/>
    <xf numFmtId="43" fontId="21" fillId="0" borderId="0" applyFont="0" applyFill="0" applyBorder="0" applyAlignment="0" applyProtection="0"/>
    <xf numFmtId="0" fontId="21" fillId="0" borderId="0" applyBorder="0"/>
    <xf numFmtId="0" fontId="7" fillId="0" borderId="42" applyNumberFormat="0" applyFont="0" applyFill="0" applyAlignment="0" applyProtection="0">
      <alignment vertical="top"/>
    </xf>
    <xf numFmtId="0" fontId="3" fillId="15" borderId="40" applyNumberFormat="0" applyFont="0" applyAlignment="0" applyProtection="0"/>
    <xf numFmtId="0" fontId="75" fillId="45" borderId="43" applyNumberFormat="0" applyAlignment="0" applyProtection="0"/>
    <xf numFmtId="43" fontId="21" fillId="0" borderId="0" applyFont="0" applyFill="0" applyBorder="0" applyAlignment="0" applyProtection="0"/>
    <xf numFmtId="0" fontId="74" fillId="0" borderId="47" applyNumberFormat="0" applyFill="0" applyAlignment="0" applyProtection="0"/>
    <xf numFmtId="9" fontId="3" fillId="0" borderId="0" applyFont="0" applyFill="0" applyBorder="0" applyAlignment="0" applyProtection="0"/>
    <xf numFmtId="0" fontId="70" fillId="0" borderId="0" applyNumberForma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0" fontId="21" fillId="0" borderId="0" applyBorder="0"/>
    <xf numFmtId="0" fontId="21" fillId="0" borderId="0" applyBorder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0" fontId="21" fillId="0" borderId="0" applyBorder="0"/>
    <xf numFmtId="0" fontId="63" fillId="0" borderId="0" applyNumberForma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0" fontId="21" fillId="0" borderId="0" applyBorder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>
      <alignment vertical="top"/>
    </xf>
    <xf numFmtId="0" fontId="2" fillId="0" borderId="0" applyNumberFormat="0" applyFill="0" applyBorder="0" applyAlignment="0" applyProtection="0">
      <alignment vertical="top"/>
    </xf>
    <xf numFmtId="0" fontId="2" fillId="0" borderId="0" applyFont="0" applyFill="0" applyBorder="0" applyAlignment="0" applyProtection="0">
      <alignment vertical="top"/>
    </xf>
    <xf numFmtId="4" fontId="2" fillId="0" borderId="0" applyFont="0" applyFill="0" applyBorder="0" applyAlignment="0" applyProtection="0">
      <alignment vertical="top"/>
    </xf>
    <xf numFmtId="5" fontId="2" fillId="0" borderId="0" applyFont="0" applyFill="0" applyBorder="0" applyAlignment="0" applyProtection="0">
      <alignment vertical="top"/>
    </xf>
    <xf numFmtId="0" fontId="2" fillId="0" borderId="0" applyNumberFormat="0" applyFill="0" applyBorder="0" applyAlignment="0" applyProtection="0">
      <alignment vertical="top"/>
    </xf>
    <xf numFmtId="3" fontId="2" fillId="0" borderId="0" applyFont="0" applyFill="0" applyBorder="0" applyAlignment="0" applyProtection="0">
      <alignment vertical="top"/>
    </xf>
    <xf numFmtId="2" fontId="2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42" applyNumberFormat="0" applyFont="0" applyFill="0" applyAlignment="0" applyProtection="0">
      <alignment vertical="top"/>
    </xf>
    <xf numFmtId="0" fontId="2" fillId="0" borderId="0">
      <alignment vertical="top"/>
    </xf>
    <xf numFmtId="9" fontId="6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9" fontId="2" fillId="0" borderId="0" applyFont="0" applyFill="0" applyBorder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 applyFont="0" applyFill="0" applyBorder="0" applyAlignment="0" applyProtection="0">
      <alignment vertical="top"/>
    </xf>
    <xf numFmtId="4" fontId="2" fillId="0" borderId="0" applyFont="0" applyFill="0" applyBorder="0" applyAlignment="0" applyProtection="0">
      <alignment vertical="top"/>
    </xf>
    <xf numFmtId="5" fontId="2" fillId="0" borderId="0" applyFont="0" applyFill="0" applyBorder="0" applyAlignment="0" applyProtection="0">
      <alignment vertical="top"/>
    </xf>
    <xf numFmtId="3" fontId="2" fillId="0" borderId="0" applyFont="0" applyFill="0" applyBorder="0" applyAlignment="0" applyProtection="0">
      <alignment vertical="top"/>
    </xf>
    <xf numFmtId="2" fontId="2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0" fillId="0" borderId="0">
      <alignment vertical="top"/>
    </xf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0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>
      <alignment vertical="top"/>
    </xf>
    <xf numFmtId="0" fontId="2" fillId="0" borderId="0" applyNumberFormat="0" applyFill="0" applyBorder="0" applyAlignment="0" applyProtection="0">
      <alignment vertical="top"/>
    </xf>
    <xf numFmtId="0" fontId="2" fillId="0" borderId="0" applyFont="0" applyFill="0" applyBorder="0" applyAlignment="0" applyProtection="0">
      <alignment vertical="top"/>
    </xf>
    <xf numFmtId="4" fontId="2" fillId="0" borderId="0" applyFont="0" applyFill="0" applyBorder="0" applyAlignment="0" applyProtection="0">
      <alignment vertical="top"/>
    </xf>
    <xf numFmtId="5" fontId="2" fillId="0" borderId="0" applyFont="0" applyFill="0" applyBorder="0" applyAlignment="0" applyProtection="0">
      <alignment vertical="top"/>
    </xf>
    <xf numFmtId="0" fontId="2" fillId="0" borderId="0" applyNumberFormat="0" applyFill="0" applyBorder="0" applyAlignment="0" applyProtection="0">
      <alignment vertical="top"/>
    </xf>
    <xf numFmtId="3" fontId="2" fillId="0" borderId="0" applyFont="0" applyFill="0" applyBorder="0" applyAlignment="0" applyProtection="0">
      <alignment vertical="top"/>
    </xf>
    <xf numFmtId="2" fontId="2" fillId="0" borderId="0" applyFont="0" applyFill="0" applyBorder="0" applyAlignment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42" applyNumberFormat="0" applyFont="0" applyFill="0" applyAlignment="0" applyProtection="0">
      <alignment vertical="top"/>
    </xf>
    <xf numFmtId="0" fontId="2" fillId="0" borderId="0">
      <alignment vertical="top"/>
    </xf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>
      <alignment vertical="top"/>
    </xf>
    <xf numFmtId="0" fontId="2" fillId="0" borderId="0" applyNumberFormat="0" applyFill="0" applyBorder="0" applyAlignment="0" applyProtection="0">
      <alignment vertical="top"/>
    </xf>
    <xf numFmtId="0" fontId="2" fillId="0" borderId="0" applyFont="0" applyFill="0" applyBorder="0" applyAlignment="0" applyProtection="0">
      <alignment vertical="top"/>
    </xf>
    <xf numFmtId="4" fontId="2" fillId="0" borderId="0" applyFont="0" applyFill="0" applyBorder="0" applyAlignment="0" applyProtection="0">
      <alignment vertical="top"/>
    </xf>
    <xf numFmtId="5" fontId="2" fillId="0" borderId="0" applyFont="0" applyFill="0" applyBorder="0" applyAlignment="0" applyProtection="0">
      <alignment vertical="top"/>
    </xf>
    <xf numFmtId="0" fontId="2" fillId="0" borderId="0" applyNumberFormat="0" applyFill="0" applyBorder="0" applyAlignment="0" applyProtection="0">
      <alignment vertical="top"/>
    </xf>
    <xf numFmtId="3" fontId="2" fillId="0" borderId="0" applyFont="0" applyFill="0" applyBorder="0" applyAlignment="0" applyProtection="0">
      <alignment vertical="top"/>
    </xf>
    <xf numFmtId="2" fontId="2" fillId="0" borderId="0" applyFont="0" applyFill="0" applyBorder="0" applyAlignment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42" applyNumberFormat="0" applyFont="0" applyFill="0" applyAlignment="0" applyProtection="0">
      <alignment vertical="top"/>
    </xf>
    <xf numFmtId="0" fontId="2" fillId="0" borderId="0">
      <alignment vertical="top"/>
    </xf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>
      <alignment vertical="top"/>
    </xf>
    <xf numFmtId="0" fontId="2" fillId="0" borderId="0" applyNumberFormat="0" applyFill="0" applyBorder="0" applyAlignment="0" applyProtection="0">
      <alignment vertical="top"/>
    </xf>
    <xf numFmtId="0" fontId="2" fillId="0" borderId="0" applyFont="0" applyFill="0" applyBorder="0" applyAlignment="0" applyProtection="0">
      <alignment vertical="top"/>
    </xf>
    <xf numFmtId="4" fontId="2" fillId="0" borderId="0" applyFont="0" applyFill="0" applyBorder="0" applyAlignment="0" applyProtection="0">
      <alignment vertical="top"/>
    </xf>
    <xf numFmtId="5" fontId="2" fillId="0" borderId="0" applyFont="0" applyFill="0" applyBorder="0" applyAlignment="0" applyProtection="0">
      <alignment vertical="top"/>
    </xf>
    <xf numFmtId="0" fontId="2" fillId="0" borderId="0" applyNumberFormat="0" applyFill="0" applyBorder="0" applyAlignment="0" applyProtection="0">
      <alignment vertical="top"/>
    </xf>
    <xf numFmtId="3" fontId="2" fillId="0" borderId="0" applyFont="0" applyFill="0" applyBorder="0" applyAlignment="0" applyProtection="0">
      <alignment vertical="top"/>
    </xf>
    <xf numFmtId="2" fontId="2" fillId="0" borderId="0" applyFont="0" applyFill="0" applyBorder="0" applyAlignment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42" applyNumberFormat="0" applyFont="0" applyFill="0" applyAlignment="0" applyProtection="0">
      <alignment vertical="top"/>
    </xf>
    <xf numFmtId="0" fontId="2" fillId="0" borderId="0">
      <alignment vertical="top"/>
    </xf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>
      <alignment vertical="top"/>
    </xf>
    <xf numFmtId="0" fontId="2" fillId="0" borderId="0" applyNumberFormat="0" applyFill="0" applyBorder="0" applyAlignment="0" applyProtection="0">
      <alignment vertical="top"/>
    </xf>
    <xf numFmtId="0" fontId="2" fillId="0" borderId="0" applyFont="0" applyFill="0" applyBorder="0" applyAlignment="0" applyProtection="0">
      <alignment vertical="top"/>
    </xf>
    <xf numFmtId="4" fontId="2" fillId="0" borderId="0" applyFont="0" applyFill="0" applyBorder="0" applyAlignment="0" applyProtection="0">
      <alignment vertical="top"/>
    </xf>
    <xf numFmtId="5" fontId="2" fillId="0" borderId="0" applyFont="0" applyFill="0" applyBorder="0" applyAlignment="0" applyProtection="0">
      <alignment vertical="top"/>
    </xf>
    <xf numFmtId="0" fontId="2" fillId="0" borderId="0" applyNumberFormat="0" applyFill="0" applyBorder="0" applyAlignment="0" applyProtection="0">
      <alignment vertical="top"/>
    </xf>
    <xf numFmtId="3" fontId="2" fillId="0" borderId="0" applyFont="0" applyFill="0" applyBorder="0" applyAlignment="0" applyProtection="0">
      <alignment vertical="top"/>
    </xf>
    <xf numFmtId="2" fontId="2" fillId="0" borderId="0" applyFont="0" applyFill="0" applyBorder="0" applyAlignment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42" applyNumberFormat="0" applyFont="0" applyFill="0" applyAlignment="0" applyProtection="0">
      <alignment vertical="top"/>
    </xf>
    <xf numFmtId="0" fontId="2" fillId="0" borderId="0">
      <alignment vertical="top"/>
    </xf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>
      <alignment vertical="top"/>
    </xf>
    <xf numFmtId="0" fontId="2" fillId="0" borderId="0" applyNumberFormat="0" applyFill="0" applyBorder="0" applyAlignment="0" applyProtection="0">
      <alignment vertical="top"/>
    </xf>
    <xf numFmtId="0" fontId="2" fillId="0" borderId="0" applyFont="0" applyFill="0" applyBorder="0" applyAlignment="0" applyProtection="0">
      <alignment vertical="top"/>
    </xf>
    <xf numFmtId="4" fontId="2" fillId="0" borderId="0" applyFont="0" applyFill="0" applyBorder="0" applyAlignment="0" applyProtection="0">
      <alignment vertical="top"/>
    </xf>
    <xf numFmtId="5" fontId="2" fillId="0" borderId="0" applyFont="0" applyFill="0" applyBorder="0" applyAlignment="0" applyProtection="0">
      <alignment vertical="top"/>
    </xf>
    <xf numFmtId="0" fontId="2" fillId="0" borderId="0" applyNumberFormat="0" applyFill="0" applyBorder="0" applyAlignment="0" applyProtection="0">
      <alignment vertical="top"/>
    </xf>
    <xf numFmtId="3" fontId="2" fillId="0" borderId="0" applyFont="0" applyFill="0" applyBorder="0" applyAlignment="0" applyProtection="0">
      <alignment vertical="top"/>
    </xf>
    <xf numFmtId="2" fontId="2" fillId="0" borderId="0" applyFont="0" applyFill="0" applyBorder="0" applyAlignment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42" applyNumberFormat="0" applyFont="0" applyFill="0" applyAlignment="0" applyProtection="0">
      <alignment vertical="top"/>
    </xf>
    <xf numFmtId="0" fontId="2" fillId="0" borderId="0">
      <alignment vertical="top"/>
    </xf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1" fillId="0" borderId="0" applyBorder="0"/>
    <xf numFmtId="43" fontId="2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6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6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6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65" fillId="0" borderId="0" applyFont="0" applyFill="0" applyBorder="0" applyAlignment="0" applyProtection="0"/>
    <xf numFmtId="0" fontId="2" fillId="0" borderId="0"/>
    <xf numFmtId="9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2" fillId="0" borderId="0"/>
    <xf numFmtId="9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2" fillId="0" borderId="0"/>
    <xf numFmtId="9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2" fillId="0" borderId="0"/>
    <xf numFmtId="9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2" fillId="0" borderId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39" fillId="0" borderId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13" fillId="0" borderId="0" applyNumberFormat="0" applyFill="0" applyBorder="0" applyAlignment="0" applyProtection="0"/>
    <xf numFmtId="0" fontId="65" fillId="57" borderId="0" applyNumberFormat="0" applyBorder="0" applyAlignment="0" applyProtection="0"/>
    <xf numFmtId="0" fontId="116" fillId="0" borderId="0" applyFill="0" applyProtection="0">
      <alignment horizontal="left" indent="3"/>
    </xf>
    <xf numFmtId="0" fontId="119" fillId="21" borderId="0" applyNumberFormat="0" applyBorder="0" applyAlignment="0" applyProtection="0"/>
    <xf numFmtId="0" fontId="119" fillId="37" borderId="0" applyNumberFormat="0" applyBorder="0" applyAlignment="0" applyProtection="0"/>
    <xf numFmtId="171" fontId="116" fillId="0" borderId="0"/>
    <xf numFmtId="0" fontId="119" fillId="33" borderId="0" applyNumberFormat="0" applyBorder="0" applyAlignment="0" applyProtection="0"/>
    <xf numFmtId="0" fontId="119" fillId="29" borderId="0" applyNumberFormat="0" applyBorder="0" applyAlignment="0" applyProtection="0"/>
    <xf numFmtId="0" fontId="11" fillId="65" borderId="56"/>
    <xf numFmtId="0" fontId="120" fillId="36" borderId="0" applyNumberFormat="0" applyBorder="0" applyAlignment="0" applyProtection="0"/>
    <xf numFmtId="41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23" fillId="14" borderId="39" applyNumberFormat="0" applyAlignment="0" applyProtection="0"/>
    <xf numFmtId="0" fontId="120" fillId="24" borderId="0" applyNumberFormat="0" applyBorder="0" applyAlignment="0" applyProtection="0"/>
    <xf numFmtId="43" fontId="1" fillId="0" borderId="0" applyFont="0" applyFill="0" applyBorder="0" applyAlignment="0" applyProtection="0"/>
    <xf numFmtId="0" fontId="35" fillId="39" borderId="0" applyNumberFormat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7" fillId="46" borderId="0" applyNumberFormat="0" applyBorder="0" applyAlignment="0" applyProtection="0"/>
    <xf numFmtId="0" fontId="21" fillId="0" borderId="0" applyBorder="0"/>
    <xf numFmtId="44" fontId="1" fillId="0" borderId="0" applyFont="0" applyFill="0" applyBorder="0" applyAlignment="0" applyProtection="0"/>
    <xf numFmtId="0" fontId="119" fillId="38" borderId="0" applyNumberFormat="0" applyBorder="0" applyAlignment="0" applyProtection="0"/>
    <xf numFmtId="0" fontId="119" fillId="30" borderId="0" applyNumberFormat="0" applyBorder="0" applyAlignment="0" applyProtection="0"/>
    <xf numFmtId="0" fontId="66" fillId="60" borderId="0" applyNumberFormat="0" applyBorder="0" applyAlignment="0" applyProtection="0"/>
    <xf numFmtId="0" fontId="7" fillId="0" borderId="0"/>
    <xf numFmtId="0" fontId="1" fillId="0" borderId="0"/>
    <xf numFmtId="0" fontId="1" fillId="0" borderId="0"/>
    <xf numFmtId="0" fontId="21" fillId="0" borderId="0" applyBorder="0"/>
    <xf numFmtId="0" fontId="1" fillId="0" borderId="0">
      <alignment vertical="top"/>
    </xf>
    <xf numFmtId="0" fontId="1" fillId="0" borderId="0"/>
    <xf numFmtId="0" fontId="1" fillId="15" borderId="40" applyNumberFormat="0" applyFont="0" applyAlignment="0" applyProtection="0"/>
    <xf numFmtId="9" fontId="3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1" fillId="0" borderId="0" applyBorder="0"/>
    <xf numFmtId="0" fontId="1" fillId="0" borderId="0"/>
    <xf numFmtId="0" fontId="1" fillId="15" borderId="4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>
      <alignment vertical="top"/>
    </xf>
    <xf numFmtId="0" fontId="1" fillId="0" borderId="0" applyNumberFormat="0" applyFill="0" applyBorder="0" applyAlignment="0" applyProtection="0">
      <alignment vertical="top"/>
    </xf>
    <xf numFmtId="0" fontId="1" fillId="0" borderId="0" applyFont="0" applyFill="0" applyBorder="0" applyAlignment="0" applyProtection="0">
      <alignment vertical="top"/>
    </xf>
    <xf numFmtId="4" fontId="1" fillId="0" borderId="0" applyFont="0" applyFill="0" applyBorder="0" applyAlignment="0" applyProtection="0">
      <alignment vertical="top"/>
    </xf>
    <xf numFmtId="0" fontId="129" fillId="11" borderId="0" applyNumberFormat="0" applyBorder="0" applyAlignment="0" applyProtection="0"/>
    <xf numFmtId="5" fontId="1" fillId="0" borderId="0" applyFont="0" applyFill="0" applyBorder="0" applyAlignment="0" applyProtection="0">
      <alignment vertical="top"/>
    </xf>
    <xf numFmtId="0" fontId="1" fillId="0" borderId="0" applyNumberFormat="0" applyFill="0" applyBorder="0" applyAlignment="0" applyProtection="0">
      <alignment vertical="top"/>
    </xf>
    <xf numFmtId="3" fontId="1" fillId="0" borderId="0" applyFont="0" applyFill="0" applyBorder="0" applyAlignment="0" applyProtection="0">
      <alignment vertical="top"/>
    </xf>
    <xf numFmtId="2" fontId="1" fillId="0" borderId="0" applyFont="0" applyFill="0" applyBorder="0" applyAlignment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42" applyNumberFormat="0" applyFont="0" applyFill="0" applyAlignment="0" applyProtection="0">
      <alignment vertical="top"/>
    </xf>
    <xf numFmtId="0" fontId="1" fillId="0" borderId="0">
      <alignment vertical="top"/>
    </xf>
    <xf numFmtId="43" fontId="39" fillId="0" borderId="0" applyFont="0" applyFill="0" applyBorder="0" applyAlignment="0" applyProtection="0"/>
    <xf numFmtId="0" fontId="122" fillId="13" borderId="36" applyNumberFormat="0" applyAlignment="0" applyProtection="0"/>
    <xf numFmtId="9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19" fillId="25" borderId="0" applyNumberFormat="0" applyBorder="0" applyAlignment="0" applyProtection="0"/>
    <xf numFmtId="0" fontId="35" fillId="19" borderId="0" applyNumberFormat="0" applyBorder="0" applyAlignment="0" applyProtection="0"/>
    <xf numFmtId="0" fontId="7" fillId="0" borderId="0"/>
    <xf numFmtId="0" fontId="120" fillId="39" borderId="0" applyNumberFormat="0" applyBorder="0" applyAlignment="0" applyProtection="0"/>
    <xf numFmtId="43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175" fontId="117" fillId="0" borderId="0"/>
    <xf numFmtId="0" fontId="37" fillId="0" borderId="0" applyNumberFormat="0" applyFill="0" applyBorder="0" applyAlignment="0" applyProtection="0"/>
    <xf numFmtId="0" fontId="66" fillId="60" borderId="0" applyNumberFormat="0" applyBorder="0" applyAlignment="0" applyProtection="0"/>
    <xf numFmtId="0" fontId="66" fillId="59" borderId="0" applyNumberFormat="0" applyBorder="0" applyAlignment="0" applyProtection="0"/>
    <xf numFmtId="0" fontId="66" fillId="58" borderId="0" applyNumberFormat="0" applyBorder="0" applyAlignment="0" applyProtection="0"/>
    <xf numFmtId="0" fontId="66" fillId="41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19" fillId="0" borderId="0" applyFont="0" applyFill="0" applyBorder="0" applyAlignment="0" applyProtection="0"/>
    <xf numFmtId="0" fontId="66" fillId="63" borderId="0" applyNumberFormat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35" fillId="28" borderId="0" applyNumberFormat="0" applyBorder="0" applyAlignment="0" applyProtection="0"/>
    <xf numFmtId="0" fontId="66" fillId="62" borderId="0" applyNumberFormat="0" applyBorder="0" applyAlignment="0" applyProtection="0"/>
    <xf numFmtId="0" fontId="120" fillId="27" borderId="0" applyNumberFormat="0" applyBorder="0" applyAlignment="0" applyProtection="0"/>
    <xf numFmtId="0" fontId="119" fillId="22" borderId="0" applyNumberFormat="0" applyBorder="0" applyAlignment="0" applyProtection="0"/>
    <xf numFmtId="9" fontId="119" fillId="0" borderId="0" applyFont="0" applyFill="0" applyBorder="0" applyAlignment="0" applyProtection="0"/>
    <xf numFmtId="0" fontId="7" fillId="0" borderId="0"/>
    <xf numFmtId="0" fontId="7" fillId="0" borderId="0"/>
    <xf numFmtId="0" fontId="65" fillId="56" borderId="0" applyNumberFormat="0" applyBorder="0" applyAlignment="0" applyProtection="0"/>
    <xf numFmtId="167" fontId="40" fillId="0" borderId="0"/>
    <xf numFmtId="0" fontId="35" fillId="23" borderId="0" applyNumberFormat="0" applyBorder="0" applyAlignment="0" applyProtection="0"/>
    <xf numFmtId="0" fontId="35" fillId="32" borderId="0" applyNumberFormat="0" applyBorder="0" applyAlignment="0" applyProtection="0"/>
    <xf numFmtId="0" fontId="1" fillId="0" borderId="0"/>
    <xf numFmtId="0" fontId="1" fillId="15" borderId="40" applyNumberFormat="0" applyFont="0" applyAlignment="0" applyProtection="0"/>
    <xf numFmtId="0" fontId="1" fillId="0" borderId="0"/>
    <xf numFmtId="0" fontId="65" fillId="43" borderId="0" applyNumberFormat="0" applyBorder="0" applyAlignment="0" applyProtection="0"/>
    <xf numFmtId="0" fontId="7" fillId="0" borderId="42" applyNumberFormat="0" applyFill="0" applyAlignment="0" applyProtection="0"/>
    <xf numFmtId="0" fontId="66" fillId="47" borderId="0" applyNumberFormat="0" applyBorder="0" applyAlignment="0" applyProtection="0"/>
    <xf numFmtId="0" fontId="131" fillId="0" borderId="41" applyNumberFormat="0" applyFill="0" applyAlignment="0" applyProtection="0"/>
    <xf numFmtId="0" fontId="120" fillId="19" borderId="0" applyNumberFormat="0" applyBorder="0" applyAlignment="0" applyProtection="0"/>
    <xf numFmtId="0" fontId="126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16" fillId="0" borderId="0" applyFill="0" applyProtection="0">
      <alignment horizontal="left" indent="5"/>
    </xf>
    <xf numFmtId="0" fontId="116" fillId="0" borderId="0" applyFill="0" applyProtection="0">
      <alignment horizontal="left" indent="2"/>
    </xf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9" fontId="1" fillId="0" borderId="0" applyFont="0" applyFill="0" applyBorder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 applyFont="0" applyFill="0" applyBorder="0" applyAlignment="0" applyProtection="0">
      <alignment vertical="top"/>
    </xf>
    <xf numFmtId="4" fontId="1" fillId="0" borderId="0" applyFont="0" applyFill="0" applyBorder="0" applyAlignment="0" applyProtection="0">
      <alignment vertical="top"/>
    </xf>
    <xf numFmtId="5" fontId="1" fillId="0" borderId="0" applyFont="0" applyFill="0" applyBorder="0" applyAlignment="0" applyProtection="0">
      <alignment vertical="top"/>
    </xf>
    <xf numFmtId="3" fontId="1" fillId="0" borderId="0" applyFont="0" applyFill="0" applyBorder="0" applyAlignment="0" applyProtection="0">
      <alignment vertical="top"/>
    </xf>
    <xf numFmtId="2" fontId="1" fillId="0" borderId="0" applyFont="0" applyFill="0" applyBorder="0" applyAlignment="0" applyProtection="0">
      <alignment vertical="top"/>
    </xf>
    <xf numFmtId="43" fontId="2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1" fillId="0" borderId="0" applyBorder="0"/>
    <xf numFmtId="0" fontId="65" fillId="53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44" fontId="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35" fillId="36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5" fillId="48" borderId="0" applyNumberFormat="0" applyBorder="0" applyAlignment="0" applyProtection="0"/>
    <xf numFmtId="0" fontId="7" fillId="0" borderId="0"/>
    <xf numFmtId="0" fontId="35" fillId="27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>
      <alignment vertical="top"/>
    </xf>
    <xf numFmtId="0" fontId="1" fillId="0" borderId="0"/>
    <xf numFmtId="0" fontId="1" fillId="15" borderId="4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>
      <alignment vertical="top"/>
    </xf>
    <xf numFmtId="0" fontId="1" fillId="0" borderId="0" applyNumberFormat="0" applyFill="0" applyBorder="0" applyAlignment="0" applyProtection="0">
      <alignment vertical="top"/>
    </xf>
    <xf numFmtId="0" fontId="1" fillId="0" borderId="0" applyFont="0" applyFill="0" applyBorder="0" applyAlignment="0" applyProtection="0">
      <alignment vertical="top"/>
    </xf>
    <xf numFmtId="4" fontId="1" fillId="0" borderId="0" applyFont="0" applyFill="0" applyBorder="0" applyAlignment="0" applyProtection="0">
      <alignment vertical="top"/>
    </xf>
    <xf numFmtId="5" fontId="1" fillId="0" borderId="0" applyFont="0" applyFill="0" applyBorder="0" applyAlignment="0" applyProtection="0">
      <alignment vertical="top"/>
    </xf>
    <xf numFmtId="0" fontId="1" fillId="0" borderId="0" applyNumberFormat="0" applyFill="0" applyBorder="0" applyAlignment="0" applyProtection="0">
      <alignment vertical="top"/>
    </xf>
    <xf numFmtId="3" fontId="1" fillId="0" borderId="0" applyFont="0" applyFill="0" applyBorder="0" applyAlignment="0" applyProtection="0">
      <alignment vertical="top"/>
    </xf>
    <xf numFmtId="2" fontId="1" fillId="0" borderId="0" applyFont="0" applyFill="0" applyBorder="0" applyAlignment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42" applyNumberFormat="0" applyFont="0" applyFill="0" applyAlignment="0" applyProtection="0">
      <alignment vertical="top"/>
    </xf>
    <xf numFmtId="0" fontId="1" fillId="0" borderId="0">
      <alignment vertical="top"/>
    </xf>
    <xf numFmtId="9" fontId="1" fillId="0" borderId="0" applyFont="0" applyFill="0" applyBorder="0" applyAlignment="0" applyProtection="0"/>
    <xf numFmtId="0" fontId="120" fillId="28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>
      <alignment vertical="top"/>
    </xf>
    <xf numFmtId="0" fontId="1" fillId="0" borderId="0"/>
    <xf numFmtId="0" fontId="1" fillId="15" borderId="4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>
      <alignment vertical="top"/>
    </xf>
    <xf numFmtId="0" fontId="1" fillId="0" borderId="0" applyNumberFormat="0" applyFill="0" applyBorder="0" applyAlignment="0" applyProtection="0">
      <alignment vertical="top"/>
    </xf>
    <xf numFmtId="0" fontId="1" fillId="0" borderId="0" applyFont="0" applyFill="0" applyBorder="0" applyAlignment="0" applyProtection="0">
      <alignment vertical="top"/>
    </xf>
    <xf numFmtId="4" fontId="1" fillId="0" borderId="0" applyFont="0" applyFill="0" applyBorder="0" applyAlignment="0" applyProtection="0">
      <alignment vertical="top"/>
    </xf>
    <xf numFmtId="5" fontId="1" fillId="0" borderId="0" applyFont="0" applyFill="0" applyBorder="0" applyAlignment="0" applyProtection="0">
      <alignment vertical="top"/>
    </xf>
    <xf numFmtId="0" fontId="1" fillId="0" borderId="0" applyNumberFormat="0" applyFill="0" applyBorder="0" applyAlignment="0" applyProtection="0">
      <alignment vertical="top"/>
    </xf>
    <xf numFmtId="3" fontId="1" fillId="0" borderId="0" applyFont="0" applyFill="0" applyBorder="0" applyAlignment="0" applyProtection="0">
      <alignment vertical="top"/>
    </xf>
    <xf numFmtId="2" fontId="1" fillId="0" borderId="0" applyFont="0" applyFill="0" applyBorder="0" applyAlignment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42" applyNumberFormat="0" applyFont="0" applyFill="0" applyAlignment="0" applyProtection="0">
      <alignment vertical="top"/>
    </xf>
    <xf numFmtId="0" fontId="1" fillId="0" borderId="0">
      <alignment vertical="top"/>
    </xf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>
      <alignment vertical="top"/>
    </xf>
    <xf numFmtId="0" fontId="1" fillId="0" borderId="0" applyNumberFormat="0" applyFill="0" applyBorder="0" applyAlignment="0" applyProtection="0">
      <alignment vertical="top"/>
    </xf>
    <xf numFmtId="0" fontId="1" fillId="0" borderId="0" applyFont="0" applyFill="0" applyBorder="0" applyAlignment="0" applyProtection="0">
      <alignment vertical="top"/>
    </xf>
    <xf numFmtId="4" fontId="1" fillId="0" borderId="0" applyFont="0" applyFill="0" applyBorder="0" applyAlignment="0" applyProtection="0">
      <alignment vertical="top"/>
    </xf>
    <xf numFmtId="5" fontId="1" fillId="0" borderId="0" applyFont="0" applyFill="0" applyBorder="0" applyAlignment="0" applyProtection="0">
      <alignment vertical="top"/>
    </xf>
    <xf numFmtId="0" fontId="1" fillId="0" borderId="0" applyNumberFormat="0" applyFill="0" applyBorder="0" applyAlignment="0" applyProtection="0">
      <alignment vertical="top"/>
    </xf>
    <xf numFmtId="3" fontId="1" fillId="0" borderId="0" applyFont="0" applyFill="0" applyBorder="0" applyAlignment="0" applyProtection="0">
      <alignment vertical="top"/>
    </xf>
    <xf numFmtId="2" fontId="1" fillId="0" borderId="0" applyFont="0" applyFill="0" applyBorder="0" applyAlignment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42" applyNumberFormat="0" applyFont="0" applyFill="0" applyAlignment="0" applyProtection="0">
      <alignment vertical="top"/>
    </xf>
    <xf numFmtId="0" fontId="1" fillId="0" borderId="0">
      <alignment vertical="top"/>
    </xf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>
      <alignment vertical="top"/>
    </xf>
    <xf numFmtId="0" fontId="1" fillId="0" borderId="0"/>
    <xf numFmtId="0" fontId="1" fillId="15" borderId="4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>
      <alignment vertical="top"/>
    </xf>
    <xf numFmtId="0" fontId="1" fillId="0" borderId="0" applyNumberFormat="0" applyFill="0" applyBorder="0" applyAlignment="0" applyProtection="0">
      <alignment vertical="top"/>
    </xf>
    <xf numFmtId="0" fontId="1" fillId="0" borderId="0" applyFont="0" applyFill="0" applyBorder="0" applyAlignment="0" applyProtection="0">
      <alignment vertical="top"/>
    </xf>
    <xf numFmtId="4" fontId="1" fillId="0" borderId="0" applyFont="0" applyFill="0" applyBorder="0" applyAlignment="0" applyProtection="0">
      <alignment vertical="top"/>
    </xf>
    <xf numFmtId="5" fontId="1" fillId="0" borderId="0" applyFont="0" applyFill="0" applyBorder="0" applyAlignment="0" applyProtection="0">
      <alignment vertical="top"/>
    </xf>
    <xf numFmtId="0" fontId="1" fillId="0" borderId="0" applyNumberFormat="0" applyFill="0" applyBorder="0" applyAlignment="0" applyProtection="0">
      <alignment vertical="top"/>
    </xf>
    <xf numFmtId="3" fontId="1" fillId="0" borderId="0" applyFont="0" applyFill="0" applyBorder="0" applyAlignment="0" applyProtection="0">
      <alignment vertical="top"/>
    </xf>
    <xf numFmtId="2" fontId="1" fillId="0" borderId="0" applyFont="0" applyFill="0" applyBorder="0" applyAlignment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42" applyNumberFormat="0" applyFont="0" applyFill="0" applyAlignment="0" applyProtection="0">
      <alignment vertical="top"/>
    </xf>
    <xf numFmtId="0" fontId="1" fillId="0" borderId="0">
      <alignment vertical="top"/>
    </xf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>
      <alignment vertical="top"/>
    </xf>
    <xf numFmtId="0" fontId="1" fillId="0" borderId="0"/>
    <xf numFmtId="0" fontId="1" fillId="15" borderId="4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>
      <alignment vertical="top"/>
    </xf>
    <xf numFmtId="0" fontId="1" fillId="0" borderId="0" applyNumberFormat="0" applyFill="0" applyBorder="0" applyAlignment="0" applyProtection="0">
      <alignment vertical="top"/>
    </xf>
    <xf numFmtId="0" fontId="1" fillId="0" borderId="0" applyFont="0" applyFill="0" applyBorder="0" applyAlignment="0" applyProtection="0">
      <alignment vertical="top"/>
    </xf>
    <xf numFmtId="4" fontId="1" fillId="0" borderId="0" applyFont="0" applyFill="0" applyBorder="0" applyAlignment="0" applyProtection="0">
      <alignment vertical="top"/>
    </xf>
    <xf numFmtId="5" fontId="1" fillId="0" borderId="0" applyFont="0" applyFill="0" applyBorder="0" applyAlignment="0" applyProtection="0">
      <alignment vertical="top"/>
    </xf>
    <xf numFmtId="0" fontId="1" fillId="0" borderId="0" applyNumberFormat="0" applyFill="0" applyBorder="0" applyAlignment="0" applyProtection="0">
      <alignment vertical="top"/>
    </xf>
    <xf numFmtId="3" fontId="1" fillId="0" borderId="0" applyFont="0" applyFill="0" applyBorder="0" applyAlignment="0" applyProtection="0">
      <alignment vertical="top"/>
    </xf>
    <xf numFmtId="2" fontId="1" fillId="0" borderId="0" applyFont="0" applyFill="0" applyBorder="0" applyAlignment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42" applyNumberFormat="0" applyFont="0" applyFill="0" applyAlignment="0" applyProtection="0">
      <alignment vertical="top"/>
    </xf>
    <xf numFmtId="0" fontId="1" fillId="0" borderId="0">
      <alignment vertical="top"/>
    </xf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9" fillId="13" borderId="36" applyNumberFormat="0" applyAlignment="0" applyProtection="0"/>
    <xf numFmtId="0" fontId="120" fillId="23" borderId="0" applyNumberFormat="0" applyBorder="0" applyAlignment="0" applyProtection="0"/>
    <xf numFmtId="0" fontId="21" fillId="0" borderId="0" applyBorder="0"/>
    <xf numFmtId="43" fontId="7" fillId="0" borderId="0" applyFont="0" applyFill="0" applyBorder="0" applyAlignment="0" applyProtection="0"/>
    <xf numFmtId="0" fontId="65" fillId="53" borderId="0" applyNumberFormat="0" applyBorder="0" applyAlignment="0" applyProtection="0"/>
    <xf numFmtId="0" fontId="120" fillId="31" borderId="0" applyNumberFormat="0" applyBorder="0" applyAlignment="0" applyProtection="0"/>
    <xf numFmtId="43" fontId="7" fillId="0" borderId="0" applyFont="0" applyFill="0" applyBorder="0" applyAlignment="0" applyProtection="0"/>
    <xf numFmtId="44" fontId="119" fillId="0" borderId="0" applyFont="0" applyFill="0" applyBorder="0" applyAlignment="0" applyProtection="0"/>
    <xf numFmtId="0" fontId="115" fillId="65" borderId="56"/>
    <xf numFmtId="0" fontId="21" fillId="0" borderId="0" applyBorder="0"/>
    <xf numFmtId="0" fontId="127" fillId="12" borderId="36" applyNumberFormat="0" applyAlignment="0" applyProtection="0"/>
    <xf numFmtId="0" fontId="21" fillId="0" borderId="0" applyBorder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40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39" fillId="0" borderId="0"/>
    <xf numFmtId="0" fontId="1" fillId="17" borderId="0" applyNumberFormat="0" applyBorder="0" applyAlignment="0" applyProtection="0"/>
    <xf numFmtId="0" fontId="95" fillId="56" borderId="0" applyNumberFormat="0" applyBorder="0" applyAlignment="0" applyProtection="0"/>
    <xf numFmtId="0" fontId="1" fillId="21" borderId="0" applyNumberFormat="0" applyBorder="0" applyAlignment="0" applyProtection="0"/>
    <xf numFmtId="0" fontId="95" fillId="46" borderId="0" applyNumberFormat="0" applyBorder="0" applyAlignment="0" applyProtection="0"/>
    <xf numFmtId="0" fontId="1" fillId="25" borderId="0" applyNumberFormat="0" applyBorder="0" applyAlignment="0" applyProtection="0"/>
    <xf numFmtId="0" fontId="95" fillId="57" borderId="0" applyNumberFormat="0" applyBorder="0" applyAlignment="0" applyProtection="0"/>
    <xf numFmtId="0" fontId="1" fillId="29" borderId="0" applyNumberFormat="0" applyBorder="0" applyAlignment="0" applyProtection="0"/>
    <xf numFmtId="0" fontId="95" fillId="53" borderId="0" applyNumberFormat="0" applyBorder="0" applyAlignment="0" applyProtection="0"/>
    <xf numFmtId="0" fontId="1" fillId="33" borderId="0" applyNumberFormat="0" applyBorder="0" applyAlignment="0" applyProtection="0"/>
    <xf numFmtId="0" fontId="95" fillId="33" borderId="0" applyNumberFormat="0" applyBorder="0" applyAlignment="0" applyProtection="0"/>
    <xf numFmtId="0" fontId="1" fillId="37" borderId="0" applyNumberFormat="0" applyBorder="0" applyAlignment="0" applyProtection="0"/>
    <xf numFmtId="0" fontId="95" fillId="43" borderId="0" applyNumberFormat="0" applyBorder="0" applyAlignment="0" applyProtection="0"/>
    <xf numFmtId="0" fontId="1" fillId="18" borderId="0" applyNumberFormat="0" applyBorder="0" applyAlignment="0" applyProtection="0"/>
    <xf numFmtId="0" fontId="95" fillId="40" borderId="0" applyNumberFormat="0" applyBorder="0" applyAlignment="0" applyProtection="0"/>
    <xf numFmtId="0" fontId="1" fillId="22" borderId="0" applyNumberFormat="0" applyBorder="0" applyAlignment="0" applyProtection="0"/>
    <xf numFmtId="0" fontId="95" fillId="22" borderId="0" applyNumberFormat="0" applyBorder="0" applyAlignment="0" applyProtection="0"/>
    <xf numFmtId="0" fontId="1" fillId="26" borderId="0" applyNumberFormat="0" applyBorder="0" applyAlignment="0" applyProtection="0"/>
    <xf numFmtId="0" fontId="95" fillId="58" borderId="0" applyNumberFormat="0" applyBorder="0" applyAlignment="0" applyProtection="0"/>
    <xf numFmtId="0" fontId="1" fillId="30" borderId="0" applyNumberFormat="0" applyBorder="0" applyAlignment="0" applyProtection="0"/>
    <xf numFmtId="0" fontId="95" fillId="53" borderId="0" applyNumberFormat="0" applyBorder="0" applyAlignment="0" applyProtection="0"/>
    <xf numFmtId="0" fontId="1" fillId="34" borderId="0" applyNumberFormat="0" applyBorder="0" applyAlignment="0" applyProtection="0"/>
    <xf numFmtId="0" fontId="95" fillId="34" borderId="0" applyNumberFormat="0" applyBorder="0" applyAlignment="0" applyProtection="0"/>
    <xf numFmtId="0" fontId="1" fillId="38" borderId="0" applyNumberFormat="0" applyBorder="0" applyAlignment="0" applyProtection="0"/>
    <xf numFmtId="0" fontId="95" fillId="48" borderId="0" applyNumberFormat="0" applyBorder="0" applyAlignment="0" applyProtection="0"/>
    <xf numFmtId="0" fontId="96" fillId="59" borderId="0" applyNumberFormat="0" applyBorder="0" applyAlignment="0" applyProtection="0"/>
    <xf numFmtId="0" fontId="96" fillId="23" borderId="0" applyNumberFormat="0" applyBorder="0" applyAlignment="0" applyProtection="0"/>
    <xf numFmtId="0" fontId="96" fillId="58" borderId="0" applyNumberFormat="0" applyBorder="0" applyAlignment="0" applyProtection="0"/>
    <xf numFmtId="0" fontId="96" fillId="60" borderId="0" applyNumberFormat="0" applyBorder="0" applyAlignment="0" applyProtection="0"/>
    <xf numFmtId="0" fontId="96" fillId="51" borderId="0" applyNumberFormat="0" applyBorder="0" applyAlignment="0" applyProtection="0"/>
    <xf numFmtId="0" fontId="96" fillId="61" borderId="0" applyNumberFormat="0" applyBorder="0" applyAlignment="0" applyProtection="0"/>
    <xf numFmtId="0" fontId="96" fillId="62" borderId="0" applyNumberFormat="0" applyBorder="0" applyAlignment="0" applyProtection="0"/>
    <xf numFmtId="0" fontId="96" fillId="20" borderId="0" applyNumberFormat="0" applyBorder="0" applyAlignment="0" applyProtection="0"/>
    <xf numFmtId="0" fontId="96" fillId="63" borderId="0" applyNumberFormat="0" applyBorder="0" applyAlignment="0" applyProtection="0"/>
    <xf numFmtId="0" fontId="96" fillId="60" borderId="0" applyNumberFormat="0" applyBorder="0" applyAlignment="0" applyProtection="0"/>
    <xf numFmtId="0" fontId="96" fillId="51" borderId="0" applyNumberFormat="0" applyBorder="0" applyAlignment="0" applyProtection="0"/>
    <xf numFmtId="0" fontId="96" fillId="47" borderId="0" applyNumberFormat="0" applyBorder="0" applyAlignment="0" applyProtection="0"/>
    <xf numFmtId="0" fontId="97" fillId="10" borderId="0" applyNumberFormat="0" applyBorder="0" applyAlignment="0" applyProtection="0"/>
    <xf numFmtId="0" fontId="86" fillId="64" borderId="36" applyNumberFormat="0" applyAlignment="0" applyProtection="0"/>
    <xf numFmtId="0" fontId="98" fillId="55" borderId="44" applyNumberForma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99" fillId="0" borderId="0" applyNumberFormat="0" applyFill="0" applyBorder="0" applyAlignment="0" applyProtection="0"/>
    <xf numFmtId="0" fontId="100" fillId="9" borderId="0" applyNumberFormat="0" applyBorder="0" applyAlignment="0" applyProtection="0"/>
    <xf numFmtId="0" fontId="87" fillId="0" borderId="52" applyNumberFormat="0" applyFill="0" applyAlignment="0" applyProtection="0"/>
    <xf numFmtId="0" fontId="88" fillId="0" borderId="34" applyNumberFormat="0" applyFill="0" applyAlignment="0" applyProtection="0"/>
    <xf numFmtId="0" fontId="89" fillId="0" borderId="53" applyNumberFormat="0" applyFill="0" applyAlignment="0" applyProtection="0"/>
    <xf numFmtId="0" fontId="89" fillId="0" borderId="0" applyNumberFormat="0" applyFill="0" applyBorder="0" applyAlignment="0" applyProtection="0"/>
    <xf numFmtId="0" fontId="83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90" fillId="43" borderId="36" applyNumberFormat="0" applyAlignment="0" applyProtection="0"/>
    <xf numFmtId="0" fontId="91" fillId="0" borderId="54" applyNumberFormat="0" applyFill="0" applyAlignment="0" applyProtection="0"/>
    <xf numFmtId="0" fontId="92" fillId="11" borderId="0" applyNumberFormat="0" applyBorder="0" applyAlignment="0" applyProtection="0"/>
    <xf numFmtId="0" fontId="39" fillId="0" borderId="0"/>
    <xf numFmtId="0" fontId="1" fillId="0" borderId="0"/>
    <xf numFmtId="0" fontId="1" fillId="0" borderId="0"/>
    <xf numFmtId="0" fontId="84" fillId="0" borderId="0"/>
    <xf numFmtId="0" fontId="85" fillId="15" borderId="40" applyNumberFormat="0" applyFont="0" applyAlignment="0" applyProtection="0"/>
    <xf numFmtId="0" fontId="1" fillId="15" borderId="40" applyNumberFormat="0" applyFont="0" applyAlignment="0" applyProtection="0"/>
    <xf numFmtId="0" fontId="93" fillId="64" borderId="50" applyNumberFormat="0" applyAlignment="0" applyProtection="0"/>
    <xf numFmtId="9" fontId="39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9" fillId="0" borderId="0" applyFon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55" applyNumberFormat="0" applyFill="0" applyAlignment="0" applyProtection="0"/>
    <xf numFmtId="0" fontId="103" fillId="0" borderId="0" applyNumberFormat="0" applyFill="0" applyBorder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>
      <alignment vertical="top"/>
    </xf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95" fillId="5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95" fillId="5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95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95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95" fillId="5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95" fillId="5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95" fillId="5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95" fillId="5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04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04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04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04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04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04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04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04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04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04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04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04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04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04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04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04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39" fillId="0" borderId="0"/>
    <xf numFmtId="43" fontId="39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35" fillId="19" borderId="0" applyNumberFormat="0" applyBorder="0" applyAlignment="0" applyProtection="0"/>
    <xf numFmtId="0" fontId="35" fillId="23" borderId="0" applyNumberFormat="0" applyBorder="0" applyAlignment="0" applyProtection="0"/>
    <xf numFmtId="0" fontId="35" fillId="27" borderId="0" applyNumberFormat="0" applyBorder="0" applyAlignment="0" applyProtection="0"/>
    <xf numFmtId="0" fontId="35" fillId="31" borderId="0" applyNumberFormat="0" applyBorder="0" applyAlignment="0" applyProtection="0"/>
    <xf numFmtId="0" fontId="35" fillId="35" borderId="0" applyNumberFormat="0" applyBorder="0" applyAlignment="0" applyProtection="0"/>
    <xf numFmtId="0" fontId="35" fillId="39" borderId="0" applyNumberFormat="0" applyBorder="0" applyAlignment="0" applyProtection="0"/>
    <xf numFmtId="0" fontId="35" fillId="16" borderId="0" applyNumberFormat="0" applyBorder="0" applyAlignment="0" applyProtection="0"/>
    <xf numFmtId="0" fontId="35" fillId="20" borderId="0" applyNumberFormat="0" applyBorder="0" applyAlignment="0" applyProtection="0"/>
    <xf numFmtId="0" fontId="35" fillId="24" borderId="0" applyNumberFormat="0" applyBorder="0" applyAlignment="0" applyProtection="0"/>
    <xf numFmtId="0" fontId="35" fillId="28" borderId="0" applyNumberFormat="0" applyBorder="0" applyAlignment="0" applyProtection="0"/>
    <xf numFmtId="0" fontId="35" fillId="32" borderId="0" applyNumberFormat="0" applyBorder="0" applyAlignment="0" applyProtection="0"/>
    <xf numFmtId="0" fontId="35" fillId="36" borderId="0" applyNumberFormat="0" applyBorder="0" applyAlignment="0" applyProtection="0"/>
    <xf numFmtId="0" fontId="26" fillId="10" borderId="0" applyNumberFormat="0" applyBorder="0" applyAlignment="0" applyProtection="0"/>
    <xf numFmtId="0" fontId="29" fillId="13" borderId="36" applyNumberFormat="0" applyAlignment="0" applyProtection="0"/>
    <xf numFmtId="0" fontId="31" fillId="14" borderId="39" applyNumberFormat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25" fillId="9" borderId="0" applyNumberFormat="0" applyBorder="0" applyAlignment="0" applyProtection="0"/>
    <xf numFmtId="0" fontId="22" fillId="0" borderId="33" applyNumberFormat="0" applyFill="0" applyAlignment="0" applyProtection="0"/>
    <xf numFmtId="0" fontId="23" fillId="0" borderId="34" applyNumberFormat="0" applyFill="0" applyAlignment="0" applyProtection="0"/>
    <xf numFmtId="0" fontId="24" fillId="0" borderId="35" applyNumberFormat="0" applyFill="0" applyAlignment="0" applyProtection="0"/>
    <xf numFmtId="0" fontId="24" fillId="0" borderId="0" applyNumberFormat="0" applyFill="0" applyBorder="0" applyAlignment="0" applyProtection="0"/>
    <xf numFmtId="0" fontId="27" fillId="12" borderId="36" applyNumberFormat="0" applyAlignment="0" applyProtection="0"/>
    <xf numFmtId="0" fontId="30" fillId="0" borderId="38" applyNumberFormat="0" applyFill="0" applyAlignment="0" applyProtection="0"/>
    <xf numFmtId="0" fontId="38" fillId="11" borderId="0" applyNumberFormat="0" applyBorder="0" applyAlignment="0" applyProtection="0"/>
    <xf numFmtId="0" fontId="39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28" fillId="13" borderId="37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4" fillId="0" borderId="41" applyNumberFormat="0" applyFill="0" applyAlignment="0" applyProtection="0"/>
    <xf numFmtId="0" fontId="32" fillId="0" borderId="0" applyNumberFormat="0" applyFill="0" applyBorder="0" applyAlignment="0" applyProtection="0"/>
    <xf numFmtId="0" fontId="105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39" fillId="0" borderId="0"/>
    <xf numFmtId="0" fontId="39" fillId="0" borderId="0"/>
    <xf numFmtId="0" fontId="1" fillId="0" borderId="0"/>
    <xf numFmtId="0" fontId="39" fillId="0" borderId="0"/>
    <xf numFmtId="0" fontId="39" fillId="0" borderId="0"/>
    <xf numFmtId="0" fontId="1" fillId="0" borderId="0"/>
    <xf numFmtId="0" fontId="39" fillId="0" borderId="0"/>
    <xf numFmtId="0" fontId="39" fillId="0" borderId="0"/>
    <xf numFmtId="9" fontId="7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60" fillId="0" borderId="0">
      <alignment vertical="top"/>
    </xf>
    <xf numFmtId="43" fontId="60" fillId="0" borderId="0" applyFont="0" applyFill="0" applyBorder="0" applyAlignment="0" applyProtection="0">
      <alignment vertical="top"/>
    </xf>
    <xf numFmtId="9" fontId="60" fillId="0" borderId="0" applyFont="0" applyFill="0" applyBorder="0" applyAlignment="0" applyProtection="0">
      <alignment vertical="top"/>
    </xf>
    <xf numFmtId="0" fontId="62" fillId="0" borderId="0">
      <alignment vertical="top"/>
    </xf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7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39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1" fillId="0" borderId="0" applyNumberFormat="0" applyFill="0" applyBorder="0" applyAlignment="0" applyProtection="0">
      <alignment vertical="top"/>
    </xf>
    <xf numFmtId="0" fontId="1" fillId="0" borderId="0" applyFont="0" applyFill="0" applyBorder="0" applyAlignment="0" applyProtection="0">
      <alignment vertical="top"/>
    </xf>
    <xf numFmtId="4" fontId="1" fillId="0" borderId="0" applyFont="0" applyFill="0" applyBorder="0" applyAlignment="0" applyProtection="0">
      <alignment vertical="top"/>
    </xf>
    <xf numFmtId="5" fontId="1" fillId="0" borderId="0" applyFont="0" applyFill="0" applyBorder="0" applyAlignment="0" applyProtection="0">
      <alignment vertical="top"/>
    </xf>
    <xf numFmtId="0" fontId="1" fillId="0" borderId="0" applyNumberFormat="0" applyFill="0" applyBorder="0" applyAlignment="0" applyProtection="0">
      <alignment vertical="top"/>
    </xf>
    <xf numFmtId="3" fontId="1" fillId="0" borderId="0" applyFont="0" applyFill="0" applyBorder="0" applyAlignment="0" applyProtection="0">
      <alignment vertical="top"/>
    </xf>
    <xf numFmtId="2" fontId="1" fillId="0" borderId="0" applyFont="0" applyFill="0" applyBorder="0" applyAlignment="0" applyProtection="0">
      <alignment vertical="top"/>
    </xf>
    <xf numFmtId="167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42" applyNumberFormat="0" applyFont="0" applyFill="0" applyAlignment="0" applyProtection="0">
      <alignment vertical="top"/>
    </xf>
    <xf numFmtId="0" fontId="1" fillId="0" borderId="0">
      <alignment vertical="top"/>
    </xf>
    <xf numFmtId="0" fontId="41" fillId="0" borderId="0" applyNumberFormat="0" applyFill="0" applyBorder="0" applyAlignment="0" applyProtection="0">
      <alignment vertical="top"/>
      <protection locked="0"/>
    </xf>
    <xf numFmtId="0" fontId="39" fillId="0" borderId="0"/>
    <xf numFmtId="0" fontId="39" fillId="0" borderId="0"/>
    <xf numFmtId="43" fontId="39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0" fontId="7" fillId="0" borderId="0"/>
    <xf numFmtId="0" fontId="7" fillId="0" borderId="0"/>
    <xf numFmtId="0" fontId="45" fillId="0" borderId="0" applyBorder="0">
      <alignment horizontal="centerContinuous" vertical="center"/>
    </xf>
    <xf numFmtId="0" fontId="46" fillId="0" borderId="0" applyBorder="0">
      <alignment horizontal="centerContinuous" vertical="center"/>
    </xf>
    <xf numFmtId="0" fontId="47" fillId="0" borderId="0" applyBorder="0">
      <alignment horizontal="centerContinuous" vertical="center"/>
    </xf>
    <xf numFmtId="0" fontId="48" fillId="0" borderId="0" applyBorder="0">
      <alignment horizontal="centerContinuous" vertical="center"/>
    </xf>
    <xf numFmtId="37" fontId="50" fillId="0" borderId="0" applyBorder="0">
      <alignment horizontal="right" vertical="center"/>
    </xf>
    <xf numFmtId="37" fontId="51" fillId="0" borderId="0" applyBorder="0">
      <alignment horizontal="right" vertical="center"/>
    </xf>
    <xf numFmtId="37" fontId="52" fillId="0" borderId="0" applyBorder="0">
      <alignment horizontal="right" vertical="center"/>
    </xf>
    <xf numFmtId="37" fontId="53" fillId="0" borderId="0" applyBorder="0">
      <alignment horizontal="right" vertical="center"/>
    </xf>
    <xf numFmtId="0" fontId="54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44" fillId="0" borderId="0" applyBorder="0">
      <alignment vertical="center"/>
    </xf>
    <xf numFmtId="0" fontId="55" fillId="0" borderId="0" applyBorder="0">
      <alignment vertical="center"/>
    </xf>
    <xf numFmtId="0" fontId="56" fillId="0" borderId="0" applyBorder="0">
      <alignment vertical="center"/>
    </xf>
    <xf numFmtId="0" fontId="57" fillId="0" borderId="0" applyBorder="0">
      <alignment vertical="center"/>
    </xf>
    <xf numFmtId="37" fontId="44" fillId="0" borderId="0" applyBorder="0">
      <alignment horizontal="right" vertical="center"/>
    </xf>
    <xf numFmtId="37" fontId="55" fillId="0" borderId="0" applyBorder="0">
      <alignment horizontal="right" vertical="center"/>
    </xf>
    <xf numFmtId="37" fontId="56" fillId="0" borderId="0" applyBorder="0">
      <alignment horizontal="right" vertical="center"/>
    </xf>
    <xf numFmtId="37" fontId="57" fillId="0" borderId="0" applyBorder="0">
      <alignment horizontal="right" vertical="center"/>
    </xf>
    <xf numFmtId="0" fontId="46" fillId="0" borderId="0" applyBorder="0">
      <alignment vertical="center"/>
    </xf>
    <xf numFmtId="168" fontId="44" fillId="0" borderId="0" applyBorder="0">
      <alignment horizontal="right" vertical="center"/>
    </xf>
    <xf numFmtId="39" fontId="44" fillId="0" borderId="0" applyBorder="0">
      <alignment horizontal="right" vertical="center"/>
    </xf>
    <xf numFmtId="169" fontId="55" fillId="0" borderId="0" applyFill="0" applyBorder="0" applyProtection="0">
      <alignment horizontal="right" vertical="center"/>
    </xf>
    <xf numFmtId="39" fontId="55" fillId="0" borderId="0" applyBorder="0">
      <alignment horizontal="right" vertical="center"/>
    </xf>
    <xf numFmtId="168" fontId="56" fillId="0" borderId="0" applyBorder="0">
      <alignment horizontal="right" vertical="center"/>
    </xf>
    <xf numFmtId="10" fontId="56" fillId="0" borderId="0" applyBorder="0">
      <alignment horizontal="right" vertical="center"/>
    </xf>
    <xf numFmtId="168" fontId="57" fillId="0" borderId="0" applyBorder="0">
      <alignment horizontal="right" vertical="center"/>
    </xf>
    <xf numFmtId="10" fontId="57" fillId="0" borderId="0" applyBorder="0">
      <alignment horizontal="right" vertical="center"/>
    </xf>
    <xf numFmtId="0" fontId="58" fillId="0" borderId="0" applyBorder="0">
      <alignment vertical="center"/>
    </xf>
    <xf numFmtId="0" fontId="7" fillId="0" borderId="42" applyNumberFormat="0" applyFont="0" applyFill="0" applyAlignment="0" applyProtection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9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9" fillId="0" borderId="0"/>
    <xf numFmtId="44" fontId="39" fillId="0" borderId="0" applyFont="0" applyFill="0" applyBorder="0" applyAlignment="0" applyProtection="0"/>
    <xf numFmtId="167" fontId="40" fillId="0" borderId="0"/>
    <xf numFmtId="0" fontId="7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9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 applyFont="0" applyFill="0" applyBorder="0" applyAlignment="0" applyProtection="0">
      <alignment vertical="top"/>
    </xf>
    <xf numFmtId="4" fontId="1" fillId="0" borderId="0" applyFont="0" applyFill="0" applyBorder="0" applyAlignment="0" applyProtection="0">
      <alignment vertical="top"/>
    </xf>
    <xf numFmtId="5" fontId="1" fillId="0" borderId="0" applyFont="0" applyFill="0" applyBorder="0" applyAlignment="0" applyProtection="0">
      <alignment vertical="top"/>
    </xf>
    <xf numFmtId="3" fontId="1" fillId="0" borderId="0" applyFont="0" applyFill="0" applyBorder="0" applyAlignment="0" applyProtection="0">
      <alignment vertical="top"/>
    </xf>
    <xf numFmtId="2" fontId="1" fillId="0" borderId="0" applyFont="0" applyFill="0" applyBorder="0" applyAlignment="0" applyProtection="0">
      <alignment vertical="top"/>
    </xf>
    <xf numFmtId="0" fontId="7" fillId="0" borderId="0"/>
    <xf numFmtId="167" fontId="40" fillId="0" borderId="0"/>
    <xf numFmtId="0" fontId="1" fillId="0" borderId="0"/>
    <xf numFmtId="0" fontId="1" fillId="0" borderId="0"/>
    <xf numFmtId="0" fontId="39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60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6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39" fillId="0" borderId="0"/>
    <xf numFmtId="43" fontId="3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39" fillId="0" borderId="0"/>
    <xf numFmtId="0" fontId="1" fillId="0" borderId="0"/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39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7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9" fillId="0" borderId="0"/>
    <xf numFmtId="0" fontId="39" fillId="0" borderId="0"/>
    <xf numFmtId="0" fontId="1" fillId="0" borderId="0"/>
    <xf numFmtId="0" fontId="1" fillId="15" borderId="40" applyNumberFormat="0" applyFont="0" applyAlignment="0" applyProtection="0"/>
    <xf numFmtId="0" fontId="1" fillId="0" borderId="0">
      <alignment vertical="top"/>
    </xf>
    <xf numFmtId="0" fontId="1" fillId="0" borderId="0" applyNumberFormat="0" applyFill="0" applyBorder="0" applyAlignment="0" applyProtection="0">
      <alignment vertical="top"/>
    </xf>
    <xf numFmtId="0" fontId="1" fillId="0" borderId="0" applyFont="0" applyFill="0" applyBorder="0" applyAlignment="0" applyProtection="0">
      <alignment vertical="top"/>
    </xf>
    <xf numFmtId="4" fontId="1" fillId="0" borderId="0" applyFont="0" applyFill="0" applyBorder="0" applyAlignment="0" applyProtection="0">
      <alignment vertical="top"/>
    </xf>
    <xf numFmtId="5" fontId="1" fillId="0" borderId="0" applyFont="0" applyFill="0" applyBorder="0" applyAlignment="0" applyProtection="0">
      <alignment vertical="top"/>
    </xf>
    <xf numFmtId="0" fontId="1" fillId="0" borderId="0" applyNumberFormat="0" applyFill="0" applyBorder="0" applyAlignment="0" applyProtection="0">
      <alignment vertical="top"/>
    </xf>
    <xf numFmtId="3" fontId="1" fillId="0" borderId="0" applyFont="0" applyFill="0" applyBorder="0" applyAlignment="0" applyProtection="0">
      <alignment vertical="top"/>
    </xf>
    <xf numFmtId="2" fontId="1" fillId="0" borderId="0" applyFont="0" applyFill="0" applyBorder="0" applyAlignment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42" applyNumberFormat="0" applyFont="0" applyFill="0" applyAlignment="0" applyProtection="0">
      <alignment vertical="top"/>
    </xf>
    <xf numFmtId="0" fontId="1" fillId="0" borderId="0">
      <alignment vertical="top"/>
    </xf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39" fillId="0" borderId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9" fontId="39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5" borderId="40" applyNumberFormat="0" applyFont="0" applyAlignment="0" applyProtection="0"/>
    <xf numFmtId="0" fontId="1" fillId="0" borderId="0">
      <alignment vertical="top"/>
    </xf>
    <xf numFmtId="0" fontId="1" fillId="0" borderId="0" applyNumberFormat="0" applyFill="0" applyBorder="0" applyAlignment="0" applyProtection="0">
      <alignment vertical="top"/>
    </xf>
    <xf numFmtId="0" fontId="1" fillId="0" borderId="0" applyFont="0" applyFill="0" applyBorder="0" applyAlignment="0" applyProtection="0">
      <alignment vertical="top"/>
    </xf>
    <xf numFmtId="4" fontId="1" fillId="0" borderId="0" applyFont="0" applyFill="0" applyBorder="0" applyAlignment="0" applyProtection="0">
      <alignment vertical="top"/>
    </xf>
    <xf numFmtId="5" fontId="1" fillId="0" borderId="0" applyFont="0" applyFill="0" applyBorder="0" applyAlignment="0" applyProtection="0">
      <alignment vertical="top"/>
    </xf>
    <xf numFmtId="0" fontId="1" fillId="0" borderId="0" applyNumberFormat="0" applyFill="0" applyBorder="0" applyAlignment="0" applyProtection="0">
      <alignment vertical="top"/>
    </xf>
    <xf numFmtId="3" fontId="1" fillId="0" borderId="0" applyFont="0" applyFill="0" applyBorder="0" applyAlignment="0" applyProtection="0">
      <alignment vertical="top"/>
    </xf>
    <xf numFmtId="2" fontId="1" fillId="0" borderId="0" applyFont="0" applyFill="0" applyBorder="0" applyAlignment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42" applyNumberFormat="0" applyFont="0" applyFill="0" applyAlignment="0" applyProtection="0">
      <alignment vertical="top"/>
    </xf>
    <xf numFmtId="0" fontId="1" fillId="0" borderId="0">
      <alignment vertical="top"/>
    </xf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5" borderId="40" applyNumberFormat="0" applyFont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39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>
      <alignment vertical="top"/>
    </xf>
    <xf numFmtId="0" fontId="1" fillId="0" borderId="0" applyNumberFormat="0" applyFill="0" applyBorder="0" applyAlignment="0" applyProtection="0">
      <alignment vertical="top"/>
    </xf>
    <xf numFmtId="0" fontId="1" fillId="0" borderId="0" applyFont="0" applyFill="0" applyBorder="0" applyAlignment="0" applyProtection="0">
      <alignment vertical="top"/>
    </xf>
    <xf numFmtId="4" fontId="1" fillId="0" borderId="0" applyFont="0" applyFill="0" applyBorder="0" applyAlignment="0" applyProtection="0">
      <alignment vertical="top"/>
    </xf>
    <xf numFmtId="5" fontId="1" fillId="0" borderId="0" applyFont="0" applyFill="0" applyBorder="0" applyAlignment="0" applyProtection="0">
      <alignment vertical="top"/>
    </xf>
    <xf numFmtId="0" fontId="1" fillId="0" borderId="0" applyNumberFormat="0" applyFill="0" applyBorder="0" applyAlignment="0" applyProtection="0">
      <alignment vertical="top"/>
    </xf>
    <xf numFmtId="3" fontId="1" fillId="0" borderId="0" applyFont="0" applyFill="0" applyBorder="0" applyAlignment="0" applyProtection="0">
      <alignment vertical="top"/>
    </xf>
    <xf numFmtId="2" fontId="1" fillId="0" borderId="0" applyFont="0" applyFill="0" applyBorder="0" applyAlignment="0" applyProtection="0">
      <alignment vertical="top"/>
    </xf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42" applyNumberFormat="0" applyFont="0" applyFill="0" applyAlignment="0" applyProtection="0">
      <alignment vertical="top"/>
    </xf>
    <xf numFmtId="0" fontId="1" fillId="0" borderId="0">
      <alignment vertical="top"/>
    </xf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5" borderId="40" applyNumberFormat="0" applyFont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5" borderId="40" applyNumberFormat="0" applyFont="0" applyAlignment="0" applyProtection="0"/>
    <xf numFmtId="0" fontId="1" fillId="0" borderId="0">
      <alignment vertical="top"/>
    </xf>
    <xf numFmtId="0" fontId="1" fillId="0" borderId="0" applyNumberFormat="0" applyFill="0" applyBorder="0" applyAlignment="0" applyProtection="0">
      <alignment vertical="top"/>
    </xf>
    <xf numFmtId="0" fontId="1" fillId="0" borderId="0" applyFont="0" applyFill="0" applyBorder="0" applyAlignment="0" applyProtection="0">
      <alignment vertical="top"/>
    </xf>
    <xf numFmtId="4" fontId="1" fillId="0" borderId="0" applyFont="0" applyFill="0" applyBorder="0" applyAlignment="0" applyProtection="0">
      <alignment vertical="top"/>
    </xf>
    <xf numFmtId="5" fontId="1" fillId="0" borderId="0" applyFont="0" applyFill="0" applyBorder="0" applyAlignment="0" applyProtection="0">
      <alignment vertical="top"/>
    </xf>
    <xf numFmtId="0" fontId="1" fillId="0" borderId="0" applyNumberFormat="0" applyFill="0" applyBorder="0" applyAlignment="0" applyProtection="0">
      <alignment vertical="top"/>
    </xf>
    <xf numFmtId="3" fontId="1" fillId="0" borderId="0" applyFont="0" applyFill="0" applyBorder="0" applyAlignment="0" applyProtection="0">
      <alignment vertical="top"/>
    </xf>
    <xf numFmtId="2" fontId="1" fillId="0" borderId="0" applyFont="0" applyFill="0" applyBorder="0" applyAlignment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42" applyNumberFormat="0" applyFont="0" applyFill="0" applyAlignment="0" applyProtection="0">
      <alignment vertical="top"/>
    </xf>
    <xf numFmtId="0" fontId="1" fillId="0" borderId="0">
      <alignment vertical="top"/>
    </xf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5" borderId="40" applyNumberFormat="0" applyFont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>
      <alignment vertical="top"/>
    </xf>
    <xf numFmtId="0" fontId="1" fillId="0" borderId="0" applyNumberFormat="0" applyFill="0" applyBorder="0" applyAlignment="0" applyProtection="0">
      <alignment vertical="top"/>
    </xf>
    <xf numFmtId="0" fontId="1" fillId="0" borderId="0" applyFont="0" applyFill="0" applyBorder="0" applyAlignment="0" applyProtection="0">
      <alignment vertical="top"/>
    </xf>
    <xf numFmtId="4" fontId="1" fillId="0" borderId="0" applyFont="0" applyFill="0" applyBorder="0" applyAlignment="0" applyProtection="0">
      <alignment vertical="top"/>
    </xf>
    <xf numFmtId="5" fontId="1" fillId="0" borderId="0" applyFont="0" applyFill="0" applyBorder="0" applyAlignment="0" applyProtection="0">
      <alignment vertical="top"/>
    </xf>
    <xf numFmtId="0" fontId="1" fillId="0" borderId="0" applyNumberFormat="0" applyFill="0" applyBorder="0" applyAlignment="0" applyProtection="0">
      <alignment vertical="top"/>
    </xf>
    <xf numFmtId="3" fontId="1" fillId="0" borderId="0" applyFont="0" applyFill="0" applyBorder="0" applyAlignment="0" applyProtection="0">
      <alignment vertical="top"/>
    </xf>
    <xf numFmtId="2" fontId="1" fillId="0" borderId="0" applyFont="0" applyFill="0" applyBorder="0" applyAlignment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42" applyNumberFormat="0" applyFont="0" applyFill="0" applyAlignment="0" applyProtection="0">
      <alignment vertical="top"/>
    </xf>
    <xf numFmtId="0" fontId="1" fillId="0" borderId="0">
      <alignment vertical="top"/>
    </xf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5" borderId="40" applyNumberFormat="0" applyFont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" fillId="0" borderId="0"/>
    <xf numFmtId="9" fontId="6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9" fontId="39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115" fillId="65" borderId="60"/>
    <xf numFmtId="0" fontId="120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37" fillId="0" borderId="0" applyNumberFormat="0" applyFill="0" applyBorder="0" applyAlignment="0" applyProtection="0"/>
    <xf numFmtId="44" fontId="119" fillId="0" borderId="0" applyFont="0" applyFill="0" applyBorder="0" applyAlignment="0" applyProtection="0"/>
    <xf numFmtId="0" fontId="35" fillId="31" borderId="0" applyNumberFormat="0" applyBorder="0" applyAlignment="0" applyProtection="0"/>
    <xf numFmtId="0" fontId="66" fillId="51" borderId="0" applyNumberFormat="0" applyBorder="0" applyAlignment="0" applyProtection="0"/>
    <xf numFmtId="0" fontId="120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24" borderId="0" applyNumberFormat="0" applyBorder="0" applyAlignment="0" applyProtection="0"/>
    <xf numFmtId="0" fontId="26" fillId="10" borderId="0" applyNumberFormat="0" applyBorder="0" applyAlignment="0" applyProtection="0"/>
    <xf numFmtId="0" fontId="107" fillId="64" borderId="43" applyNumberFormat="0" applyAlignment="0" applyProtection="0"/>
    <xf numFmtId="0" fontId="31" fillId="14" borderId="39" applyNumberFormat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172" fontId="7" fillId="0" borderId="0" applyFill="0" applyBorder="0" applyAlignment="0" applyProtection="0"/>
    <xf numFmtId="172" fontId="7" fillId="0" borderId="0" applyFill="0" applyBorder="0" applyAlignment="0" applyProtection="0"/>
    <xf numFmtId="43" fontId="6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7" fillId="0" borderId="0" applyFill="0" applyBorder="0" applyAlignment="0" applyProtection="0"/>
    <xf numFmtId="172" fontId="7" fillId="0" borderId="0" applyFill="0" applyBorder="0" applyAlignment="0" applyProtection="0"/>
    <xf numFmtId="43" fontId="119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3" fontId="7" fillId="0" borderId="0" applyFill="0" applyBorder="0" applyAlignment="0" applyProtection="0"/>
    <xf numFmtId="172" fontId="116" fillId="0" borderId="0" applyFill="0" applyProtection="0"/>
    <xf numFmtId="171" fontId="116" fillId="0" borderId="0" applyFill="0" applyProtection="0"/>
    <xf numFmtId="42" fontId="119" fillId="0" borderId="0" applyFont="0" applyFill="0" applyBorder="0" applyAlignment="0" applyProtection="0"/>
    <xf numFmtId="173" fontId="7" fillId="0" borderId="0" applyFill="0" applyBorder="0" applyAlignment="0" applyProtection="0"/>
    <xf numFmtId="173" fontId="7" fillId="0" borderId="0" applyFill="0" applyBorder="0" applyAlignment="0" applyProtection="0"/>
    <xf numFmtId="44" fontId="119" fillId="0" borderId="0" applyFont="0" applyFill="0" applyBorder="0" applyAlignment="0" applyProtection="0"/>
    <xf numFmtId="44" fontId="119" fillId="0" borderId="0" applyFont="0" applyFill="0" applyBorder="0" applyAlignment="0" applyProtection="0"/>
    <xf numFmtId="44" fontId="11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74" fontId="7" fillId="0" borderId="0" applyFill="0" applyBorder="0" applyAlignment="0" applyProtection="0"/>
    <xf numFmtId="0" fontId="11" fillId="65" borderId="0"/>
    <xf numFmtId="0" fontId="11" fillId="65" borderId="56"/>
    <xf numFmtId="0" fontId="7" fillId="0" borderId="0" applyFill="0" applyBorder="0" applyAlignment="0" applyProtection="0"/>
    <xf numFmtId="0" fontId="116" fillId="0" borderId="57" applyFill="0" applyProtection="0"/>
    <xf numFmtId="0" fontId="12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2" fontId="7" fillId="0" borderId="0" applyFill="0" applyBorder="0" applyAlignment="0" applyProtection="0"/>
    <xf numFmtId="0" fontId="125" fillId="9" borderId="0" applyNumberFormat="0" applyBorder="0" applyAlignment="0" applyProtection="0"/>
    <xf numFmtId="0" fontId="54" fillId="0" borderId="0" applyNumberFormat="0" applyFill="0" applyBorder="0" applyAlignment="0" applyProtection="0"/>
    <xf numFmtId="0" fontId="126" fillId="0" borderId="33" applyNumberFormat="0" applyFill="0" applyAlignment="0" applyProtection="0"/>
    <xf numFmtId="0" fontId="22" fillId="0" borderId="33" applyNumberFormat="0" applyFill="0" applyAlignment="0" applyProtection="0"/>
    <xf numFmtId="0" fontId="109" fillId="0" borderId="58" applyNumberFormat="0" applyFill="0" applyAlignment="0" applyProtection="0"/>
    <xf numFmtId="0" fontId="11" fillId="0" borderId="0" applyNumberFormat="0" applyFill="0" applyBorder="0" applyAlignment="0" applyProtection="0"/>
    <xf numFmtId="0" fontId="126" fillId="0" borderId="34" applyNumberFormat="0" applyFill="0" applyAlignment="0" applyProtection="0"/>
    <xf numFmtId="0" fontId="23" fillId="0" borderId="34" applyNumberFormat="0" applyFill="0" applyAlignment="0" applyProtection="0"/>
    <xf numFmtId="0" fontId="110" fillId="0" borderId="53" applyNumberFormat="0" applyFill="0" applyAlignment="0" applyProtection="0"/>
    <xf numFmtId="0" fontId="126" fillId="0" borderId="35" applyNumberFormat="0" applyFill="0" applyAlignment="0" applyProtection="0"/>
    <xf numFmtId="0" fontId="24" fillId="0" borderId="35" applyNumberFormat="0" applyFill="0" applyAlignment="0" applyProtection="0"/>
    <xf numFmtId="0" fontId="110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14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0" fontId="75" fillId="43" borderId="43" applyNumberFormat="0" applyAlignment="0" applyProtection="0"/>
    <xf numFmtId="0" fontId="27" fillId="12" borderId="36" applyNumberFormat="0" applyAlignment="0" applyProtection="0"/>
    <xf numFmtId="0" fontId="115" fillId="66" borderId="56"/>
    <xf numFmtId="0" fontId="111" fillId="0" borderId="54" applyNumberFormat="0" applyFill="0" applyAlignment="0" applyProtection="0"/>
    <xf numFmtId="0" fontId="128" fillId="0" borderId="38" applyNumberFormat="0" applyFill="0" applyAlignment="0" applyProtection="0"/>
    <xf numFmtId="0" fontId="30" fillId="0" borderId="38" applyNumberFormat="0" applyFill="0" applyAlignment="0" applyProtection="0"/>
    <xf numFmtId="0" fontId="11" fillId="0" borderId="0"/>
    <xf numFmtId="0" fontId="119" fillId="0" borderId="0"/>
    <xf numFmtId="43" fontId="7" fillId="0" borderId="0" applyFont="0" applyFill="0" applyBorder="0" applyAlignment="0" applyProtection="0"/>
    <xf numFmtId="0" fontId="62" fillId="0" borderId="0"/>
    <xf numFmtId="0" fontId="11" fillId="0" borderId="0"/>
    <xf numFmtId="0" fontId="130" fillId="13" borderId="37" applyNumberFormat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71" fillId="57" borderId="0" applyNumberFormat="0" applyBorder="0" applyAlignment="0" applyProtection="0"/>
    <xf numFmtId="0" fontId="65" fillId="40" borderId="0" applyNumberFormat="0" applyBorder="0" applyAlignment="0" applyProtection="0"/>
    <xf numFmtId="0" fontId="28" fillId="13" borderId="37" applyNumberFormat="0" applyAlignment="0" applyProtection="0"/>
    <xf numFmtId="172" fontId="7" fillId="0" borderId="0" applyFill="0" applyBorder="0" applyAlignment="0" applyProtection="0"/>
    <xf numFmtId="43" fontId="7" fillId="0" borderId="0" applyFont="0" applyFill="0" applyBorder="0" applyAlignment="0" applyProtection="0"/>
    <xf numFmtId="41" fontId="119" fillId="0" borderId="0" applyFont="0" applyFill="0" applyBorder="0" applyAlignment="0" applyProtection="0"/>
    <xf numFmtId="0" fontId="80" fillId="0" borderId="55" applyNumberFormat="0" applyFill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1" fillId="0" borderId="0" applyBorder="0"/>
    <xf numFmtId="0" fontId="21" fillId="0" borderId="0" applyBorder="0"/>
    <xf numFmtId="0" fontId="65" fillId="58" borderId="0" applyNumberFormat="0" applyBorder="0" applyAlignment="0" applyProtection="0"/>
    <xf numFmtId="0" fontId="7" fillId="0" borderId="0"/>
    <xf numFmtId="0" fontId="66" fillId="61" borderId="0" applyNumberFormat="0" applyBorder="0" applyAlignment="0" applyProtection="0"/>
    <xf numFmtId="0" fontId="119" fillId="18" borderId="0" applyNumberFormat="0" applyBorder="0" applyAlignment="0" applyProtection="0"/>
    <xf numFmtId="0" fontId="78" fillId="64" borderId="50" applyNumberFormat="0" applyAlignment="0" applyProtection="0"/>
    <xf numFmtId="43" fontId="7" fillId="0" borderId="0" applyFont="0" applyFill="0" applyBorder="0" applyAlignment="0" applyProtection="0"/>
    <xf numFmtId="0" fontId="116" fillId="0" borderId="0"/>
    <xf numFmtId="0" fontId="119" fillId="17" borderId="0" applyNumberFormat="0" applyBorder="0" applyAlignment="0" applyProtection="0"/>
    <xf numFmtId="9" fontId="7" fillId="0" borderId="0" applyFill="0" applyBorder="0" applyAlignment="0" applyProtection="0"/>
    <xf numFmtId="0" fontId="25" fillId="9" borderId="0" applyNumberFormat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37" fillId="0" borderId="0" applyNumberFormat="0" applyFill="0" applyBorder="0" applyAlignment="0" applyProtection="0"/>
    <xf numFmtId="0" fontId="119" fillId="15" borderId="40" applyNumberFormat="0" applyFont="0" applyAlignment="0" applyProtection="0"/>
    <xf numFmtId="0" fontId="62" fillId="0" borderId="0"/>
    <xf numFmtId="0" fontId="11" fillId="0" borderId="0"/>
    <xf numFmtId="0" fontId="118" fillId="67" borderId="0"/>
    <xf numFmtId="0" fontId="65" fillId="0" borderId="0"/>
    <xf numFmtId="43" fontId="119" fillId="0" borderId="0" applyFont="0" applyFill="0" applyBorder="0" applyAlignment="0" applyProtection="0"/>
    <xf numFmtId="0" fontId="7" fillId="42" borderId="49" applyNumberFormat="0" applyFont="0" applyAlignment="0" applyProtection="0"/>
    <xf numFmtId="0" fontId="108" fillId="0" borderId="52" applyNumberFormat="0" applyFill="0" applyAlignment="0" applyProtection="0"/>
    <xf numFmtId="0" fontId="119" fillId="26" borderId="0" applyNumberFormat="0" applyBorder="0" applyAlignment="0" applyProtection="0"/>
    <xf numFmtId="0" fontId="65" fillId="0" borderId="0"/>
    <xf numFmtId="0" fontId="116" fillId="0" borderId="0" applyFill="0" applyProtection="0">
      <alignment horizontal="left" indent="4"/>
    </xf>
    <xf numFmtId="0" fontId="65" fillId="40" borderId="0" applyNumberFormat="0" applyBorder="0" applyAlignment="0" applyProtection="0"/>
    <xf numFmtId="0" fontId="119" fillId="34" borderId="0" applyNumberFormat="0" applyBorder="0" applyAlignment="0" applyProtection="0"/>
    <xf numFmtId="0" fontId="37" fillId="0" borderId="0" applyNumberFormat="0" applyFill="0" applyBorder="0" applyAlignment="0" applyProtection="0"/>
    <xf numFmtId="43" fontId="7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4" fillId="0" borderId="41" applyNumberFormat="0" applyFill="0" applyAlignment="0" applyProtection="0"/>
    <xf numFmtId="44" fontId="7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21" fillId="0" borderId="0" applyBorder="0"/>
    <xf numFmtId="43" fontId="7" fillId="0" borderId="0" applyFont="0" applyFill="0" applyBorder="0" applyAlignment="0" applyProtection="0"/>
    <xf numFmtId="0" fontId="21" fillId="0" borderId="0" applyBorder="0"/>
    <xf numFmtId="0" fontId="116" fillId="0" borderId="0" applyFill="0" applyProtection="0">
      <alignment horizontal="left" indent="1"/>
    </xf>
    <xf numFmtId="0" fontId="65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11" borderId="0" applyNumberFormat="0" applyBorder="0" applyAlignment="0" applyProtection="0"/>
    <xf numFmtId="0" fontId="112" fillId="45" borderId="0" applyNumberFormat="0" applyBorder="0" applyAlignment="0" applyProtection="0"/>
    <xf numFmtId="0" fontId="37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65" fillId="46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5" fillId="16" borderId="0" applyNumberFormat="0" applyBorder="0" applyAlignment="0" applyProtection="0"/>
    <xf numFmtId="42" fontId="7" fillId="0" borderId="0" applyFont="0" applyFill="0" applyBorder="0" applyAlignment="0" applyProtection="0"/>
    <xf numFmtId="0" fontId="121" fillId="10" borderId="0" applyNumberFormat="0" applyBorder="0" applyAlignment="0" applyProtection="0"/>
    <xf numFmtId="0" fontId="120" fillId="16" borderId="0" applyNumberFormat="0" applyBorder="0" applyAlignment="0" applyProtection="0"/>
    <xf numFmtId="0" fontId="66" fillId="52" borderId="0" applyNumberFormat="0" applyBorder="0" applyAlignment="0" applyProtection="0"/>
    <xf numFmtId="0" fontId="120" fillId="20" borderId="0" applyNumberFormat="0" applyBorder="0" applyAlignment="0" applyProtection="0"/>
    <xf numFmtId="0" fontId="35" fillId="20" borderId="0" applyNumberFormat="0" applyBorder="0" applyAlignment="0" applyProtection="0"/>
    <xf numFmtId="0" fontId="62" fillId="0" borderId="0"/>
    <xf numFmtId="0" fontId="113" fillId="0" borderId="0" applyNumberFormat="0" applyFill="0" applyBorder="0" applyAlignment="0" applyProtection="0"/>
    <xf numFmtId="0" fontId="116" fillId="0" borderId="59" applyFill="0" applyProtection="0"/>
    <xf numFmtId="0" fontId="11" fillId="65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1" fillId="0" borderId="0" applyBorder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1" fillId="0" borderId="0" applyBorder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1" fillId="0" borderId="0" applyBorder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1" fillId="0" borderId="0" applyBorder="0"/>
    <xf numFmtId="43" fontId="7" fillId="0" borderId="0" applyFont="0" applyFill="0" applyBorder="0" applyAlignment="0" applyProtection="0"/>
    <xf numFmtId="0" fontId="1" fillId="0" borderId="0"/>
    <xf numFmtId="0" fontId="1" fillId="0" borderId="0"/>
    <xf numFmtId="0" fontId="21" fillId="0" borderId="0" applyBorder="0"/>
    <xf numFmtId="43" fontId="7" fillId="0" borderId="0" applyFont="0" applyFill="0" applyBorder="0" applyAlignment="0" applyProtection="0"/>
    <xf numFmtId="0" fontId="113" fillId="0" borderId="0" applyNumberForma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113" fillId="0" borderId="0" applyNumberFormat="0" applyFill="0" applyBorder="0" applyAlignment="0" applyProtection="0"/>
    <xf numFmtId="44" fontId="7" fillId="0" borderId="0" applyFont="0" applyFill="0" applyBorder="0" applyAlignment="0" applyProtection="0"/>
    <xf numFmtId="0" fontId="21" fillId="0" borderId="0" applyBorder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1" fillId="0" borderId="0" applyBorder="0"/>
    <xf numFmtId="43" fontId="7" fillId="0" borderId="0" applyFont="0" applyFill="0" applyBorder="0" applyAlignment="0" applyProtection="0"/>
    <xf numFmtId="0" fontId="21" fillId="0" borderId="0" applyBorder="0"/>
    <xf numFmtId="43" fontId="7" fillId="0" borderId="0" applyFont="0" applyFill="0" applyBorder="0" applyAlignment="0" applyProtection="0"/>
    <xf numFmtId="0" fontId="7" fillId="0" borderId="0"/>
    <xf numFmtId="0" fontId="113" fillId="0" borderId="0" applyNumberForma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113" fillId="0" borderId="0" applyNumberForma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113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1" fillId="0" borderId="0" applyBorder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21" fillId="0" borderId="0" applyBorder="0"/>
    <xf numFmtId="0" fontId="21" fillId="0" borderId="0" applyBorder="0"/>
    <xf numFmtId="0" fontId="113" fillId="0" borderId="0" applyNumberFormat="0" applyFill="0" applyBorder="0" applyAlignment="0" applyProtection="0"/>
    <xf numFmtId="0" fontId="21" fillId="0" borderId="0" applyBorder="0"/>
    <xf numFmtId="0" fontId="21" fillId="0" borderId="0" applyBorder="0"/>
    <xf numFmtId="0" fontId="21" fillId="0" borderId="0" applyBorder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113" fillId="0" borderId="0" applyNumberFormat="0" applyFill="0" applyBorder="0" applyAlignment="0" applyProtection="0"/>
    <xf numFmtId="44" fontId="7" fillId="0" borderId="0" applyFont="0" applyFill="0" applyBorder="0" applyAlignment="0" applyProtection="0"/>
    <xf numFmtId="0" fontId="21" fillId="0" borderId="0" applyBorder="0"/>
    <xf numFmtId="43" fontId="7" fillId="0" borderId="0" applyFont="0" applyFill="0" applyBorder="0" applyAlignment="0" applyProtection="0"/>
    <xf numFmtId="0" fontId="21" fillId="0" borderId="0" applyBorder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13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21" fillId="0" borderId="0" applyBorder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1" fillId="0" borderId="0" applyBorder="0"/>
    <xf numFmtId="9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1" fillId="0" borderId="0" applyBorder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1" fillId="0" borderId="0" applyBorder="0"/>
    <xf numFmtId="0" fontId="21" fillId="0" borderId="0" applyBorder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1" fillId="0" borderId="0" applyBorder="0"/>
    <xf numFmtId="0" fontId="21" fillId="0" borderId="0" applyBorder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394">
    <xf numFmtId="37" fontId="0" fillId="0" borderId="0" xfId="0"/>
    <xf numFmtId="37" fontId="9" fillId="0" borderId="0" xfId="0" applyFont="1" applyBorder="1"/>
    <xf numFmtId="37" fontId="9" fillId="0" borderId="0" xfId="0" applyFont="1"/>
    <xf numFmtId="37" fontId="8" fillId="0" borderId="0" xfId="0" applyFont="1" applyFill="1" applyBorder="1"/>
    <xf numFmtId="37" fontId="10" fillId="0" borderId="0" xfId="0" applyNumberFormat="1" applyFont="1" applyFill="1" applyBorder="1" applyAlignment="1" applyProtection="1">
      <alignment horizontal="centerContinuous"/>
    </xf>
    <xf numFmtId="37" fontId="11" fillId="0" borderId="0" xfId="0" applyFont="1" applyBorder="1" applyAlignment="1">
      <alignment horizontal="centerContinuous"/>
    </xf>
    <xf numFmtId="37" fontId="11" fillId="0" borderId="0" xfId="0" applyFont="1" applyAlignment="1">
      <alignment horizontal="centerContinuous"/>
    </xf>
    <xf numFmtId="37" fontId="11" fillId="0" borderId="0" xfId="0" applyFont="1"/>
    <xf numFmtId="37" fontId="11" fillId="0" borderId="0" xfId="0" applyFont="1" applyBorder="1"/>
    <xf numFmtId="37" fontId="10" fillId="0" borderId="0" xfId="0" applyNumberFormat="1" applyFont="1" applyFill="1" applyBorder="1" applyAlignment="1" applyProtection="1">
      <alignment horizontal="center"/>
    </xf>
    <xf numFmtId="37" fontId="11" fillId="0" borderId="0" xfId="0" quotePrefix="1" applyNumberFormat="1" applyFont="1" applyBorder="1" applyAlignment="1" applyProtection="1">
      <alignment horizontal="left"/>
    </xf>
    <xf numFmtId="37" fontId="12" fillId="0" borderId="0" xfId="0" applyFont="1"/>
    <xf numFmtId="37" fontId="11" fillId="0" borderId="0" xfId="0" quotePrefix="1" applyNumberFormat="1" applyFont="1" applyBorder="1" applyAlignment="1" applyProtection="1">
      <alignment horizontal="center"/>
    </xf>
    <xf numFmtId="37" fontId="10" fillId="0" borderId="1" xfId="0" applyNumberFormat="1" applyFont="1" applyFill="1" applyBorder="1" applyProtection="1"/>
    <xf numFmtId="37" fontId="10" fillId="0" borderId="2" xfId="0" applyNumberFormat="1" applyFont="1" applyFill="1" applyBorder="1" applyAlignment="1" applyProtection="1"/>
    <xf numFmtId="37" fontId="10" fillId="0" borderId="2" xfId="0" applyNumberFormat="1" applyFont="1" applyFill="1" applyBorder="1" applyAlignment="1" applyProtection="1">
      <alignment horizontal="center"/>
    </xf>
    <xf numFmtId="37" fontId="10" fillId="0" borderId="3" xfId="0" applyNumberFormat="1" applyFont="1" applyFill="1" applyBorder="1" applyProtection="1"/>
    <xf numFmtId="37" fontId="10" fillId="0" borderId="4" xfId="0" applyNumberFormat="1" applyFont="1" applyFill="1" applyBorder="1" applyAlignment="1" applyProtection="1"/>
    <xf numFmtId="37" fontId="10" fillId="0" borderId="4" xfId="0" applyNumberFormat="1" applyFont="1" applyFill="1" applyBorder="1" applyAlignment="1" applyProtection="1">
      <alignment horizontal="center"/>
    </xf>
    <xf numFmtId="37" fontId="10" fillId="0" borderId="3" xfId="0" applyFont="1" applyFill="1" applyBorder="1"/>
    <xf numFmtId="37" fontId="10" fillId="0" borderId="4" xfId="0" applyFont="1" applyFill="1" applyBorder="1"/>
    <xf numFmtId="37" fontId="10" fillId="0" borderId="2" xfId="0" applyNumberFormat="1" applyFont="1" applyFill="1" applyBorder="1" applyProtection="1"/>
    <xf numFmtId="37" fontId="10" fillId="0" borderId="2" xfId="0" quotePrefix="1" applyNumberFormat="1" applyFont="1" applyFill="1" applyBorder="1" applyAlignment="1" applyProtection="1">
      <alignment horizontal="left"/>
    </xf>
    <xf numFmtId="37" fontId="10" fillId="0" borderId="1" xfId="0" applyNumberFormat="1" applyFont="1" applyFill="1" applyBorder="1" applyAlignment="1" applyProtection="1"/>
    <xf numFmtId="37" fontId="10" fillId="0" borderId="2" xfId="0" applyFont="1" applyFill="1" applyBorder="1"/>
    <xf numFmtId="37" fontId="10" fillId="0" borderId="4" xfId="0" applyFont="1" applyFill="1" applyBorder="1" applyAlignment="1">
      <alignment horizontal="center"/>
    </xf>
    <xf numFmtId="39" fontId="10" fillId="0" borderId="2" xfId="0" applyNumberFormat="1" applyFont="1" applyFill="1" applyBorder="1" applyAlignment="1" applyProtection="1"/>
    <xf numFmtId="37" fontId="11" fillId="0" borderId="2" xfId="0" applyFont="1" applyBorder="1"/>
    <xf numFmtId="37" fontId="11" fillId="0" borderId="4" xfId="0" applyFont="1" applyBorder="1"/>
    <xf numFmtId="37" fontId="10" fillId="0" borderId="0" xfId="0" quotePrefix="1" applyNumberFormat="1" applyFont="1" applyFill="1" applyBorder="1" applyAlignment="1" applyProtection="1">
      <alignment horizontal="left"/>
    </xf>
    <xf numFmtId="37" fontId="10" fillId="0" borderId="0" xfId="0" applyFont="1" applyFill="1" applyBorder="1"/>
    <xf numFmtId="37" fontId="10" fillId="0" borderId="0" xfId="0" quotePrefix="1" applyNumberFormat="1" applyFont="1" applyFill="1" applyBorder="1" applyAlignment="1" applyProtection="1">
      <alignment horizontal="center"/>
    </xf>
    <xf numFmtId="37" fontId="10" fillId="0" borderId="5" xfId="0" applyFont="1" applyFill="1" applyBorder="1"/>
    <xf numFmtId="37" fontId="10" fillId="0" borderId="6" xfId="0" quotePrefix="1" applyNumberFormat="1" applyFont="1" applyFill="1" applyBorder="1" applyAlignment="1" applyProtection="1">
      <alignment horizontal="centerContinuous"/>
    </xf>
    <xf numFmtId="37" fontId="10" fillId="0" borderId="7" xfId="0" applyFont="1" applyFill="1" applyBorder="1" applyAlignment="1">
      <alignment horizontal="centerContinuous"/>
    </xf>
    <xf numFmtId="37" fontId="10" fillId="0" borderId="2" xfId="0" applyNumberFormat="1" applyFont="1" applyFill="1" applyBorder="1" applyAlignment="1" applyProtection="1">
      <alignment horizontal="centerContinuous"/>
    </xf>
    <xf numFmtId="37" fontId="10" fillId="0" borderId="2" xfId="0" applyFont="1" applyFill="1" applyBorder="1" applyAlignment="1">
      <alignment horizontal="centerContinuous"/>
    </xf>
    <xf numFmtId="37" fontId="10" fillId="0" borderId="8" xfId="0" applyNumberFormat="1" applyFont="1" applyFill="1" applyBorder="1" applyAlignment="1" applyProtection="1">
      <alignment horizontal="centerContinuous"/>
    </xf>
    <xf numFmtId="37" fontId="10" fillId="0" borderId="8" xfId="0" applyFont="1" applyFill="1" applyBorder="1"/>
    <xf numFmtId="37" fontId="10" fillId="0" borderId="1" xfId="0" applyNumberFormat="1" applyFont="1" applyFill="1" applyBorder="1" applyAlignment="1" applyProtection="1">
      <alignment horizontal="centerContinuous"/>
    </xf>
    <xf numFmtId="37" fontId="10" fillId="0" borderId="9" xfId="0" applyNumberFormat="1" applyFont="1" applyFill="1" applyBorder="1" applyProtection="1"/>
    <xf numFmtId="37" fontId="10" fillId="0" borderId="10" xfId="0" applyNumberFormat="1" applyFont="1" applyFill="1" applyBorder="1" applyAlignment="1" applyProtection="1"/>
    <xf numFmtId="37" fontId="10" fillId="0" borderId="11" xfId="0" applyFont="1" applyFill="1" applyBorder="1"/>
    <xf numFmtId="37" fontId="10" fillId="0" borderId="6" xfId="0" applyNumberFormat="1" applyFont="1" applyFill="1" applyBorder="1" applyAlignment="1" applyProtection="1">
      <alignment horizontal="centerContinuous"/>
    </xf>
    <xf numFmtId="37" fontId="10" fillId="0" borderId="4" xfId="0" applyFont="1" applyFill="1" applyBorder="1" applyAlignment="1">
      <alignment horizontal="centerContinuous"/>
    </xf>
    <xf numFmtId="37" fontId="10" fillId="0" borderId="0" xfId="0" applyNumberFormat="1" applyFont="1" applyFill="1" applyBorder="1" applyAlignment="1" applyProtection="1"/>
    <xf numFmtId="37" fontId="10" fillId="0" borderId="6" xfId="0" applyFont="1" applyFill="1" applyBorder="1" applyAlignment="1">
      <alignment horizontal="center"/>
    </xf>
    <xf numFmtId="37" fontId="10" fillId="0" borderId="7" xfId="0" applyFont="1" applyFill="1" applyBorder="1" applyAlignment="1">
      <alignment horizontal="center"/>
    </xf>
    <xf numFmtId="37" fontId="10" fillId="0" borderId="2" xfId="0" quotePrefix="1" applyNumberFormat="1" applyFont="1" applyFill="1" applyBorder="1" applyAlignment="1" applyProtection="1"/>
    <xf numFmtId="37" fontId="10" fillId="0" borderId="8" xfId="0" applyNumberFormat="1" applyFont="1" applyFill="1" applyBorder="1" applyAlignment="1" applyProtection="1"/>
    <xf numFmtId="37" fontId="10" fillId="0" borderId="12" xfId="0" applyFont="1" applyFill="1" applyBorder="1"/>
    <xf numFmtId="37" fontId="10" fillId="0" borderId="10" xfId="0" applyFont="1" applyFill="1" applyBorder="1"/>
    <xf numFmtId="37" fontId="10" fillId="0" borderId="7" xfId="0" applyFont="1" applyFill="1" applyBorder="1"/>
    <xf numFmtId="37" fontId="10" fillId="0" borderId="9" xfId="0" applyFont="1" applyFill="1" applyBorder="1"/>
    <xf numFmtId="37" fontId="10" fillId="0" borderId="10" xfId="0" applyFont="1" applyFill="1" applyBorder="1" applyAlignment="1">
      <alignment horizontal="center"/>
    </xf>
    <xf numFmtId="164" fontId="10" fillId="0" borderId="2" xfId="0" applyNumberFormat="1" applyFont="1" applyFill="1" applyBorder="1" applyProtection="1"/>
    <xf numFmtId="37" fontId="10" fillId="0" borderId="2" xfId="0" applyFont="1" applyFill="1" applyBorder="1" applyAlignment="1">
      <alignment horizontal="center"/>
    </xf>
    <xf numFmtId="37" fontId="10" fillId="0" borderId="13" xfId="0" applyNumberFormat="1" applyFont="1" applyFill="1" applyBorder="1" applyProtection="1"/>
    <xf numFmtId="37" fontId="10" fillId="0" borderId="0" xfId="0" applyFont="1" applyFill="1" applyBorder="1" applyAlignment="1">
      <alignment horizontal="center"/>
    </xf>
    <xf numFmtId="164" fontId="10" fillId="0" borderId="2" xfId="0" applyNumberFormat="1" applyFont="1" applyFill="1" applyBorder="1" applyAlignment="1" applyProtection="1">
      <alignment horizontal="right"/>
    </xf>
    <xf numFmtId="37" fontId="10" fillId="0" borderId="2" xfId="0" applyFont="1" applyFill="1" applyBorder="1" applyAlignment="1"/>
    <xf numFmtId="164" fontId="10" fillId="0" borderId="1" xfId="0" applyNumberFormat="1" applyFont="1" applyFill="1" applyBorder="1" applyProtection="1"/>
    <xf numFmtId="164" fontId="10" fillId="0" borderId="1" xfId="0" applyNumberFormat="1" applyFont="1" applyFill="1" applyBorder="1" applyAlignment="1" applyProtection="1"/>
    <xf numFmtId="164" fontId="10" fillId="0" borderId="2" xfId="0" quotePrefix="1" applyNumberFormat="1" applyFont="1" applyFill="1" applyBorder="1" applyAlignment="1" applyProtection="1">
      <alignment horizontal="left"/>
    </xf>
    <xf numFmtId="37" fontId="10" fillId="0" borderId="9" xfId="0" applyNumberFormat="1" applyFont="1" applyFill="1" applyBorder="1" applyAlignment="1" applyProtection="1"/>
    <xf numFmtId="37" fontId="10" fillId="0" borderId="12" xfId="0" quotePrefix="1" applyNumberFormat="1" applyFont="1" applyFill="1" applyBorder="1" applyAlignment="1" applyProtection="1">
      <alignment horizontal="left"/>
    </xf>
    <xf numFmtId="37" fontId="10" fillId="0" borderId="14" xfId="0" applyFont="1" applyFill="1" applyBorder="1" applyAlignment="1">
      <alignment horizontal="center"/>
    </xf>
    <xf numFmtId="37" fontId="10" fillId="0" borderId="8" xfId="0" applyFont="1" applyFill="1" applyBorder="1" applyAlignment="1">
      <alignment horizontal="center"/>
    </xf>
    <xf numFmtId="37" fontId="10" fillId="0" borderId="14" xfId="0" applyFont="1" applyFill="1" applyBorder="1"/>
    <xf numFmtId="37" fontId="11" fillId="0" borderId="14" xfId="0" applyFont="1" applyBorder="1"/>
    <xf numFmtId="37" fontId="11" fillId="0" borderId="8" xfId="0" applyFont="1" applyBorder="1"/>
    <xf numFmtId="37" fontId="10" fillId="0" borderId="8" xfId="0" applyFont="1" applyFill="1" applyBorder="1" applyAlignment="1">
      <alignment horizontal="centerContinuous"/>
    </xf>
    <xf numFmtId="37" fontId="10" fillId="0" borderId="7" xfId="0" applyNumberFormat="1" applyFont="1" applyFill="1" applyBorder="1" applyAlignment="1" applyProtection="1">
      <alignment horizontal="center"/>
    </xf>
    <xf numFmtId="37" fontId="10" fillId="0" borderId="13" xfId="0" applyFont="1" applyFill="1" applyBorder="1"/>
    <xf numFmtId="37" fontId="11" fillId="0" borderId="13" xfId="0" applyFont="1" applyBorder="1"/>
    <xf numFmtId="37" fontId="10" fillId="0" borderId="3" xfId="0" applyFont="1" applyFill="1" applyBorder="1" applyAlignment="1">
      <alignment horizontal="centerContinuous"/>
    </xf>
    <xf numFmtId="37" fontId="11" fillId="0" borderId="0" xfId="0" applyFont="1" applyBorder="1" applyAlignment="1">
      <alignment horizontal="center"/>
    </xf>
    <xf numFmtId="37" fontId="11" fillId="0" borderId="0" xfId="0" applyFont="1" applyBorder="1" applyAlignment="1"/>
    <xf numFmtId="37" fontId="11" fillId="0" borderId="0" xfId="0" applyFont="1" applyAlignment="1"/>
    <xf numFmtId="37" fontId="11" fillId="0" borderId="0" xfId="0" quotePrefix="1" applyNumberFormat="1" applyFont="1" applyBorder="1" applyAlignment="1" applyProtection="1"/>
    <xf numFmtId="37" fontId="12" fillId="0" borderId="0" xfId="0" applyFont="1" applyAlignment="1"/>
    <xf numFmtId="37" fontId="10" fillId="0" borderId="3" xfId="0" applyNumberFormat="1" applyFont="1" applyFill="1" applyBorder="1" applyAlignment="1" applyProtection="1"/>
    <xf numFmtId="37" fontId="10" fillId="0" borderId="3" xfId="0" applyFont="1" applyFill="1" applyBorder="1" applyAlignment="1"/>
    <xf numFmtId="37" fontId="10" fillId="0" borderId="4" xfId="0" applyFont="1" applyFill="1" applyBorder="1" applyAlignment="1"/>
    <xf numFmtId="4" fontId="10" fillId="0" borderId="2" xfId="0" applyNumberFormat="1" applyFont="1" applyFill="1" applyBorder="1" applyAlignment="1" applyProtection="1"/>
    <xf numFmtId="37" fontId="11" fillId="0" borderId="10" xfId="0" applyFont="1" applyBorder="1" applyAlignment="1"/>
    <xf numFmtId="3" fontId="10" fillId="0" borderId="2" xfId="0" applyNumberFormat="1" applyFont="1" applyFill="1" applyBorder="1" applyAlignment="1" applyProtection="1"/>
    <xf numFmtId="2" fontId="10" fillId="0" borderId="2" xfId="0" applyNumberFormat="1" applyFont="1" applyFill="1" applyBorder="1" applyAlignment="1" applyProtection="1"/>
    <xf numFmtId="37" fontId="10" fillId="0" borderId="4" xfId="0" quotePrefix="1" applyNumberFormat="1" applyFont="1" applyFill="1" applyBorder="1" applyAlignment="1" applyProtection="1">
      <alignment horizontal="center"/>
    </xf>
    <xf numFmtId="37" fontId="10" fillId="0" borderId="2" xfId="0" quotePrefix="1" applyNumberFormat="1" applyFont="1" applyFill="1" applyBorder="1" applyAlignment="1" applyProtection="1">
      <alignment horizontal="center"/>
    </xf>
    <xf numFmtId="37" fontId="11" fillId="0" borderId="2" xfId="0" applyFont="1" applyBorder="1" applyAlignment="1">
      <alignment horizontal="center"/>
    </xf>
    <xf numFmtId="37" fontId="11" fillId="0" borderId="4" xfId="0" applyFont="1" applyBorder="1" applyAlignment="1">
      <alignment horizontal="center"/>
    </xf>
    <xf numFmtId="37" fontId="10" fillId="2" borderId="2" xfId="0" applyNumberFormat="1" applyFont="1" applyFill="1" applyBorder="1" applyProtection="1"/>
    <xf numFmtId="37" fontId="10" fillId="2" borderId="2" xfId="0" applyNumberFormat="1" applyFont="1" applyFill="1" applyBorder="1" applyAlignment="1" applyProtection="1"/>
    <xf numFmtId="37" fontId="10" fillId="0" borderId="0" xfId="0" applyNumberFormat="1" applyFont="1" applyFill="1" applyBorder="1" applyAlignment="1" applyProtection="1">
      <alignment horizontal="left"/>
    </xf>
    <xf numFmtId="37" fontId="11" fillId="0" borderId="7" xfId="0" applyFont="1" applyBorder="1" applyAlignment="1">
      <alignment horizontal="centerContinuous"/>
    </xf>
    <xf numFmtId="37" fontId="10" fillId="0" borderId="9" xfId="0" quotePrefix="1" applyNumberFormat="1" applyFont="1" applyFill="1" applyBorder="1" applyAlignment="1" applyProtection="1"/>
    <xf numFmtId="37" fontId="10" fillId="0" borderId="8" xfId="0" quotePrefix="1" applyNumberFormat="1" applyFont="1" applyFill="1" applyBorder="1" applyAlignment="1" applyProtection="1">
      <alignment horizontal="left"/>
    </xf>
    <xf numFmtId="37" fontId="10" fillId="0" borderId="4" xfId="0" applyNumberFormat="1" applyFont="1" applyFill="1" applyBorder="1" applyProtection="1"/>
    <xf numFmtId="37" fontId="11" fillId="0" borderId="1" xfId="0" applyFont="1" applyBorder="1"/>
    <xf numFmtId="37" fontId="11" fillId="0" borderId="8" xfId="0" applyFont="1" applyBorder="1" applyAlignment="1">
      <alignment horizontal="centerContinuous"/>
    </xf>
    <xf numFmtId="37" fontId="11" fillId="0" borderId="2" xfId="0" applyFont="1" applyBorder="1" applyAlignment="1">
      <alignment horizontal="centerContinuous"/>
    </xf>
    <xf numFmtId="37" fontId="10" fillId="0" borderId="11" xfId="0" applyNumberFormat="1" applyFont="1" applyFill="1" applyBorder="1" applyProtection="1"/>
    <xf numFmtId="37" fontId="10" fillId="0" borderId="6" xfId="0" applyFont="1" applyFill="1" applyBorder="1" applyAlignment="1">
      <alignment horizontal="centerContinuous"/>
    </xf>
    <xf numFmtId="37" fontId="10" fillId="0" borderId="1" xfId="0" applyFont="1" applyFill="1" applyBorder="1" applyAlignment="1">
      <alignment horizontal="centerContinuous"/>
    </xf>
    <xf numFmtId="37" fontId="11" fillId="0" borderId="0" xfId="0" applyNumberFormat="1" applyFont="1" applyBorder="1" applyProtection="1"/>
    <xf numFmtId="37" fontId="11" fillId="0" borderId="0" xfId="0" applyNumberFormat="1" applyFont="1" applyBorder="1" applyAlignment="1" applyProtection="1">
      <alignment horizontal="center"/>
    </xf>
    <xf numFmtId="37" fontId="10" fillId="0" borderId="5" xfId="0" applyNumberFormat="1" applyFont="1" applyFill="1" applyBorder="1" applyAlignment="1" applyProtection="1">
      <alignment horizontal="centerContinuous"/>
    </xf>
    <xf numFmtId="37" fontId="11" fillId="0" borderId="6" xfId="0" applyFont="1" applyBorder="1" applyAlignment="1">
      <alignment horizontal="centerContinuous"/>
    </xf>
    <xf numFmtId="37" fontId="10" fillId="0" borderId="2" xfId="0" quotePrefix="1" applyNumberFormat="1" applyFont="1" applyFill="1" applyBorder="1" applyAlignment="1" applyProtection="1">
      <alignment horizontal="centerContinuous"/>
    </xf>
    <xf numFmtId="37" fontId="10" fillId="0" borderId="3" xfId="0" applyNumberFormat="1" applyFont="1" applyFill="1" applyBorder="1" applyAlignment="1" applyProtection="1">
      <alignment horizontal="center"/>
    </xf>
    <xf numFmtId="37" fontId="10" fillId="0" borderId="1" xfId="0" applyNumberFormat="1" applyFont="1" applyFill="1" applyBorder="1" applyAlignment="1" applyProtection="1">
      <alignment horizontal="center"/>
    </xf>
    <xf numFmtId="37" fontId="10" fillId="0" borderId="13" xfId="0" applyNumberFormat="1" applyFont="1" applyFill="1" applyBorder="1" applyAlignment="1" applyProtection="1">
      <alignment horizontal="center"/>
    </xf>
    <xf numFmtId="37" fontId="10" fillId="0" borderId="0" xfId="0" quotePrefix="1" applyNumberFormat="1" applyFont="1" applyFill="1" applyBorder="1" applyAlignment="1" applyProtection="1"/>
    <xf numFmtId="37" fontId="10" fillId="0" borderId="4" xfId="0" quotePrefix="1" applyNumberFormat="1" applyFont="1" applyFill="1" applyBorder="1" applyAlignment="1" applyProtection="1"/>
    <xf numFmtId="37" fontId="10" fillId="0" borderId="13" xfId="0" applyNumberFormat="1" applyFont="1" applyFill="1" applyBorder="1" applyAlignment="1" applyProtection="1">
      <alignment horizontal="centerContinuous"/>
    </xf>
    <xf numFmtId="37" fontId="11" fillId="0" borderId="4" xfId="0" applyFont="1" applyBorder="1" applyAlignment="1">
      <alignment horizontal="centerContinuous"/>
    </xf>
    <xf numFmtId="37" fontId="10" fillId="0" borderId="7" xfId="0" applyNumberFormat="1" applyFont="1" applyFill="1" applyBorder="1" applyAlignment="1" applyProtection="1">
      <alignment horizontal="centerContinuous"/>
    </xf>
    <xf numFmtId="37" fontId="10" fillId="0" borderId="14" xfId="0" applyNumberFormat="1" applyFont="1" applyFill="1" applyBorder="1" applyAlignment="1" applyProtection="1">
      <alignment horizontal="left"/>
    </xf>
    <xf numFmtId="37" fontId="11" fillId="0" borderId="12" xfId="0" applyFont="1" applyBorder="1"/>
    <xf numFmtId="37" fontId="11" fillId="0" borderId="6" xfId="0" applyFont="1" applyBorder="1"/>
    <xf numFmtId="37" fontId="11" fillId="0" borderId="7" xfId="0" applyFont="1" applyBorder="1"/>
    <xf numFmtId="37" fontId="11" fillId="0" borderId="15" xfId="0" applyFont="1" applyBorder="1"/>
    <xf numFmtId="37" fontId="11" fillId="0" borderId="12" xfId="0" quotePrefix="1" applyNumberFormat="1" applyFont="1" applyBorder="1" applyAlignment="1" applyProtection="1"/>
    <xf numFmtId="37" fontId="11" fillId="0" borderId="12" xfId="0" quotePrefix="1" applyNumberFormat="1" applyFont="1" applyBorder="1" applyAlignment="1" applyProtection="1">
      <alignment horizontal="left"/>
    </xf>
    <xf numFmtId="37" fontId="11" fillId="0" borderId="12" xfId="0" applyNumberFormat="1" applyFont="1" applyBorder="1" applyAlignment="1" applyProtection="1"/>
    <xf numFmtId="37" fontId="11" fillId="0" borderId="10" xfId="0" applyFont="1" applyBorder="1"/>
    <xf numFmtId="37" fontId="10" fillId="0" borderId="8" xfId="0" applyNumberFormat="1" applyFont="1" applyFill="1" applyBorder="1" applyProtection="1"/>
    <xf numFmtId="37" fontId="10" fillId="0" borderId="14" xfId="0" applyFont="1" applyFill="1" applyBorder="1" applyAlignment="1">
      <alignment horizontal="centerContinuous"/>
    </xf>
    <xf numFmtId="37" fontId="10" fillId="0" borderId="12" xfId="0" applyNumberFormat="1" applyFont="1" applyFill="1" applyBorder="1" applyAlignment="1" applyProtection="1"/>
    <xf numFmtId="37" fontId="10" fillId="0" borderId="1" xfId="0" applyFont="1" applyFill="1" applyBorder="1"/>
    <xf numFmtId="37" fontId="11" fillId="0" borderId="3" xfId="0" applyNumberFormat="1" applyFont="1" applyBorder="1" applyProtection="1"/>
    <xf numFmtId="37" fontId="11" fillId="2" borderId="0" xfId="0" applyFont="1" applyFill="1" applyBorder="1"/>
    <xf numFmtId="37" fontId="11" fillId="2" borderId="4" xfId="0" applyFont="1" applyFill="1" applyBorder="1"/>
    <xf numFmtId="37" fontId="11" fillId="0" borderId="9" xfId="0" applyFont="1" applyBorder="1"/>
    <xf numFmtId="37" fontId="10" fillId="0" borderId="12" xfId="0" applyNumberFormat="1" applyFont="1" applyFill="1" applyBorder="1" applyAlignment="1" applyProtection="1">
      <alignment horizontal="left"/>
    </xf>
    <xf numFmtId="37" fontId="10" fillId="0" borderId="10" xfId="0" applyNumberFormat="1" applyFont="1" applyFill="1" applyBorder="1" applyAlignment="1" applyProtection="1">
      <alignment horizontal="right"/>
    </xf>
    <xf numFmtId="37" fontId="11" fillId="0" borderId="10" xfId="0" applyNumberFormat="1" applyFont="1" applyBorder="1" applyProtection="1"/>
    <xf numFmtId="37" fontId="11" fillId="2" borderId="12" xfId="0" applyFont="1" applyFill="1" applyBorder="1"/>
    <xf numFmtId="37" fontId="11" fillId="2" borderId="10" xfId="0" applyFont="1" applyFill="1" applyBorder="1"/>
    <xf numFmtId="37" fontId="10" fillId="0" borderId="1" xfId="0" applyFont="1" applyFill="1" applyBorder="1" applyAlignment="1"/>
    <xf numFmtId="37" fontId="11" fillId="0" borderId="16" xfId="0" applyFont="1" applyBorder="1"/>
    <xf numFmtId="37" fontId="11" fillId="0" borderId="17" xfId="0" applyFont="1" applyBorder="1"/>
    <xf numFmtId="37" fontId="11" fillId="0" borderId="18" xfId="0" applyFont="1" applyBorder="1"/>
    <xf numFmtId="37" fontId="11" fillId="0" borderId="19" xfId="0" applyFont="1" applyBorder="1"/>
    <xf numFmtId="37" fontId="11" fillId="0" borderId="20" xfId="0" applyFont="1" applyBorder="1"/>
    <xf numFmtId="37" fontId="11" fillId="0" borderId="21" xfId="0" applyFont="1" applyBorder="1"/>
    <xf numFmtId="37" fontId="11" fillId="0" borderId="22" xfId="0" applyFont="1" applyBorder="1"/>
    <xf numFmtId="37" fontId="11" fillId="0" borderId="23" xfId="0" applyFont="1" applyBorder="1"/>
    <xf numFmtId="37" fontId="11" fillId="0" borderId="17" xfId="0" applyFont="1" applyBorder="1" applyAlignment="1">
      <alignment horizontal="center"/>
    </xf>
    <xf numFmtId="37" fontId="11" fillId="0" borderId="17" xfId="0" applyFont="1" applyBorder="1" applyAlignment="1">
      <alignment horizontal="right"/>
    </xf>
    <xf numFmtId="37" fontId="11" fillId="0" borderId="0" xfId="0" applyFont="1" applyBorder="1" applyAlignment="1">
      <alignment horizontal="right"/>
    </xf>
    <xf numFmtId="37" fontId="11" fillId="0" borderId="24" xfId="0" applyFont="1" applyBorder="1"/>
    <xf numFmtId="37" fontId="11" fillId="0" borderId="8" xfId="0" applyFont="1" applyBorder="1" applyAlignment="1">
      <alignment horizontal="center"/>
    </xf>
    <xf numFmtId="37" fontId="11" fillId="0" borderId="25" xfId="0" applyFont="1" applyBorder="1"/>
    <xf numFmtId="37" fontId="11" fillId="0" borderId="26" xfId="0" applyFont="1" applyBorder="1"/>
    <xf numFmtId="37" fontId="11" fillId="0" borderId="27" xfId="0" applyFont="1" applyBorder="1"/>
    <xf numFmtId="37" fontId="11" fillId="0" borderId="28" xfId="0" quotePrefix="1" applyFont="1" applyBorder="1" applyAlignment="1">
      <alignment horizontal="left"/>
    </xf>
    <xf numFmtId="37" fontId="11" fillId="0" borderId="29" xfId="0" applyFont="1" applyBorder="1"/>
    <xf numFmtId="37" fontId="11" fillId="0" borderId="28" xfId="0" applyFont="1" applyBorder="1" applyAlignment="1">
      <alignment horizontal="center"/>
    </xf>
    <xf numFmtId="37" fontId="11" fillId="0" borderId="30" xfId="0" applyFont="1" applyBorder="1"/>
    <xf numFmtId="37" fontId="11" fillId="0" borderId="31" xfId="0" applyFont="1" applyBorder="1"/>
    <xf numFmtId="37" fontId="11" fillId="0" borderId="31" xfId="0" applyFont="1" applyBorder="1" applyAlignment="1">
      <alignment horizontal="center"/>
    </xf>
    <xf numFmtId="37" fontId="11" fillId="0" borderId="32" xfId="0" applyFont="1" applyBorder="1"/>
    <xf numFmtId="37" fontId="14" fillId="0" borderId="0" xfId="0" applyFont="1"/>
    <xf numFmtId="37" fontId="12" fillId="0" borderId="0" xfId="0" quotePrefix="1" applyFont="1" applyAlignment="1">
      <alignment horizontal="right"/>
    </xf>
    <xf numFmtId="37" fontId="13" fillId="0" borderId="0" xfId="0" quotePrefix="1" applyFont="1" applyAlignment="1">
      <alignment horizontal="right"/>
    </xf>
    <xf numFmtId="37" fontId="11" fillId="0" borderId="0" xfId="0" quotePrefix="1" applyFont="1" applyBorder="1" applyAlignment="1">
      <alignment horizontal="right"/>
    </xf>
    <xf numFmtId="37" fontId="10" fillId="0" borderId="0" xfId="0" quotePrefix="1" applyNumberFormat="1" applyFont="1" applyFill="1" applyBorder="1" applyAlignment="1" applyProtection="1">
      <alignment horizontal="right"/>
    </xf>
    <xf numFmtId="37" fontId="11" fillId="0" borderId="0" xfId="0" quotePrefix="1" applyFont="1" applyAlignment="1">
      <alignment horizontal="right"/>
    </xf>
    <xf numFmtId="37" fontId="9" fillId="3" borderId="0" xfId="0" applyFont="1" applyFill="1" applyAlignment="1" applyProtection="1">
      <alignment horizontal="center"/>
    </xf>
    <xf numFmtId="37" fontId="9" fillId="3" borderId="0" xfId="0" quotePrefix="1" applyFont="1" applyFill="1" applyAlignment="1" applyProtection="1">
      <alignment horizontal="left"/>
    </xf>
    <xf numFmtId="37" fontId="9" fillId="3" borderId="0" xfId="0" applyFont="1" applyFill="1" applyAlignment="1" applyProtection="1">
      <alignment horizontal="right"/>
    </xf>
    <xf numFmtId="37" fontId="9" fillId="3" borderId="0" xfId="0" applyFont="1" applyFill="1" applyAlignment="1" applyProtection="1"/>
    <xf numFmtId="37" fontId="15" fillId="4" borderId="1" xfId="0" applyFont="1" applyFill="1" applyBorder="1" applyProtection="1">
      <protection locked="0"/>
    </xf>
    <xf numFmtId="37" fontId="9" fillId="3" borderId="0" xfId="0" applyFont="1" applyFill="1" applyProtection="1"/>
    <xf numFmtId="37" fontId="15" fillId="3" borderId="0" xfId="0" applyFont="1" applyFill="1" applyAlignment="1" applyProtection="1">
      <alignment horizontal="center"/>
    </xf>
    <xf numFmtId="37" fontId="9" fillId="3" borderId="0" xfId="0" quotePrefix="1" applyFont="1" applyFill="1" applyAlignment="1" applyProtection="1"/>
    <xf numFmtId="37" fontId="15" fillId="3" borderId="0" xfId="0" applyFont="1" applyFill="1" applyProtection="1"/>
    <xf numFmtId="37" fontId="9" fillId="0" borderId="0" xfId="0" applyFont="1" applyAlignment="1" applyProtection="1"/>
    <xf numFmtId="37" fontId="9" fillId="0" borderId="0" xfId="0" applyFont="1" applyProtection="1"/>
    <xf numFmtId="37" fontId="9" fillId="0" borderId="0" xfId="0" applyFont="1" applyAlignment="1" applyProtection="1">
      <alignment horizontal="center"/>
    </xf>
    <xf numFmtId="38" fontId="9" fillId="3" borderId="0" xfId="0" applyNumberFormat="1" applyFont="1" applyFill="1" applyAlignment="1" applyProtection="1">
      <alignment horizontal="center"/>
    </xf>
    <xf numFmtId="37" fontId="15" fillId="0" borderId="1" xfId="0" applyNumberFormat="1" applyFont="1" applyBorder="1" applyAlignment="1" applyProtection="1">
      <protection locked="0"/>
    </xf>
    <xf numFmtId="37" fontId="15" fillId="0" borderId="1" xfId="0" quotePrefix="1" applyNumberFormat="1" applyFont="1" applyBorder="1" applyProtection="1">
      <protection locked="0"/>
    </xf>
    <xf numFmtId="37" fontId="15" fillId="0" borderId="1" xfId="1" quotePrefix="1" applyNumberFormat="1" applyFont="1" applyBorder="1" applyProtection="1">
      <protection locked="0"/>
    </xf>
    <xf numFmtId="39" fontId="15" fillId="0" borderId="1" xfId="3" quotePrefix="1" applyNumberFormat="1" applyFont="1" applyBorder="1" applyProtection="1">
      <protection locked="0"/>
    </xf>
    <xf numFmtId="39" fontId="15" fillId="0" borderId="1" xfId="0" quotePrefix="1" applyNumberFormat="1" applyFont="1" applyBorder="1" applyProtection="1">
      <protection locked="0"/>
    </xf>
    <xf numFmtId="37" fontId="15" fillId="4" borderId="1" xfId="0" quotePrefix="1" applyNumberFormat="1" applyFont="1" applyFill="1" applyBorder="1" applyProtection="1">
      <protection locked="0"/>
    </xf>
    <xf numFmtId="38" fontId="15" fillId="4" borderId="1" xfId="0" applyNumberFormat="1" applyFont="1" applyFill="1" applyBorder="1" applyProtection="1">
      <protection locked="0"/>
    </xf>
    <xf numFmtId="38" fontId="9" fillId="3" borderId="0" xfId="0" applyNumberFormat="1" applyFont="1" applyFill="1" applyAlignment="1" applyProtection="1">
      <alignment horizontal="right"/>
    </xf>
    <xf numFmtId="38" fontId="9" fillId="3" borderId="0" xfId="0" applyNumberFormat="1" applyFont="1" applyFill="1" applyProtection="1"/>
    <xf numFmtId="38" fontId="15" fillId="3" borderId="0" xfId="0" applyNumberFormat="1" applyFont="1" applyFill="1" applyAlignment="1" applyProtection="1">
      <alignment horizontal="center"/>
    </xf>
    <xf numFmtId="38" fontId="15" fillId="3" borderId="0" xfId="0" applyNumberFormat="1" applyFont="1" applyFill="1" applyProtection="1"/>
    <xf numFmtId="37" fontId="9" fillId="0" borderId="0" xfId="0" applyFont="1" applyFill="1" applyAlignment="1" applyProtection="1"/>
    <xf numFmtId="37" fontId="9" fillId="3" borderId="0" xfId="0" applyNumberFormat="1" applyFont="1" applyFill="1" applyProtection="1"/>
    <xf numFmtId="164" fontId="9" fillId="0" borderId="0" xfId="0" applyNumberFormat="1" applyFont="1" applyProtection="1"/>
    <xf numFmtId="39" fontId="9" fillId="0" borderId="0" xfId="0" applyNumberFormat="1" applyFont="1" applyProtection="1"/>
    <xf numFmtId="37" fontId="9" fillId="0" borderId="0" xfId="0" applyFont="1" applyAlignment="1" applyProtection="1">
      <alignment horizontal="left"/>
    </xf>
    <xf numFmtId="37" fontId="9" fillId="0" borderId="0" xfId="0" quotePrefix="1" applyFont="1" applyAlignment="1" applyProtection="1">
      <alignment horizontal="left"/>
    </xf>
    <xf numFmtId="164" fontId="9" fillId="0" borderId="0" xfId="0" applyNumberFormat="1" applyFont="1" applyAlignment="1" applyProtection="1">
      <alignment horizontal="left"/>
    </xf>
    <xf numFmtId="37" fontId="9" fillId="2" borderId="0" xfId="0" applyFont="1" applyFill="1" applyAlignment="1" applyProtection="1">
      <alignment horizontal="centerContinuous"/>
    </xf>
    <xf numFmtId="37" fontId="9" fillId="2" borderId="0" xfId="0" applyFont="1" applyFill="1" applyAlignment="1" applyProtection="1">
      <alignment horizontal="left"/>
    </xf>
    <xf numFmtId="37" fontId="9" fillId="2" borderId="0" xfId="0" applyFont="1" applyFill="1" applyAlignment="1" applyProtection="1">
      <alignment horizontal="center"/>
    </xf>
    <xf numFmtId="38" fontId="15" fillId="4" borderId="2" xfId="0" applyNumberFormat="1" applyFont="1" applyFill="1" applyBorder="1" applyProtection="1">
      <protection locked="0"/>
    </xf>
    <xf numFmtId="38" fontId="15" fillId="4" borderId="8" xfId="0" applyNumberFormat="1" applyFont="1" applyFill="1" applyBorder="1" applyProtection="1">
      <protection locked="0"/>
    </xf>
    <xf numFmtId="37" fontId="9" fillId="0" borderId="0" xfId="0" quotePrefix="1" applyFont="1" applyAlignment="1" applyProtection="1">
      <alignment horizontal="fill"/>
    </xf>
    <xf numFmtId="37" fontId="9" fillId="3" borderId="0" xfId="0" quotePrefix="1" applyFont="1" applyFill="1" applyAlignment="1" applyProtection="1">
      <alignment horizontal="centerContinuous"/>
    </xf>
    <xf numFmtId="37" fontId="9" fillId="3" borderId="0" xfId="0" applyFont="1" applyFill="1" applyAlignment="1" applyProtection="1">
      <alignment horizontal="centerContinuous"/>
    </xf>
    <xf numFmtId="37" fontId="9" fillId="2" borderId="0" xfId="0" applyFont="1" applyFill="1" applyAlignment="1" applyProtection="1"/>
    <xf numFmtId="37" fontId="10" fillId="5" borderId="2" xfId="0" applyFont="1" applyFill="1" applyBorder="1" applyAlignment="1"/>
    <xf numFmtId="37" fontId="10" fillId="6" borderId="2" xfId="0" applyFont="1" applyFill="1" applyBorder="1" applyAlignment="1"/>
    <xf numFmtId="37" fontId="10" fillId="6" borderId="2" xfId="0" applyFont="1" applyFill="1" applyBorder="1" applyAlignment="1">
      <alignment horizontal="center"/>
    </xf>
    <xf numFmtId="37" fontId="10" fillId="6" borderId="2" xfId="0" quotePrefix="1" applyNumberFormat="1" applyFont="1" applyFill="1" applyBorder="1" applyAlignment="1" applyProtection="1">
      <alignment horizontal="center"/>
    </xf>
    <xf numFmtId="37" fontId="10" fillId="6" borderId="2" xfId="0" applyNumberFormat="1" applyFont="1" applyFill="1" applyBorder="1" applyAlignment="1" applyProtection="1"/>
    <xf numFmtId="37" fontId="10" fillId="6" borderId="2" xfId="0" quotePrefix="1" applyFont="1" applyFill="1" applyBorder="1" applyAlignment="1"/>
    <xf numFmtId="39" fontId="10" fillId="6" borderId="2" xfId="0" quotePrefix="1" applyNumberFormat="1" applyFont="1" applyFill="1" applyBorder="1" applyAlignment="1" applyProtection="1">
      <alignment horizontal="center"/>
    </xf>
    <xf numFmtId="39" fontId="10" fillId="6" borderId="2" xfId="0" applyNumberFormat="1" applyFont="1" applyFill="1" applyBorder="1" applyAlignment="1" applyProtection="1"/>
    <xf numFmtId="3" fontId="10" fillId="6" borderId="2" xfId="0" applyNumberFormat="1" applyFont="1" applyFill="1" applyBorder="1" applyAlignment="1" applyProtection="1"/>
    <xf numFmtId="3" fontId="10" fillId="6" borderId="2" xfId="0" applyNumberFormat="1" applyFont="1" applyFill="1" applyBorder="1" applyAlignment="1"/>
    <xf numFmtId="37" fontId="10" fillId="6" borderId="2" xfId="0" applyNumberFormat="1" applyFont="1" applyFill="1" applyBorder="1" applyAlignment="1"/>
    <xf numFmtId="39" fontId="15" fillId="0" borderId="1" xfId="1" quotePrefix="1" applyNumberFormat="1" applyFont="1" applyBorder="1" applyProtection="1">
      <protection locked="0"/>
    </xf>
    <xf numFmtId="38" fontId="15" fillId="4" borderId="1" xfId="0" applyNumberFormat="1" applyFont="1" applyFill="1" applyBorder="1" applyAlignment="1" applyProtection="1">
      <alignment horizontal="center"/>
      <protection locked="0"/>
    </xf>
    <xf numFmtId="39" fontId="15" fillId="0" borderId="1" xfId="0" applyNumberFormat="1" applyFont="1" applyBorder="1" applyProtection="1">
      <protection locked="0"/>
    </xf>
    <xf numFmtId="37" fontId="15" fillId="0" borderId="1" xfId="1" applyNumberFormat="1" applyFont="1" applyBorder="1" applyProtection="1">
      <protection locked="0"/>
    </xf>
    <xf numFmtId="165" fontId="15" fillId="0" borderId="1" xfId="1" quotePrefix="1" applyNumberFormat="1" applyFont="1" applyBorder="1" applyProtection="1">
      <protection locked="0"/>
    </xf>
    <xf numFmtId="37" fontId="17" fillId="0" borderId="0" xfId="2" applyNumberFormat="1" applyFont="1" applyAlignment="1" applyProtection="1">
      <alignment horizontal="left"/>
    </xf>
    <xf numFmtId="3" fontId="11" fillId="0" borderId="2" xfId="0" applyNumberFormat="1" applyFont="1" applyFill="1" applyBorder="1" applyAlignment="1" applyProtection="1"/>
    <xf numFmtId="38" fontId="15" fillId="3" borderId="8" xfId="0" applyNumberFormat="1" applyFont="1" applyFill="1" applyBorder="1" applyAlignment="1" applyProtection="1">
      <alignment horizontal="center"/>
      <protection locked="0"/>
    </xf>
    <xf numFmtId="37" fontId="9" fillId="0" borderId="0" xfId="0" applyFont="1" applyFill="1" applyAlignment="1" applyProtection="1">
      <alignment horizontal="left"/>
    </xf>
    <xf numFmtId="37" fontId="9" fillId="0" borderId="0" xfId="0" applyFont="1" applyFill="1" applyProtection="1"/>
    <xf numFmtId="38" fontId="9" fillId="0" borderId="0" xfId="0" applyNumberFormat="1" applyFont="1" applyFill="1" applyProtection="1"/>
    <xf numFmtId="38" fontId="9" fillId="0" borderId="0" xfId="0" applyNumberFormat="1" applyFont="1" applyProtection="1"/>
    <xf numFmtId="37" fontId="9" fillId="7" borderId="0" xfId="0" applyFont="1" applyFill="1" applyProtection="1"/>
    <xf numFmtId="37" fontId="9" fillId="7" borderId="0" xfId="0" quotePrefix="1" applyFont="1" applyFill="1" applyAlignment="1" applyProtection="1">
      <alignment horizontal="left"/>
    </xf>
    <xf numFmtId="38" fontId="9" fillId="7" borderId="0" xfId="0" applyNumberFormat="1" applyFont="1" applyFill="1" applyProtection="1"/>
    <xf numFmtId="37" fontId="9" fillId="0" borderId="0" xfId="0" quotePrefix="1" applyFont="1" applyAlignment="1" applyProtection="1"/>
    <xf numFmtId="0" fontId="9" fillId="0" borderId="0" xfId="0" applyNumberFormat="1" applyFont="1" applyAlignment="1" applyProtection="1">
      <alignment horizontal="center"/>
    </xf>
    <xf numFmtId="0" fontId="9" fillId="0" borderId="0" xfId="0" applyNumberFormat="1" applyFont="1" applyAlignment="1" applyProtection="1"/>
    <xf numFmtId="0" fontId="9" fillId="0" borderId="0" xfId="0" quotePrefix="1" applyNumberFormat="1" applyFont="1" applyAlignment="1" applyProtection="1">
      <alignment horizontal="center"/>
    </xf>
    <xf numFmtId="37" fontId="9" fillId="3" borderId="0" xfId="0" quotePrefix="1" applyFont="1" applyFill="1" applyAlignment="1" applyProtection="1">
      <alignment horizontal="center"/>
    </xf>
    <xf numFmtId="37" fontId="9" fillId="3" borderId="0" xfId="0" quotePrefix="1" applyNumberFormat="1" applyFont="1" applyFill="1" applyAlignment="1" applyProtection="1"/>
    <xf numFmtId="166" fontId="9" fillId="3" borderId="0" xfId="0" applyNumberFormat="1" applyFont="1" applyFill="1" applyAlignment="1" applyProtection="1">
      <alignment horizontal="center"/>
    </xf>
    <xf numFmtId="37" fontId="9" fillId="3" borderId="0" xfId="0" quotePrefix="1" applyFont="1" applyFill="1" applyAlignment="1" applyProtection="1">
      <alignment horizontal="fill"/>
    </xf>
    <xf numFmtId="37" fontId="9" fillId="3" borderId="0" xfId="1" applyNumberFormat="1" applyFont="1" applyFill="1" applyProtection="1"/>
    <xf numFmtId="37" fontId="9" fillId="3" borderId="0" xfId="0" quotePrefix="1" applyNumberFormat="1" applyFont="1" applyFill="1" applyAlignment="1" applyProtection="1">
      <alignment horizontal="fill"/>
    </xf>
    <xf numFmtId="39" fontId="9" fillId="3" borderId="0" xfId="0" quotePrefix="1" applyNumberFormat="1" applyFont="1" applyFill="1" applyAlignment="1" applyProtection="1">
      <alignment horizontal="left"/>
    </xf>
    <xf numFmtId="4" fontId="9" fillId="3" borderId="0" xfId="0" applyNumberFormat="1" applyFont="1" applyFill="1" applyProtection="1"/>
    <xf numFmtId="37" fontId="9" fillId="0" borderId="0" xfId="0" applyNumberFormat="1" applyFont="1" applyProtection="1"/>
    <xf numFmtId="37" fontId="9" fillId="3" borderId="0" xfId="1" quotePrefix="1" applyNumberFormat="1" applyFont="1" applyFill="1" applyAlignment="1" applyProtection="1">
      <alignment horizontal="fill"/>
    </xf>
    <xf numFmtId="39" fontId="9" fillId="3" borderId="0" xfId="0" quotePrefix="1" applyNumberFormat="1" applyFont="1" applyFill="1" applyAlignment="1" applyProtection="1">
      <alignment horizontal="fill"/>
    </xf>
    <xf numFmtId="39" fontId="9" fillId="3" borderId="0" xfId="0" applyNumberFormat="1" applyFont="1" applyFill="1" applyProtection="1"/>
    <xf numFmtId="37" fontId="16" fillId="3" borderId="0" xfId="0" applyFont="1" applyFill="1" applyProtection="1"/>
    <xf numFmtId="37" fontId="15" fillId="3" borderId="0" xfId="0" applyFont="1" applyFill="1" applyAlignment="1" applyProtection="1">
      <alignment horizontal="centerContinuous"/>
    </xf>
    <xf numFmtId="37" fontId="15" fillId="3" borderId="0" xfId="0" quotePrefix="1" applyFont="1" applyFill="1" applyAlignment="1" applyProtection="1">
      <alignment horizontal="left"/>
    </xf>
    <xf numFmtId="37" fontId="0" fillId="0" borderId="0" xfId="0" applyProtection="1"/>
    <xf numFmtId="3" fontId="9" fillId="0" borderId="0" xfId="0" applyNumberFormat="1" applyFont="1" applyProtection="1"/>
    <xf numFmtId="1" fontId="9" fillId="0" borderId="0" xfId="0" applyNumberFormat="1" applyFont="1" applyAlignment="1" applyProtection="1">
      <alignment horizontal="center"/>
    </xf>
    <xf numFmtId="37" fontId="9" fillId="0" borderId="0" xfId="0" quotePrefix="1" applyFont="1" applyAlignment="1" applyProtection="1">
      <alignment horizontal="center"/>
    </xf>
    <xf numFmtId="2" fontId="9" fillId="0" borderId="0" xfId="0" applyNumberFormat="1" applyFont="1" applyProtection="1"/>
    <xf numFmtId="2" fontId="9" fillId="0" borderId="0" xfId="0" applyNumberFormat="1" applyFont="1" applyAlignment="1" applyProtection="1"/>
    <xf numFmtId="10" fontId="9" fillId="0" borderId="0" xfId="0" applyNumberFormat="1" applyFont="1" applyProtection="1"/>
    <xf numFmtId="37" fontId="15" fillId="0" borderId="0" xfId="0" applyFont="1" applyProtection="1"/>
    <xf numFmtId="37" fontId="9" fillId="0" borderId="0" xfId="0" applyFont="1" applyProtection="1">
      <protection locked="0"/>
    </xf>
    <xf numFmtId="37" fontId="11" fillId="0" borderId="0" xfId="0" applyFont="1" applyAlignment="1" applyProtection="1"/>
    <xf numFmtId="37" fontId="11" fillId="0" borderId="0" xfId="0" applyFont="1" applyProtection="1"/>
    <xf numFmtId="37" fontId="9" fillId="3" borderId="0" xfId="0" applyFont="1" applyFill="1" applyAlignment="1" applyProtection="1">
      <alignment horizontal="left"/>
    </xf>
    <xf numFmtId="37" fontId="9" fillId="8" borderId="0" xfId="0" applyFont="1" applyFill="1" applyProtection="1"/>
    <xf numFmtId="37" fontId="10" fillId="0" borderId="8" xfId="0" applyNumberFormat="1" applyFont="1" applyFill="1" applyBorder="1" applyAlignment="1" applyProtection="1">
      <alignment horizontal="left"/>
    </xf>
    <xf numFmtId="164" fontId="10" fillId="0" borderId="3" xfId="0" applyNumberFormat="1" applyFont="1" applyFill="1" applyBorder="1" applyAlignment="1" applyProtection="1"/>
    <xf numFmtId="37" fontId="9" fillId="2" borderId="0" xfId="0" applyFont="1" applyFill="1" applyAlignment="1" applyProtection="1">
      <alignment horizontal="right"/>
    </xf>
    <xf numFmtId="37" fontId="9" fillId="0" borderId="0" xfId="0" applyFont="1" applyAlignment="1" applyProtection="1">
      <alignment horizontal="right"/>
    </xf>
    <xf numFmtId="4" fontId="9" fillId="2" borderId="0" xfId="0" applyNumberFormat="1" applyFont="1" applyFill="1" applyAlignment="1" applyProtection="1">
      <alignment horizontal="right"/>
    </xf>
    <xf numFmtId="39" fontId="9" fillId="2" borderId="0" xfId="0" applyNumberFormat="1" applyFont="1" applyFill="1" applyAlignment="1" applyProtection="1">
      <alignment horizontal="right"/>
    </xf>
    <xf numFmtId="37" fontId="9" fillId="0" borderId="0" xfId="0" quotePrefix="1" applyFont="1" applyAlignment="1" applyProtection="1">
      <alignment horizontal="right"/>
    </xf>
    <xf numFmtId="2" fontId="9" fillId="0" borderId="0" xfId="0" applyNumberFormat="1" applyFont="1" applyAlignment="1" applyProtection="1">
      <alignment horizontal="right"/>
    </xf>
    <xf numFmtId="37" fontId="18" fillId="0" borderId="0" xfId="2" applyNumberFormat="1" applyFont="1" applyAlignment="1" applyProtection="1"/>
    <xf numFmtId="38" fontId="9" fillId="8" borderId="0" xfId="0" applyNumberFormat="1" applyFont="1" applyFill="1" applyProtection="1"/>
    <xf numFmtId="37" fontId="19" fillId="0" borderId="23" xfId="0" applyFont="1" applyBorder="1" applyAlignment="1">
      <alignment horizontal="right"/>
    </xf>
    <xf numFmtId="37" fontId="21" fillId="0" borderId="0" xfId="0" applyFont="1"/>
    <xf numFmtId="37" fontId="15" fillId="0" borderId="1" xfId="0" applyNumberFormat="1" applyFont="1" applyFill="1" applyBorder="1" applyAlignment="1" applyProtection="1">
      <protection locked="0"/>
    </xf>
    <xf numFmtId="37" fontId="15" fillId="0" borderId="1" xfId="0" quotePrefix="1" applyNumberFormat="1" applyFont="1" applyFill="1" applyBorder="1" applyProtection="1">
      <protection locked="0"/>
    </xf>
    <xf numFmtId="43" fontId="64" fillId="0" borderId="1" xfId="1" quotePrefix="1" applyFont="1" applyFill="1" applyBorder="1" applyProtection="1">
      <protection locked="0"/>
    </xf>
    <xf numFmtId="43" fontId="64" fillId="0" borderId="1" xfId="1" quotePrefix="1" applyFont="1" applyFill="1" applyBorder="1" applyProtection="1">
      <protection locked="0"/>
    </xf>
    <xf numFmtId="37" fontId="15" fillId="0" borderId="1" xfId="0" quotePrefix="1" applyNumberFormat="1" applyFont="1" applyFill="1" applyBorder="1" applyProtection="1">
      <protection locked="0"/>
    </xf>
    <xf numFmtId="39" fontId="15" fillId="0" borderId="1" xfId="0" quotePrefix="1" applyNumberFormat="1" applyFont="1" applyFill="1" applyBorder="1" applyProtection="1">
      <protection locked="0"/>
    </xf>
    <xf numFmtId="43" fontId="64" fillId="0" borderId="1" xfId="1" quotePrefix="1" applyFont="1" applyFill="1" applyBorder="1" applyProtection="1">
      <protection locked="0"/>
    </xf>
    <xf numFmtId="43" fontId="64" fillId="0" borderId="1" xfId="1" quotePrefix="1" applyFont="1" applyFill="1" applyBorder="1" applyProtection="1">
      <protection locked="0"/>
    </xf>
    <xf numFmtId="43" fontId="64" fillId="0" borderId="1" xfId="1" quotePrefix="1" applyFont="1" applyFill="1" applyBorder="1" applyProtection="1">
      <protection locked="0"/>
    </xf>
    <xf numFmtId="43" fontId="64" fillId="0" borderId="1" xfId="1" quotePrefix="1" applyFont="1" applyFill="1" applyBorder="1" applyProtection="1">
      <protection locked="0"/>
    </xf>
    <xf numFmtId="37" fontId="15" fillId="0" borderId="1" xfId="0" quotePrefix="1" applyNumberFormat="1" applyFont="1" applyFill="1" applyBorder="1" applyProtection="1">
      <protection locked="0"/>
    </xf>
    <xf numFmtId="37" fontId="15" fillId="0" borderId="1" xfId="1" quotePrefix="1" applyNumberFormat="1" applyFont="1" applyFill="1" applyBorder="1" applyProtection="1">
      <protection locked="0"/>
    </xf>
    <xf numFmtId="37" fontId="15" fillId="0" borderId="1" xfId="0" quotePrefix="1" applyNumberFormat="1" applyFont="1" applyFill="1" applyBorder="1" applyProtection="1">
      <protection locked="0"/>
    </xf>
    <xf numFmtId="37" fontId="15" fillId="0" borderId="1" xfId="1" quotePrefix="1" applyNumberFormat="1" applyFont="1" applyFill="1" applyBorder="1" applyProtection="1">
      <protection locked="0"/>
    </xf>
    <xf numFmtId="37" fontId="15" fillId="0" borderId="1" xfId="1" quotePrefix="1" applyNumberFormat="1" applyFont="1" applyFill="1" applyBorder="1" applyProtection="1">
      <protection locked="0"/>
    </xf>
    <xf numFmtId="37" fontId="15" fillId="0" borderId="1" xfId="0" quotePrefix="1" applyNumberFormat="1" applyFont="1" applyFill="1" applyBorder="1" applyProtection="1">
      <protection locked="0"/>
    </xf>
    <xf numFmtId="37" fontId="15" fillId="0" borderId="1" xfId="1" quotePrefix="1" applyNumberFormat="1" applyFont="1" applyFill="1" applyBorder="1" applyProtection="1">
      <protection locked="0"/>
    </xf>
    <xf numFmtId="39" fontId="15" fillId="0" borderId="1" xfId="0" quotePrefix="1" applyNumberFormat="1" applyFont="1" applyFill="1" applyBorder="1" applyProtection="1">
      <protection locked="0"/>
    </xf>
    <xf numFmtId="49" fontId="15" fillId="0" borderId="1" xfId="0" quotePrefix="1" applyNumberFormat="1" applyFont="1" applyFill="1" applyBorder="1" applyAlignment="1" applyProtection="1">
      <protection locked="0"/>
    </xf>
    <xf numFmtId="38" fontId="15" fillId="0" borderId="1" xfId="0" quotePrefix="1" applyNumberFormat="1" applyFont="1" applyFill="1" applyBorder="1" applyAlignment="1" applyProtection="1">
      <protection locked="0"/>
    </xf>
    <xf numFmtId="38" fontId="15" fillId="0" borderId="14" xfId="0" applyNumberFormat="1" applyFont="1" applyFill="1" applyBorder="1" applyProtection="1">
      <protection locked="0"/>
    </xf>
    <xf numFmtId="38" fontId="15" fillId="0" borderId="14" xfId="0" quotePrefix="1" applyNumberFormat="1" applyFont="1" applyFill="1" applyBorder="1" applyProtection="1">
      <protection locked="0"/>
    </xf>
    <xf numFmtId="38" fontId="15" fillId="0" borderId="14" xfId="0" quotePrefix="1" applyNumberFormat="1" applyFont="1" applyFill="1" applyBorder="1" applyAlignment="1" applyProtection="1">
      <alignment horizontal="left"/>
      <protection locked="0"/>
    </xf>
    <xf numFmtId="38" fontId="15" fillId="0" borderId="1" xfId="0" quotePrefix="1" applyNumberFormat="1" applyFont="1" applyFill="1" applyBorder="1" applyAlignment="1" applyProtection="1">
      <alignment horizontal="left"/>
      <protection locked="0"/>
    </xf>
    <xf numFmtId="49" fontId="15" fillId="0" borderId="1" xfId="0" applyNumberFormat="1" applyFont="1" applyFill="1" applyBorder="1" applyAlignment="1" applyProtection="1">
      <alignment horizontal="left"/>
      <protection locked="0"/>
    </xf>
    <xf numFmtId="37" fontId="15" fillId="0" borderId="1" xfId="0" quotePrefix="1" applyNumberFormat="1" applyFont="1" applyFill="1" applyBorder="1" applyProtection="1">
      <protection locked="0"/>
    </xf>
    <xf numFmtId="37" fontId="15" fillId="0" borderId="1" xfId="1" quotePrefix="1" applyNumberFormat="1" applyFont="1" applyFill="1" applyBorder="1" applyProtection="1">
      <protection locked="0"/>
    </xf>
    <xf numFmtId="39" fontId="15" fillId="0" borderId="1" xfId="0" quotePrefix="1" applyNumberFormat="1" applyFont="1" applyFill="1" applyBorder="1" applyProtection="1">
      <protection locked="0"/>
    </xf>
    <xf numFmtId="37" fontId="15" fillId="0" borderId="1" xfId="1" quotePrefix="1" applyNumberFormat="1" applyFont="1" applyFill="1" applyBorder="1" applyProtection="1">
      <protection locked="0"/>
    </xf>
    <xf numFmtId="37" fontId="15" fillId="0" borderId="1" xfId="1" quotePrefix="1" applyNumberFormat="1" applyFont="1" applyFill="1" applyBorder="1" applyProtection="1">
      <protection locked="0"/>
    </xf>
    <xf numFmtId="37" fontId="15" fillId="0" borderId="1" xfId="1" quotePrefix="1" applyNumberFormat="1" applyFont="1" applyFill="1" applyBorder="1" applyProtection="1">
      <protection locked="0"/>
    </xf>
    <xf numFmtId="37" fontId="15" fillId="0" borderId="1" xfId="0" quotePrefix="1" applyNumberFormat="1" applyFont="1" applyFill="1" applyBorder="1" applyProtection="1">
      <protection locked="0"/>
    </xf>
    <xf numFmtId="37" fontId="15" fillId="0" borderId="1" xfId="1" quotePrefix="1" applyNumberFormat="1" applyFont="1" applyFill="1" applyBorder="1" applyProtection="1">
      <protection locked="0"/>
    </xf>
    <xf numFmtId="39" fontId="15" fillId="0" borderId="1" xfId="0" quotePrefix="1" applyNumberFormat="1" applyFont="1" applyFill="1" applyBorder="1" applyProtection="1">
      <protection locked="0"/>
    </xf>
    <xf numFmtId="37" fontId="15" fillId="0" borderId="1" xfId="0" quotePrefix="1" applyNumberFormat="1" applyFont="1" applyFill="1" applyBorder="1" applyProtection="1">
      <protection locked="0"/>
    </xf>
    <xf numFmtId="37" fontId="15" fillId="0" borderId="1" xfId="1" quotePrefix="1" applyNumberFormat="1" applyFont="1" applyFill="1" applyBorder="1" applyProtection="1">
      <protection locked="0"/>
    </xf>
    <xf numFmtId="37" fontId="15" fillId="0" borderId="1" xfId="1" quotePrefix="1" applyNumberFormat="1" applyFont="1" applyFill="1" applyBorder="1" applyProtection="1">
      <protection locked="0"/>
    </xf>
    <xf numFmtId="37" fontId="15" fillId="0" borderId="1" xfId="0" quotePrefix="1" applyNumberFormat="1" applyFont="1" applyFill="1" applyBorder="1" applyProtection="1">
      <protection locked="0"/>
    </xf>
    <xf numFmtId="37" fontId="9" fillId="3" borderId="0" xfId="1" applyNumberFormat="1" applyFont="1" applyFill="1" applyProtection="1"/>
    <xf numFmtId="37" fontId="15" fillId="0" borderId="1" xfId="1" quotePrefix="1" applyNumberFormat="1" applyFont="1" applyFill="1" applyBorder="1" applyProtection="1">
      <protection locked="0"/>
    </xf>
    <xf numFmtId="39" fontId="15" fillId="0" borderId="1" xfId="1" quotePrefix="1" applyNumberFormat="1" applyFont="1" applyFill="1" applyBorder="1" applyProtection="1">
      <protection locked="0"/>
    </xf>
    <xf numFmtId="37" fontId="15" fillId="0" borderId="1" xfId="1" applyNumberFormat="1" applyFont="1" applyFill="1" applyBorder="1" applyProtection="1">
      <protection locked="0"/>
    </xf>
    <xf numFmtId="37" fontId="15" fillId="0" borderId="1" xfId="1" quotePrefix="1" applyNumberFormat="1" applyFont="1" applyFill="1" applyBorder="1" applyProtection="1">
      <protection locked="0"/>
    </xf>
    <xf numFmtId="37" fontId="15" fillId="0" borderId="1" xfId="0" quotePrefix="1" applyNumberFormat="1" applyFont="1" applyFill="1" applyBorder="1" applyProtection="1">
      <protection locked="0"/>
    </xf>
    <xf numFmtId="37" fontId="15" fillId="0" borderId="1" xfId="1" quotePrefix="1" applyNumberFormat="1" applyFont="1" applyFill="1" applyBorder="1" applyProtection="1">
      <protection locked="0"/>
    </xf>
    <xf numFmtId="37" fontId="15" fillId="0" borderId="1" xfId="1" applyNumberFormat="1" applyFont="1" applyFill="1" applyBorder="1" applyProtection="1">
      <protection locked="0"/>
    </xf>
    <xf numFmtId="37" fontId="15" fillId="0" borderId="1" xfId="0" quotePrefix="1" applyNumberFormat="1" applyFont="1" applyFill="1" applyBorder="1" applyProtection="1">
      <protection locked="0"/>
    </xf>
    <xf numFmtId="37" fontId="15" fillId="0" borderId="1" xfId="1" quotePrefix="1" applyNumberFormat="1" applyFont="1" applyFill="1" applyBorder="1" applyProtection="1">
      <protection locked="0"/>
    </xf>
    <xf numFmtId="37" fontId="15" fillId="0" borderId="1" xfId="0" quotePrefix="1" applyNumberFormat="1" applyFont="1" applyBorder="1" applyProtection="1">
      <protection locked="0"/>
    </xf>
    <xf numFmtId="37" fontId="9" fillId="3" borderId="0" xfId="0" quotePrefix="1" applyNumberFormat="1" applyFont="1" applyFill="1" applyAlignment="1" applyProtection="1">
      <alignment horizontal="fill"/>
    </xf>
    <xf numFmtId="37" fontId="15" fillId="0" borderId="1" xfId="0" quotePrefix="1" applyNumberFormat="1" applyFont="1" applyFill="1" applyBorder="1" applyProtection="1">
      <protection locked="0"/>
    </xf>
    <xf numFmtId="37" fontId="15" fillId="0" borderId="1" xfId="0" quotePrefix="1" applyNumberFormat="1" applyFont="1" applyFill="1" applyBorder="1" applyProtection="1">
      <protection locked="0"/>
    </xf>
    <xf numFmtId="37" fontId="15" fillId="0" borderId="1" xfId="1" quotePrefix="1" applyNumberFormat="1" applyFont="1" applyFill="1" applyBorder="1" applyProtection="1">
      <protection locked="0"/>
    </xf>
    <xf numFmtId="39" fontId="15" fillId="0" borderId="1" xfId="0" quotePrefix="1" applyNumberFormat="1" applyFont="1" applyFill="1" applyBorder="1" applyProtection="1">
      <protection locked="0"/>
    </xf>
    <xf numFmtId="37" fontId="15" fillId="0" borderId="1" xfId="1" quotePrefix="1" applyNumberFormat="1" applyFont="1" applyFill="1" applyBorder="1" applyProtection="1">
      <protection locked="0"/>
    </xf>
    <xf numFmtId="37" fontId="15" fillId="0" borderId="1" xfId="0" quotePrefix="1" applyNumberFormat="1" applyFont="1" applyFill="1" applyBorder="1" applyProtection="1">
      <protection locked="0"/>
    </xf>
    <xf numFmtId="37" fontId="15" fillId="0" borderId="1" xfId="0" quotePrefix="1" applyNumberFormat="1" applyFont="1" applyFill="1" applyBorder="1" applyProtection="1">
      <protection locked="0"/>
    </xf>
    <xf numFmtId="37" fontId="15" fillId="0" borderId="1" xfId="0" quotePrefix="1" applyNumberFormat="1" applyFont="1" applyFill="1" applyBorder="1" applyProtection="1">
      <protection locked="0"/>
    </xf>
    <xf numFmtId="37" fontId="15" fillId="0" borderId="1" xfId="0" quotePrefix="1" applyNumberFormat="1" applyFont="1" applyFill="1" applyBorder="1" applyProtection="1">
      <protection locked="0"/>
    </xf>
    <xf numFmtId="37" fontId="15" fillId="0" borderId="1" xfId="0" applyFont="1" applyFill="1" applyBorder="1" applyProtection="1">
      <protection locked="0"/>
    </xf>
    <xf numFmtId="38" fontId="15" fillId="0" borderId="1" xfId="0" applyNumberFormat="1" applyFont="1" applyFill="1" applyBorder="1" applyProtection="1">
      <protection locked="0"/>
    </xf>
    <xf numFmtId="38" fontId="15" fillId="0" borderId="1" xfId="0" applyNumberFormat="1" applyFont="1" applyFill="1" applyBorder="1" applyProtection="1">
      <protection locked="0"/>
    </xf>
    <xf numFmtId="37" fontId="15" fillId="0" borderId="1" xfId="0" applyFont="1" applyFill="1" applyBorder="1" applyProtection="1">
      <protection locked="0"/>
    </xf>
    <xf numFmtId="38" fontId="15" fillId="0" borderId="1" xfId="0" applyNumberFormat="1" applyFont="1" applyFill="1" applyBorder="1" applyProtection="1">
      <protection locked="0"/>
    </xf>
    <xf numFmtId="37" fontId="15" fillId="0" borderId="1" xfId="0" applyFont="1" applyFill="1" applyBorder="1" applyProtection="1">
      <protection locked="0"/>
    </xf>
    <xf numFmtId="38" fontId="15" fillId="0" borderId="1" xfId="0" applyNumberFormat="1" applyFont="1" applyFill="1" applyBorder="1" applyProtection="1">
      <protection locked="0"/>
    </xf>
    <xf numFmtId="37" fontId="15" fillId="0" borderId="1" xfId="0" applyFont="1" applyFill="1" applyBorder="1" applyProtection="1">
      <protection locked="0"/>
    </xf>
    <xf numFmtId="38" fontId="15" fillId="0" borderId="1" xfId="0" applyNumberFormat="1" applyFont="1" applyFill="1" applyBorder="1" applyProtection="1">
      <protection locked="0"/>
    </xf>
    <xf numFmtId="38" fontId="15" fillId="0" borderId="1" xfId="0" applyNumberFormat="1" applyFont="1" applyFill="1" applyBorder="1" applyProtection="1">
      <protection locked="0"/>
    </xf>
    <xf numFmtId="38" fontId="15" fillId="0" borderId="1" xfId="0" applyNumberFormat="1" applyFont="1" applyFill="1" applyBorder="1" applyProtection="1">
      <protection locked="0"/>
    </xf>
    <xf numFmtId="38" fontId="15" fillId="0" borderId="1" xfId="0" applyNumberFormat="1" applyFont="1" applyFill="1" applyBorder="1" applyProtection="1">
      <protection locked="0"/>
    </xf>
    <xf numFmtId="38" fontId="15" fillId="0" borderId="1" xfId="0" applyNumberFormat="1" applyFont="1" applyFill="1" applyBorder="1" applyProtection="1">
      <protection locked="0"/>
    </xf>
    <xf numFmtId="37" fontId="15" fillId="0" borderId="1" xfId="0" applyFont="1" applyFill="1" applyBorder="1" applyProtection="1">
      <protection locked="0"/>
    </xf>
    <xf numFmtId="38" fontId="15" fillId="0" borderId="1" xfId="0" applyNumberFormat="1" applyFont="1" applyFill="1" applyBorder="1" applyProtection="1">
      <protection locked="0"/>
    </xf>
    <xf numFmtId="37" fontId="15" fillId="0" borderId="1" xfId="0" applyFont="1" applyFill="1" applyBorder="1" applyProtection="1">
      <protection locked="0"/>
    </xf>
    <xf numFmtId="38" fontId="15" fillId="0" borderId="1" xfId="0" applyNumberFormat="1" applyFont="1" applyFill="1" applyBorder="1" applyProtection="1">
      <protection locked="0"/>
    </xf>
    <xf numFmtId="38" fontId="15" fillId="0" borderId="1" xfId="0" applyNumberFormat="1" applyFont="1" applyFill="1" applyBorder="1" applyProtection="1">
      <protection locked="0"/>
    </xf>
    <xf numFmtId="38" fontId="15" fillId="0" borderId="1" xfId="0" applyNumberFormat="1" applyFont="1" applyFill="1" applyBorder="1" applyProtection="1">
      <protection locked="0"/>
    </xf>
    <xf numFmtId="38" fontId="15" fillId="0" borderId="1" xfId="0" applyNumberFormat="1" applyFont="1" applyFill="1" applyBorder="1" applyProtection="1">
      <protection locked="0"/>
    </xf>
    <xf numFmtId="38" fontId="15" fillId="0" borderId="1" xfId="0" applyNumberFormat="1" applyFont="1" applyFill="1" applyBorder="1" applyProtection="1">
      <protection locked="0"/>
    </xf>
    <xf numFmtId="38" fontId="15" fillId="0" borderId="1" xfId="0" applyNumberFormat="1" applyFont="1" applyFill="1" applyBorder="1" applyProtection="1">
      <protection locked="0"/>
    </xf>
    <xf numFmtId="38" fontId="15" fillId="0" borderId="1" xfId="0" applyNumberFormat="1" applyFont="1" applyFill="1" applyBorder="1" applyProtection="1">
      <protection locked="0"/>
    </xf>
    <xf numFmtId="38" fontId="15" fillId="0" borderId="1" xfId="0" applyNumberFormat="1" applyFont="1" applyFill="1" applyBorder="1" applyProtection="1">
      <protection locked="0"/>
    </xf>
    <xf numFmtId="38" fontId="15" fillId="0" borderId="1" xfId="0" applyNumberFormat="1" applyFont="1" applyFill="1" applyBorder="1" applyProtection="1">
      <protection locked="0"/>
    </xf>
    <xf numFmtId="38" fontId="15" fillId="0" borderId="1" xfId="0" applyNumberFormat="1" applyFont="1" applyFill="1" applyBorder="1" applyAlignment="1" applyProtection="1">
      <alignment horizontal="center"/>
      <protection locked="0"/>
    </xf>
    <xf numFmtId="38" fontId="15" fillId="0" borderId="1" xfId="2365" applyNumberFormat="1" applyFont="1" applyFill="1" applyBorder="1" applyProtection="1">
      <protection locked="0"/>
    </xf>
    <xf numFmtId="38" fontId="15" fillId="0" borderId="1" xfId="2367" applyNumberFormat="1" applyFont="1" applyFill="1" applyBorder="1" applyProtection="1">
      <protection locked="0"/>
    </xf>
    <xf numFmtId="38" fontId="15" fillId="0" borderId="1" xfId="2363" applyNumberFormat="1" applyFont="1" applyFill="1" applyBorder="1" applyProtection="1">
      <protection locked="0"/>
    </xf>
    <xf numFmtId="38" fontId="15" fillId="0" borderId="1" xfId="2371" applyNumberFormat="1" applyFont="1" applyFill="1" applyBorder="1" applyProtection="1">
      <protection locked="0"/>
    </xf>
    <xf numFmtId="38" fontId="15" fillId="0" borderId="1" xfId="2361" applyNumberFormat="1" applyFont="1" applyFill="1" applyBorder="1" applyProtection="1">
      <protection locked="0"/>
    </xf>
    <xf numFmtId="37" fontId="9" fillId="3" borderId="0" xfId="0" applyNumberFormat="1" applyFont="1" applyFill="1" applyProtection="1"/>
    <xf numFmtId="37" fontId="15" fillId="0" borderId="1" xfId="0" applyNumberFormat="1" applyFont="1" applyBorder="1" applyAlignment="1" applyProtection="1">
      <protection locked="0"/>
    </xf>
    <xf numFmtId="37" fontId="9" fillId="3" borderId="0" xfId="0" applyNumberFormat="1" applyFont="1" applyFill="1" applyProtection="1"/>
    <xf numFmtId="38" fontId="15" fillId="0" borderId="1" xfId="0" quotePrefix="1" applyNumberFormat="1" applyFont="1" applyFill="1" applyBorder="1" applyAlignment="1" applyProtection="1">
      <protection locked="0"/>
    </xf>
    <xf numFmtId="38" fontId="15" fillId="0" borderId="14" xfId="0" applyNumberFormat="1" applyFont="1" applyFill="1" applyBorder="1" applyProtection="1">
      <protection locked="0"/>
    </xf>
    <xf numFmtId="38" fontId="15" fillId="0" borderId="14" xfId="0" quotePrefix="1" applyNumberFormat="1" applyFont="1" applyFill="1" applyBorder="1" applyProtection="1">
      <protection locked="0"/>
    </xf>
    <xf numFmtId="38" fontId="15" fillId="0" borderId="14" xfId="0" quotePrefix="1" applyNumberFormat="1" applyFont="1" applyFill="1" applyBorder="1" applyAlignment="1" applyProtection="1">
      <alignment horizontal="left"/>
      <protection locked="0"/>
    </xf>
    <xf numFmtId="38" fontId="15" fillId="0" borderId="1" xfId="0" quotePrefix="1" applyNumberFormat="1" applyFont="1" applyFill="1" applyBorder="1" applyAlignment="1" applyProtection="1">
      <alignment horizontal="left"/>
      <protection locked="0"/>
    </xf>
    <xf numFmtId="49" fontId="15" fillId="0" borderId="1" xfId="0" applyNumberFormat="1" applyFont="1" applyFill="1" applyBorder="1" applyAlignment="1" applyProtection="1">
      <alignment horizontal="left"/>
      <protection locked="0"/>
    </xf>
    <xf numFmtId="43" fontId="64" fillId="0" borderId="1" xfId="1" quotePrefix="1" applyFont="1" applyFill="1" applyBorder="1" applyProtection="1">
      <protection locked="0"/>
    </xf>
    <xf numFmtId="0" fontId="9" fillId="3" borderId="0" xfId="0" applyNumberFormat="1" applyFont="1" applyFill="1" applyProtection="1"/>
    <xf numFmtId="38" fontId="15" fillId="0" borderId="1" xfId="0" applyNumberFormat="1" applyFont="1" applyBorder="1" applyProtection="1">
      <protection locked="0"/>
    </xf>
    <xf numFmtId="37" fontId="106" fillId="4" borderId="1" xfId="0" applyFont="1" applyFill="1" applyBorder="1" applyProtection="1">
      <protection locked="0"/>
    </xf>
    <xf numFmtId="170" fontId="21" fillId="0" borderId="0" xfId="29603" applyNumberFormat="1" applyFont="1" applyFill="1" applyAlignment="1" applyProtection="1"/>
    <xf numFmtId="170" fontId="21" fillId="0" borderId="0" xfId="29604" applyNumberFormat="1" applyFont="1" applyFill="1" applyAlignment="1" applyProtection="1"/>
    <xf numFmtId="170" fontId="21" fillId="0" borderId="0" xfId="29605" applyNumberFormat="1" applyFont="1" applyFill="1" applyAlignment="1" applyProtection="1"/>
    <xf numFmtId="170" fontId="21" fillId="0" borderId="0" xfId="29609" applyNumberFormat="1" applyFont="1" applyFill="1" applyAlignment="1" applyProtection="1"/>
    <xf numFmtId="170" fontId="21" fillId="0" borderId="0" xfId="29610" applyNumberFormat="1" applyFont="1" applyFill="1" applyAlignment="1" applyProtection="1"/>
    <xf numFmtId="170" fontId="21" fillId="0" borderId="0" xfId="29611" applyNumberFormat="1" applyFont="1" applyFill="1" applyAlignment="1" applyProtection="1"/>
    <xf numFmtId="170" fontId="21" fillId="0" borderId="0" xfId="29612" applyNumberFormat="1" applyFont="1" applyFill="1" applyAlignment="1" applyProtection="1"/>
    <xf numFmtId="170" fontId="21" fillId="0" borderId="0" xfId="29613" applyNumberFormat="1" applyFont="1" applyFill="1" applyAlignment="1" applyProtection="1"/>
    <xf numFmtId="170" fontId="21" fillId="0" borderId="0" xfId="29614" applyNumberFormat="1" applyFont="1" applyFill="1" applyAlignment="1" applyProtection="1"/>
    <xf numFmtId="170" fontId="21" fillId="0" borderId="0" xfId="29615" applyNumberFormat="1" applyFont="1" applyFill="1" applyAlignment="1" applyProtection="1"/>
    <xf numFmtId="37" fontId="15" fillId="3" borderId="0" xfId="0" applyFont="1" applyFill="1" applyAlignment="1" applyProtection="1">
      <alignment horizontal="center" vertical="center"/>
    </xf>
  </cellXfs>
  <cellStyles count="29694">
    <cellStyle name="$comma" xfId="11020" xr:uid="{C64DD607-B734-4892-861E-4AA9024BDE63}"/>
    <cellStyle name="1 Space" xfId="29392" xr:uid="{B4FC28D3-E324-4361-A621-6A5239B15FC7}"/>
    <cellStyle name="2 Space" xfId="11188" xr:uid="{1269F0D4-8C34-438D-93A9-4F542452AC70}"/>
    <cellStyle name="20% - Accent1" xfId="58" builtinId="30" customBuiltin="1"/>
    <cellStyle name="20% - Accent1 10" xfId="601" xr:uid="{53059CC6-8137-4B21-B645-C71DB07C9A1F}"/>
    <cellStyle name="20% - Accent1 10 10" xfId="11382" xr:uid="{5F56C062-1B1B-4F46-AB58-EDA28A5F323B}"/>
    <cellStyle name="20% - Accent1 10 2" xfId="1659" xr:uid="{D8D0D609-5068-4160-8CB1-49303866C4D5}"/>
    <cellStyle name="20% - Accent1 10 2 2" xfId="3683" xr:uid="{C5A7B6F7-F900-4DB2-A5FA-84A46CBBF977}"/>
    <cellStyle name="20% - Accent1 10 2 2 2" xfId="7692" xr:uid="{67748DC0-0510-4772-94FA-845A4FE6F635}"/>
    <cellStyle name="20% - Accent1 10 2 2 2 2" xfId="13229" xr:uid="{E136C469-32D1-4556-80CF-71F5662C348B}"/>
    <cellStyle name="20% - Accent1 10 2 2 3" xfId="13230" xr:uid="{115CE8F5-62D4-4082-B0E9-4B6AA40BF484}"/>
    <cellStyle name="20% - Accent1 10 2 2 4" xfId="13228" xr:uid="{786668BC-2D00-4A22-B69C-908C56079836}"/>
    <cellStyle name="20% - Accent1 10 2 3" xfId="5701" xr:uid="{C5879CE3-B512-43B4-A129-FC0992462BDB}"/>
    <cellStyle name="20% - Accent1 10 2 3 2" xfId="13231" xr:uid="{6FEB5B96-241B-4B22-A9D0-2A0371B6361E}"/>
    <cellStyle name="20% - Accent1 10 2 4" xfId="10196" xr:uid="{DB7CBD36-1575-443B-9DE3-DC070804C66A}"/>
    <cellStyle name="20% - Accent1 10 2 4 2" xfId="13232" xr:uid="{121D9C32-3B36-4553-A589-19741D9CEF42}"/>
    <cellStyle name="20% - Accent1 10 2 5" xfId="13233" xr:uid="{B66BC903-D035-4DFC-9B04-3EE2D029FF06}"/>
    <cellStyle name="20% - Accent1 10 2 6" xfId="28592" xr:uid="{B51243F9-BDDB-4CAD-A8F0-64AA6D599433}"/>
    <cellStyle name="20% - Accent1 10 2 7" xfId="13227" xr:uid="{7AA8760D-8A71-4D11-BB21-B0D8118538E3}"/>
    <cellStyle name="20% - Accent1 10 2 8" xfId="12426" xr:uid="{B2159771-38DA-4FB0-9E86-0621316BE9DE}"/>
    <cellStyle name="20% - Accent1 10 3" xfId="2646" xr:uid="{3C007E12-C426-4B34-8A90-900B7FEB86B0}"/>
    <cellStyle name="20% - Accent1 10 3 2" xfId="6655" xr:uid="{4F027CD2-B1A3-4C18-B4EC-37429BF94792}"/>
    <cellStyle name="20% - Accent1 10 3 2 2" xfId="13236" xr:uid="{60543707-CAB9-4B59-8B88-95A6AA827E53}"/>
    <cellStyle name="20% - Accent1 10 3 2 3" xfId="13237" xr:uid="{89517659-0CDF-4EEE-9480-8795B13EB279}"/>
    <cellStyle name="20% - Accent1 10 3 2 4" xfId="13235" xr:uid="{5A4645B4-9BDE-45F3-A566-AD9B02CB965B}"/>
    <cellStyle name="20% - Accent1 10 3 3" xfId="13238" xr:uid="{4AB74D0F-251F-4FB1-BA30-220A79042F04}"/>
    <cellStyle name="20% - Accent1 10 3 4" xfId="13239" xr:uid="{57B9D96F-3C13-4E0A-9513-A29BBBACE8F8}"/>
    <cellStyle name="20% - Accent1 10 3 5" xfId="13240" xr:uid="{CB4B6BD9-0086-4D1D-A23C-81C7BA1AB880}"/>
    <cellStyle name="20% - Accent1 10 3 6" xfId="13234" xr:uid="{A2E32F7F-A74B-4BBB-B59F-EC7DA6D4327E}"/>
    <cellStyle name="20% - Accent1 10 4" xfId="4662" xr:uid="{57665D6B-F6EF-419E-8D14-924C5801976C}"/>
    <cellStyle name="20% - Accent1 10 4 2" xfId="13242" xr:uid="{B17FAAA9-4A3A-4E33-A79E-B85AC783A834}"/>
    <cellStyle name="20% - Accent1 10 4 3" xfId="13243" xr:uid="{25347153-A167-4659-B740-741A85DF3456}"/>
    <cellStyle name="20% - Accent1 10 4 4" xfId="13241" xr:uid="{9AD8C12A-0927-4048-9025-A2B7C89AD57C}"/>
    <cellStyle name="20% - Accent1 10 5" xfId="9157" xr:uid="{0D72B2E9-6CF2-4098-9126-AF8074C15435}"/>
    <cellStyle name="20% - Accent1 10 5 2" xfId="13244" xr:uid="{4F2F4451-B449-4F01-B6F3-749C0C9A6D9E}"/>
    <cellStyle name="20% - Accent1 10 6" xfId="13245" xr:uid="{277D918C-F462-46E1-AEA0-AF6E22CB6216}"/>
    <cellStyle name="20% - Accent1 10 7" xfId="13246" xr:uid="{1A1AB0A4-DF8D-4FB2-AAF3-F3661A71E169}"/>
    <cellStyle name="20% - Accent1 10 8" xfId="27607" xr:uid="{09D2F7A8-2446-4969-8DAE-EEA116AFA37F}"/>
    <cellStyle name="20% - Accent1 10 9" xfId="13226" xr:uid="{7E054C88-EDDC-4961-9057-EAE99E53F681}"/>
    <cellStyle name="20% - Accent1 11" xfId="885" xr:uid="{7893393D-D3A8-4F7E-A67D-C8044988B527}"/>
    <cellStyle name="20% - Accent1 11 10" xfId="11656" xr:uid="{C69AFA7B-5D85-4338-8FAA-DB891385C1A0}"/>
    <cellStyle name="20% - Accent1 11 2" xfId="1926" xr:uid="{BF109A8A-1C7F-47A0-9842-C80A95F5443B}"/>
    <cellStyle name="20% - Accent1 11 2 2" xfId="3950" xr:uid="{9D725DB3-9455-4F99-8723-3A93B2C74E93}"/>
    <cellStyle name="20% - Accent1 11 2 2 2" xfId="7959" xr:uid="{79AEDB4C-2845-4D8F-B05A-2EA5072ED791}"/>
    <cellStyle name="20% - Accent1 11 2 2 2 2" xfId="13250" xr:uid="{17230D50-F9D3-4C34-99C9-433327BC6176}"/>
    <cellStyle name="20% - Accent1 11 2 2 3" xfId="13251" xr:uid="{2B0E636F-69E5-4D7D-AB57-983C2C9C55BA}"/>
    <cellStyle name="20% - Accent1 11 2 2 4" xfId="13249" xr:uid="{E97CC928-6D97-4CA3-A27D-E0B8B4BA6283}"/>
    <cellStyle name="20% - Accent1 11 2 3" xfId="5968" xr:uid="{B0AF4B8E-07F6-4C27-8122-B56097AEA296}"/>
    <cellStyle name="20% - Accent1 11 2 3 2" xfId="13252" xr:uid="{1B38C3E8-51A7-4B19-84F8-F20033D6E907}"/>
    <cellStyle name="20% - Accent1 11 2 4" xfId="10463" xr:uid="{D0D3CC0A-18C8-4607-86AD-DA6FD1CB0DE0}"/>
    <cellStyle name="20% - Accent1 11 2 4 2" xfId="13253" xr:uid="{2A09E939-D3BB-4525-B60F-F9F72BCAA256}"/>
    <cellStyle name="20% - Accent1 11 2 5" xfId="13254" xr:uid="{99BDC98A-A5B1-46BF-8529-28ED5EC621EE}"/>
    <cellStyle name="20% - Accent1 11 2 6" xfId="28840" xr:uid="{C73B672F-FC23-4ECA-86D5-9EDA49E73FD4}"/>
    <cellStyle name="20% - Accent1 11 2 7" xfId="13248" xr:uid="{DEF1E721-6EDD-4992-B15B-1CDC7A94F79D}"/>
    <cellStyle name="20% - Accent1 11 2 8" xfId="12693" xr:uid="{EBFCFED7-B86D-46E2-9B16-7336F37C2215}"/>
    <cellStyle name="20% - Accent1 11 3" xfId="2913" xr:uid="{EF9BD4CD-7B65-47B9-A326-E24C84FA7A28}"/>
    <cellStyle name="20% - Accent1 11 3 2" xfId="6922" xr:uid="{4892ED0A-708E-4C2F-95BC-6410B304E138}"/>
    <cellStyle name="20% - Accent1 11 3 2 2" xfId="13257" xr:uid="{37C020A7-7FE7-418B-8605-5F2E86B65F0A}"/>
    <cellStyle name="20% - Accent1 11 3 2 3" xfId="13258" xr:uid="{31FBA008-6D61-448C-B785-117A6089C88E}"/>
    <cellStyle name="20% - Accent1 11 3 2 4" xfId="13256" xr:uid="{A2C557EE-3B66-435E-8BF0-8E1783217DAE}"/>
    <cellStyle name="20% - Accent1 11 3 3" xfId="13259" xr:uid="{B3A9133F-6051-46A8-9634-74BA6C9BA2F6}"/>
    <cellStyle name="20% - Accent1 11 3 4" xfId="13260" xr:uid="{80A7DECF-FA72-48A3-B492-C7A3360FDF14}"/>
    <cellStyle name="20% - Accent1 11 3 5" xfId="13261" xr:uid="{564FB547-21C5-45C0-9CC6-2DC208E500A9}"/>
    <cellStyle name="20% - Accent1 11 3 6" xfId="13255" xr:uid="{CF6CA219-AE61-477C-98B9-BE617EFE258C}"/>
    <cellStyle name="20% - Accent1 11 4" xfId="4931" xr:uid="{7D083DAE-5BDD-4065-A895-B72CCCD28330}"/>
    <cellStyle name="20% - Accent1 11 4 2" xfId="13263" xr:uid="{4DF3E395-2C4F-4143-B436-6195E422CE03}"/>
    <cellStyle name="20% - Accent1 11 4 3" xfId="13264" xr:uid="{82A0A949-D24A-4E3F-AB2D-D06B52C6AD79}"/>
    <cellStyle name="20% - Accent1 11 4 4" xfId="13262" xr:uid="{8BE9FF9B-98E9-47EE-AC1F-E1DF41D91956}"/>
    <cellStyle name="20% - Accent1 11 5" xfId="9426" xr:uid="{988FD821-3BC8-41E3-AE61-1116DFC3C5D1}"/>
    <cellStyle name="20% - Accent1 11 5 2" xfId="13265" xr:uid="{C1EF93A0-ED44-4157-A610-51A8EF4A6A1B}"/>
    <cellStyle name="20% - Accent1 11 6" xfId="13266" xr:uid="{AE1DCF1C-E0AD-4D4A-9AF4-398AA1AE1FDB}"/>
    <cellStyle name="20% - Accent1 11 7" xfId="13267" xr:uid="{5AE4079C-1A25-4783-95E4-E86CC6B8E627}"/>
    <cellStyle name="20% - Accent1 11 8" xfId="27855" xr:uid="{636B3F0A-B9E6-4076-9994-4EC5C46DC500}"/>
    <cellStyle name="20% - Accent1 11 9" xfId="13247" xr:uid="{E6684375-A69B-4EEC-A508-97AB272F2708}"/>
    <cellStyle name="20% - Accent1 12" xfId="1154" xr:uid="{47A6F49E-9A9C-445B-B9D1-54F6571F211C}"/>
    <cellStyle name="20% - Accent1 12 10" xfId="11925" xr:uid="{F348072B-379F-457C-ABAF-245719AA647B}"/>
    <cellStyle name="20% - Accent1 12 2" xfId="2195" xr:uid="{578AC3DA-7F0E-4DC6-998D-A3E21E3A0139}"/>
    <cellStyle name="20% - Accent1 12 2 2" xfId="4219" xr:uid="{95C646EE-F440-47AD-B53E-6ECEEFA6A5E8}"/>
    <cellStyle name="20% - Accent1 12 2 2 2" xfId="8228" xr:uid="{1628603A-0910-4267-AAEF-46564BB8E242}"/>
    <cellStyle name="20% - Accent1 12 2 2 2 2" xfId="13271" xr:uid="{33829DAF-9EA7-4434-B63E-174B209851B7}"/>
    <cellStyle name="20% - Accent1 12 2 2 3" xfId="13272" xr:uid="{4E389768-E4BB-4E1E-A785-913A3BA9C611}"/>
    <cellStyle name="20% - Accent1 12 2 2 4" xfId="13270" xr:uid="{5D84A085-6DF4-4BA7-B805-E9783011C241}"/>
    <cellStyle name="20% - Accent1 12 2 3" xfId="6237" xr:uid="{C330AEBC-684D-4154-8814-B09EE69A487A}"/>
    <cellStyle name="20% - Accent1 12 2 3 2" xfId="13273" xr:uid="{978F903B-6FBE-4A9C-A9EF-D0378DB45D91}"/>
    <cellStyle name="20% - Accent1 12 2 4" xfId="10732" xr:uid="{9939D928-1604-4017-8378-221F7F8961A7}"/>
    <cellStyle name="20% - Accent1 12 2 4 2" xfId="13274" xr:uid="{A5CFD51A-2CEB-4BF7-BD47-2C719CBB23A2}"/>
    <cellStyle name="20% - Accent1 12 2 5" xfId="13275" xr:uid="{D370FE85-BB14-4B42-A957-9A500F1B085B}"/>
    <cellStyle name="20% - Accent1 12 2 6" xfId="29105" xr:uid="{152BA399-4FDE-4BA6-948E-BCF5FE390805}"/>
    <cellStyle name="20% - Accent1 12 2 7" xfId="13269" xr:uid="{0DE94A0E-B063-4FF4-8B80-378A56F01A56}"/>
    <cellStyle name="20% - Accent1 12 2 8" xfId="12962" xr:uid="{E49054F8-8727-4981-BD44-E368A7C11AB4}"/>
    <cellStyle name="20% - Accent1 12 3" xfId="3182" xr:uid="{B05B63AA-BC45-4EAA-8B08-06E2BABF448F}"/>
    <cellStyle name="20% - Accent1 12 3 2" xfId="7191" xr:uid="{571ABE34-6E0D-464E-AA47-AEEDB31DAA5D}"/>
    <cellStyle name="20% - Accent1 12 3 2 2" xfId="13278" xr:uid="{82DDD6B8-F613-4138-8572-FFE416E3F7D4}"/>
    <cellStyle name="20% - Accent1 12 3 2 3" xfId="13279" xr:uid="{02DBEE51-C236-43C3-BA58-9DACB068E2CE}"/>
    <cellStyle name="20% - Accent1 12 3 2 4" xfId="13277" xr:uid="{C9457B4A-0A75-401C-A2F4-A59644140C01}"/>
    <cellStyle name="20% - Accent1 12 3 3" xfId="13280" xr:uid="{DE45771C-C40D-4F53-8EC0-579E13567F1D}"/>
    <cellStyle name="20% - Accent1 12 3 4" xfId="13281" xr:uid="{E038257C-A05E-47E0-BC12-E8A521FCDF8D}"/>
    <cellStyle name="20% - Accent1 12 3 5" xfId="13282" xr:uid="{6F2E77E4-0EE1-4AD7-901E-01A19E7A5FD0}"/>
    <cellStyle name="20% - Accent1 12 3 6" xfId="13276" xr:uid="{14F906D2-01BD-49A4-8778-1E98440F7A28}"/>
    <cellStyle name="20% - Accent1 12 4" xfId="5200" xr:uid="{B2BBBD8B-B375-4AAA-B42D-916251F302A6}"/>
    <cellStyle name="20% - Accent1 12 4 2" xfId="13284" xr:uid="{7E74EA2F-1838-4F9C-868A-9D994D2F6B3F}"/>
    <cellStyle name="20% - Accent1 12 4 3" xfId="13285" xr:uid="{C17E099B-FB20-45A9-A478-ED984358BF33}"/>
    <cellStyle name="20% - Accent1 12 4 4" xfId="13283" xr:uid="{7C85CA15-6B81-40ED-AC84-E6EDF4104970}"/>
    <cellStyle name="20% - Accent1 12 5" xfId="9695" xr:uid="{94E94AA4-2E0E-4FF0-A4D5-D3EC5B82ABDC}"/>
    <cellStyle name="20% - Accent1 12 5 2" xfId="13286" xr:uid="{B6D4E334-A7B6-4E66-87A3-F830A5CF3EBC}"/>
    <cellStyle name="20% - Accent1 12 6" xfId="13287" xr:uid="{ED665BED-53A8-4437-9D11-3C4C2FE4C2DE}"/>
    <cellStyle name="20% - Accent1 12 7" xfId="13288" xr:uid="{F884022F-29CB-4AAB-AC03-D0C75DF91E07}"/>
    <cellStyle name="20% - Accent1 12 8" xfId="28105" xr:uid="{EE601200-4E7D-4456-9B78-0C4FB0495CD2}"/>
    <cellStyle name="20% - Accent1 12 9" xfId="13268" xr:uid="{764FEBD6-DA2A-41A4-B562-7C93FFA034DF}"/>
    <cellStyle name="20% - Accent1 13" xfId="1179" xr:uid="{66CBF38B-E714-41DC-A475-6B9DE2D347DF}"/>
    <cellStyle name="20% - Accent1 13 10" xfId="11950" xr:uid="{06112F99-1B41-46BA-8D54-6329240B7480}"/>
    <cellStyle name="20% - Accent1 13 2" xfId="2220" xr:uid="{C0BC2E5D-1AD9-470B-8C4E-2394F8D0CFA9}"/>
    <cellStyle name="20% - Accent1 13 2 2" xfId="4244" xr:uid="{AC6B3956-C477-4537-B24D-0BB05C47B0C3}"/>
    <cellStyle name="20% - Accent1 13 2 2 2" xfId="8253" xr:uid="{EA1260FD-A28F-4091-8056-67562CBC8275}"/>
    <cellStyle name="20% - Accent1 13 2 2 2 2" xfId="13292" xr:uid="{89C8FA53-23B5-4159-9738-0F606AF09515}"/>
    <cellStyle name="20% - Accent1 13 2 2 3" xfId="13293" xr:uid="{A521915C-49BD-4FCF-AE9A-F9B5B3B74E60}"/>
    <cellStyle name="20% - Accent1 13 2 2 4" xfId="13291" xr:uid="{58078DC9-4FC4-45BB-BE05-BCF02C2EB855}"/>
    <cellStyle name="20% - Accent1 13 2 3" xfId="6262" xr:uid="{89008D20-5488-457E-A9C4-0AF0C634996B}"/>
    <cellStyle name="20% - Accent1 13 2 3 2" xfId="13294" xr:uid="{725B5969-7F23-44C7-89E2-F480DFE2AF5D}"/>
    <cellStyle name="20% - Accent1 13 2 4" xfId="10757" xr:uid="{7FD86C58-42A8-4FED-989D-E05C9C5D1BEE}"/>
    <cellStyle name="20% - Accent1 13 2 4 2" xfId="13295" xr:uid="{DD32A5A6-CCBF-41B6-97D1-25EE16DACF6B}"/>
    <cellStyle name="20% - Accent1 13 2 5" xfId="13296" xr:uid="{F925C03E-81F2-4D91-BF29-7547FF1E849F}"/>
    <cellStyle name="20% - Accent1 13 2 6" xfId="29129" xr:uid="{ACE35D47-4627-4C86-A849-908F52FCD977}"/>
    <cellStyle name="20% - Accent1 13 2 7" xfId="13290" xr:uid="{73BFC91C-C99F-4905-BF25-7A154C08C2F1}"/>
    <cellStyle name="20% - Accent1 13 2 8" xfId="12987" xr:uid="{20127C95-7233-4E76-9FA4-56331DDD10B7}"/>
    <cellStyle name="20% - Accent1 13 3" xfId="3207" xr:uid="{C20E99E2-5E90-47CF-AC39-9437BF33C766}"/>
    <cellStyle name="20% - Accent1 13 3 2" xfId="7216" xr:uid="{C80E143F-E507-400A-9D5A-2F0E37CCF5C1}"/>
    <cellStyle name="20% - Accent1 13 3 2 2" xfId="13299" xr:uid="{DB2D9357-1EFA-4B66-8A8C-3D9930551D1F}"/>
    <cellStyle name="20% - Accent1 13 3 2 3" xfId="13300" xr:uid="{70A61A60-103D-49A5-B4CC-8EE292F3EFCB}"/>
    <cellStyle name="20% - Accent1 13 3 2 4" xfId="13298" xr:uid="{DFCC45C4-D17C-438A-8191-06ACC3521D26}"/>
    <cellStyle name="20% - Accent1 13 3 3" xfId="13301" xr:uid="{7F876149-E2AB-4754-A3FB-BFCD420EB13E}"/>
    <cellStyle name="20% - Accent1 13 3 4" xfId="13302" xr:uid="{4DF268DB-D17B-4735-8F7C-0323E58AE857}"/>
    <cellStyle name="20% - Accent1 13 3 5" xfId="13303" xr:uid="{FD323A89-DF2B-4073-9A11-7D4CBB937FA0}"/>
    <cellStyle name="20% - Accent1 13 3 6" xfId="13297" xr:uid="{B5322ADB-C0BD-4FC2-AF45-92C4A975E8FC}"/>
    <cellStyle name="20% - Accent1 13 4" xfId="5225" xr:uid="{51CD722D-3375-4DED-84A9-D977DB20A9B3}"/>
    <cellStyle name="20% - Accent1 13 4 2" xfId="13305" xr:uid="{4CD0AEC8-6371-4221-8078-62E2E332B5A0}"/>
    <cellStyle name="20% - Accent1 13 4 3" xfId="13306" xr:uid="{003A08BE-708E-487F-959D-88955A8009FE}"/>
    <cellStyle name="20% - Accent1 13 4 4" xfId="13304" xr:uid="{6AE0F7B9-5C0A-479B-9714-9321B8FA7F66}"/>
    <cellStyle name="20% - Accent1 13 5" xfId="9720" xr:uid="{71CB950C-93E5-4268-BECC-8BD630097340}"/>
    <cellStyle name="20% - Accent1 13 5 2" xfId="13307" xr:uid="{8FC46ED9-FE11-4E42-A025-5758369B38E9}"/>
    <cellStyle name="20% - Accent1 13 6" xfId="13308" xr:uid="{07C0B3FB-4382-4F9F-AA26-94D654604384}"/>
    <cellStyle name="20% - Accent1 13 7" xfId="13309" xr:uid="{3BC8A7D5-9F29-4A2B-9D00-0A63F9E99B1E}"/>
    <cellStyle name="20% - Accent1 13 8" xfId="28128" xr:uid="{7CDEE3C4-9A09-4558-A410-5B9A872095D3}"/>
    <cellStyle name="20% - Accent1 13 9" xfId="13289" xr:uid="{CE486CA3-3214-4145-B3F1-7524F8E2E29A}"/>
    <cellStyle name="20% - Accent1 14" xfId="1204" xr:uid="{ABC47FA7-2B45-43AA-95A1-CADFB051F7B9}"/>
    <cellStyle name="20% - Accent1 14 10" xfId="11975" xr:uid="{3BD5A53D-4AF2-4334-9164-A582AF4502F1}"/>
    <cellStyle name="20% - Accent1 14 2" xfId="2245" xr:uid="{A758B60F-9DEB-48FC-9438-7ED539D94854}"/>
    <cellStyle name="20% - Accent1 14 2 2" xfId="4269" xr:uid="{0F26B757-9C2F-426E-8D77-7E654B1D868D}"/>
    <cellStyle name="20% - Accent1 14 2 2 2" xfId="8278" xr:uid="{CC6DE4E8-844A-44C0-A2C8-3B6733A8C0BB}"/>
    <cellStyle name="20% - Accent1 14 2 2 2 2" xfId="13313" xr:uid="{BBB29493-9A36-4C49-9A22-8FF4A6C5275A}"/>
    <cellStyle name="20% - Accent1 14 2 2 3" xfId="13314" xr:uid="{A4DCE4D9-EF2C-408C-8EF8-A4AFE737C63D}"/>
    <cellStyle name="20% - Accent1 14 2 2 4" xfId="13312" xr:uid="{713BAC54-153C-4525-8529-D350D8E7F30F}"/>
    <cellStyle name="20% - Accent1 14 2 3" xfId="6287" xr:uid="{D178D1D2-4ED2-416A-A2E6-F2179A063322}"/>
    <cellStyle name="20% - Accent1 14 2 3 2" xfId="13315" xr:uid="{E6004F3A-9983-4644-BEAE-1800D3CE3C03}"/>
    <cellStyle name="20% - Accent1 14 2 4" xfId="10782" xr:uid="{F68C2109-57C9-4E1A-9B2A-42516F299950}"/>
    <cellStyle name="20% - Accent1 14 2 4 2" xfId="13316" xr:uid="{995CCA45-9992-462E-BBBD-1F6EA6BD905E}"/>
    <cellStyle name="20% - Accent1 14 2 5" xfId="13317" xr:uid="{52856F3D-86C3-4D56-B410-8D6AB0BBCA93}"/>
    <cellStyle name="20% - Accent1 14 2 6" xfId="29153" xr:uid="{466B5CB0-34F6-4695-BB44-58975DA21CBB}"/>
    <cellStyle name="20% - Accent1 14 2 7" xfId="13311" xr:uid="{3814EBCE-A443-4549-9554-04790DFD9623}"/>
    <cellStyle name="20% - Accent1 14 2 8" xfId="13012" xr:uid="{03C2FD98-D575-49EF-A660-9D96391712F6}"/>
    <cellStyle name="20% - Accent1 14 3" xfId="3232" xr:uid="{8FF9F9F0-201A-407D-B165-661DFE6CDC30}"/>
    <cellStyle name="20% - Accent1 14 3 2" xfId="7241" xr:uid="{0B500EBD-E397-44C9-BB53-BD6956732308}"/>
    <cellStyle name="20% - Accent1 14 3 2 2" xfId="13320" xr:uid="{A30DE3AF-0354-47C9-9AD5-63244088D5F0}"/>
    <cellStyle name="20% - Accent1 14 3 2 3" xfId="13321" xr:uid="{AA34DA2B-1D50-48E9-BD20-EA184949172D}"/>
    <cellStyle name="20% - Accent1 14 3 2 4" xfId="13319" xr:uid="{25C4E141-36FB-4AE1-9693-F7072BF05277}"/>
    <cellStyle name="20% - Accent1 14 3 3" xfId="13322" xr:uid="{C0DA07C2-D8DA-40D3-B871-A5D6EC982EED}"/>
    <cellStyle name="20% - Accent1 14 3 4" xfId="13323" xr:uid="{548CABF0-98B8-4F0B-99F9-7B0F7AB2D85D}"/>
    <cellStyle name="20% - Accent1 14 3 5" xfId="13324" xr:uid="{4394B723-3B19-40BE-A369-D12BC9779042}"/>
    <cellStyle name="20% - Accent1 14 3 6" xfId="13318" xr:uid="{048D7943-E67F-49F8-A7A4-A3788A4DE18A}"/>
    <cellStyle name="20% - Accent1 14 4" xfId="5250" xr:uid="{FFB4384D-2CA7-4EA9-AA45-266211C641BC}"/>
    <cellStyle name="20% - Accent1 14 4 2" xfId="13326" xr:uid="{266607AD-F036-4009-A6CF-8540FD028109}"/>
    <cellStyle name="20% - Accent1 14 4 3" xfId="13327" xr:uid="{280B5F6A-951D-4D45-9815-78311C2A31F0}"/>
    <cellStyle name="20% - Accent1 14 4 4" xfId="13325" xr:uid="{DA18ABF0-5810-412E-9CA3-13452D530E3F}"/>
    <cellStyle name="20% - Accent1 14 5" xfId="9745" xr:uid="{A459B18B-2FA1-47FE-863B-3699740DD81C}"/>
    <cellStyle name="20% - Accent1 14 5 2" xfId="13328" xr:uid="{7DAAD45A-273A-4E74-92F7-29F2C8D84124}"/>
    <cellStyle name="20% - Accent1 14 6" xfId="13329" xr:uid="{26F2814C-6628-4E6B-9560-8B6FB16642C9}"/>
    <cellStyle name="20% - Accent1 14 7" xfId="13330" xr:uid="{77F2008D-E427-4552-A2EB-A321A19498ED}"/>
    <cellStyle name="20% - Accent1 14 8" xfId="28151" xr:uid="{39E81DB0-6F1F-4B86-88C7-F772DA7C52A9}"/>
    <cellStyle name="20% - Accent1 14 9" xfId="13310" xr:uid="{3560A102-2591-4DC0-941C-50AB387CAE78}"/>
    <cellStyle name="20% - Accent1 15" xfId="1227" xr:uid="{8895C58D-A793-4B26-A30F-303FD8DF96BA}"/>
    <cellStyle name="20% - Accent1 15 10" xfId="11998" xr:uid="{F3B35A24-E4CD-4BC2-A5D8-A3A445BCB8FC}"/>
    <cellStyle name="20% - Accent1 15 2" xfId="2268" xr:uid="{83C29D8E-3A13-4490-87E3-5329D3C358EC}"/>
    <cellStyle name="20% - Accent1 15 2 2" xfId="4292" xr:uid="{C85D0169-9F3E-4B7D-BE4D-E749C4B69B55}"/>
    <cellStyle name="20% - Accent1 15 2 2 2" xfId="8301" xr:uid="{9E72731F-81E8-4AC3-BDE9-93E8D6AEF961}"/>
    <cellStyle name="20% - Accent1 15 2 2 2 2" xfId="13334" xr:uid="{F5D89898-B6AC-40A7-9326-A7EF7C0C6DB8}"/>
    <cellStyle name="20% - Accent1 15 2 2 3" xfId="13335" xr:uid="{61068C6B-65DD-44DB-BE45-78CA79B50A27}"/>
    <cellStyle name="20% - Accent1 15 2 2 4" xfId="13333" xr:uid="{CF76C66E-CD05-477B-8B18-AA6E9DC45831}"/>
    <cellStyle name="20% - Accent1 15 2 3" xfId="6310" xr:uid="{263C053D-F6D4-43C4-9A88-FE3571123508}"/>
    <cellStyle name="20% - Accent1 15 2 3 2" xfId="13336" xr:uid="{0B944831-760F-49ED-A412-6C90E95C811E}"/>
    <cellStyle name="20% - Accent1 15 2 4" xfId="10805" xr:uid="{05E63605-FB18-43C2-B397-3CA1EED57D88}"/>
    <cellStyle name="20% - Accent1 15 2 4 2" xfId="13337" xr:uid="{2CEFF36B-8FD9-4E52-AF1C-EEDD936F758D}"/>
    <cellStyle name="20% - Accent1 15 2 5" xfId="13338" xr:uid="{AD7708DF-B2E3-447B-AB68-9F045103B5A4}"/>
    <cellStyle name="20% - Accent1 15 2 6" xfId="29175" xr:uid="{9A1C692E-0EC8-4497-941E-0422CE2A2055}"/>
    <cellStyle name="20% - Accent1 15 2 7" xfId="13332" xr:uid="{BDC1D290-3673-45F6-9888-12951EB2BC71}"/>
    <cellStyle name="20% - Accent1 15 2 8" xfId="13035" xr:uid="{AE265532-4F9F-4E71-B87F-4C53BC660CB8}"/>
    <cellStyle name="20% - Accent1 15 3" xfId="3255" xr:uid="{6E6C1864-2EC3-4CDF-9E6E-16B19EBE61BA}"/>
    <cellStyle name="20% - Accent1 15 3 2" xfId="7264" xr:uid="{0FDF7A37-0E39-4155-BC8F-27CEE0F44050}"/>
    <cellStyle name="20% - Accent1 15 3 2 2" xfId="13341" xr:uid="{E2C98D39-DE05-41D2-B809-7F40C621F130}"/>
    <cellStyle name="20% - Accent1 15 3 2 3" xfId="13342" xr:uid="{86171883-1101-475C-B9D7-A65AE37FC84B}"/>
    <cellStyle name="20% - Accent1 15 3 2 4" xfId="13340" xr:uid="{477D94DB-C734-4E73-8B9C-F6AFD08B3658}"/>
    <cellStyle name="20% - Accent1 15 3 3" xfId="13343" xr:uid="{FCC3058A-D757-4886-936F-2DB274770276}"/>
    <cellStyle name="20% - Accent1 15 3 4" xfId="13344" xr:uid="{26E07A0C-002A-4934-AFB6-205BA9C183CA}"/>
    <cellStyle name="20% - Accent1 15 3 5" xfId="13345" xr:uid="{48880FF5-1349-449B-BCA0-3090DF838463}"/>
    <cellStyle name="20% - Accent1 15 3 6" xfId="13339" xr:uid="{42E6E050-1F5A-4B92-8230-F1AF1005C42B}"/>
    <cellStyle name="20% - Accent1 15 4" xfId="5273" xr:uid="{F07CABA3-722A-40AC-8B84-873B4A8CA67B}"/>
    <cellStyle name="20% - Accent1 15 4 2" xfId="13347" xr:uid="{715C03D1-C3B6-42F2-8BB8-6F379396D090}"/>
    <cellStyle name="20% - Accent1 15 4 3" xfId="13348" xr:uid="{5287BB86-98EC-4143-A992-62E6C7761805}"/>
    <cellStyle name="20% - Accent1 15 4 4" xfId="13346" xr:uid="{E9DEB026-981A-44E1-BC5A-8FE7FE5CE091}"/>
    <cellStyle name="20% - Accent1 15 5" xfId="9768" xr:uid="{A8093A74-3BC4-4694-8CE1-2B684ADC3AC9}"/>
    <cellStyle name="20% - Accent1 15 5 2" xfId="13349" xr:uid="{033244A1-5A8E-478A-8289-4899BCE2DFCB}"/>
    <cellStyle name="20% - Accent1 15 6" xfId="13350" xr:uid="{F27AB9B8-9A70-479C-96F4-48FB4B9C8A33}"/>
    <cellStyle name="20% - Accent1 15 7" xfId="13351" xr:uid="{CDA55801-04DC-4C19-9320-B46E5F41EA03}"/>
    <cellStyle name="20% - Accent1 15 8" xfId="28173" xr:uid="{102542AB-D8A4-4B3D-BC1D-412BB4BA2A33}"/>
    <cellStyle name="20% - Accent1 15 9" xfId="13331" xr:uid="{E48CD83B-214A-43BA-91F1-F456223EA7B4}"/>
    <cellStyle name="20% - Accent1 16" xfId="1251" xr:uid="{05378B59-BAEF-464F-9074-C5B583611770}"/>
    <cellStyle name="20% - Accent1 16 10" xfId="12022" xr:uid="{42136AD5-764C-4B02-8307-DD2FD10E6BD0}"/>
    <cellStyle name="20% - Accent1 16 2" xfId="2292" xr:uid="{57FEE18C-7DA9-450E-99A8-804832A60538}"/>
    <cellStyle name="20% - Accent1 16 2 2" xfId="4316" xr:uid="{6354286D-8E6C-4DE9-AFE8-24BEE3EBEBC0}"/>
    <cellStyle name="20% - Accent1 16 2 2 2" xfId="8325" xr:uid="{CD2C335A-943D-4423-B0BC-4BFA51A441A7}"/>
    <cellStyle name="20% - Accent1 16 2 2 2 2" xfId="13355" xr:uid="{E0B93A20-C568-45FB-8963-95E32E22D9D2}"/>
    <cellStyle name="20% - Accent1 16 2 2 3" xfId="13356" xr:uid="{8BAC8818-C7F0-4A55-A7B1-B2B1819F01E2}"/>
    <cellStyle name="20% - Accent1 16 2 2 4" xfId="13354" xr:uid="{19178BA6-A1E1-4656-9A2D-268DA218C603}"/>
    <cellStyle name="20% - Accent1 16 2 3" xfId="6334" xr:uid="{F715EEBA-FC19-42E3-86DA-FEAF1653FD1D}"/>
    <cellStyle name="20% - Accent1 16 2 3 2" xfId="13357" xr:uid="{F575FE15-3973-4694-A44C-2DFB125DC63A}"/>
    <cellStyle name="20% - Accent1 16 2 4" xfId="10829" xr:uid="{E07258C4-8902-48EB-A82D-CFB7A9448647}"/>
    <cellStyle name="20% - Accent1 16 2 4 2" xfId="13358" xr:uid="{AE79A3B4-7E1D-43C1-818A-3ECF21717129}"/>
    <cellStyle name="20% - Accent1 16 2 5" xfId="13359" xr:uid="{D4FD8F77-6D4D-4213-BABE-699F4D9535E0}"/>
    <cellStyle name="20% - Accent1 16 2 6" xfId="29198" xr:uid="{AB8453EE-2397-4616-BD9D-5F5777B88206}"/>
    <cellStyle name="20% - Accent1 16 2 7" xfId="13353" xr:uid="{C00ED62F-35BE-420E-876A-22F945AF7F7A}"/>
    <cellStyle name="20% - Accent1 16 2 8" xfId="13059" xr:uid="{B08CED7F-903F-438C-AB74-4C2D7A3CE862}"/>
    <cellStyle name="20% - Accent1 16 3" xfId="3279" xr:uid="{409F8161-D6E0-46FE-881A-B246558616CA}"/>
    <cellStyle name="20% - Accent1 16 3 2" xfId="7288" xr:uid="{E6C448DA-7F82-4F67-B455-754A0F9FB45A}"/>
    <cellStyle name="20% - Accent1 16 3 2 2" xfId="13362" xr:uid="{AF0187B4-C486-4107-B165-2F1386E86CB1}"/>
    <cellStyle name="20% - Accent1 16 3 2 3" xfId="13363" xr:uid="{BB77A4F7-412D-4776-B4A2-C916CDDD729A}"/>
    <cellStyle name="20% - Accent1 16 3 2 4" xfId="13361" xr:uid="{4F122223-C1DF-4449-BAF2-B467EFC0BE85}"/>
    <cellStyle name="20% - Accent1 16 3 3" xfId="13364" xr:uid="{D1755DC2-A1A9-438E-B50A-28CD897F65E3}"/>
    <cellStyle name="20% - Accent1 16 3 4" xfId="13365" xr:uid="{AA0CBAE7-8B1C-49BF-936E-0BA7DC986889}"/>
    <cellStyle name="20% - Accent1 16 3 5" xfId="13366" xr:uid="{74CC83C6-F40F-4A9E-9C02-4D8225C9C220}"/>
    <cellStyle name="20% - Accent1 16 3 6" xfId="13360" xr:uid="{57AF27E6-EF78-414E-AF59-E3945DC4539A}"/>
    <cellStyle name="20% - Accent1 16 4" xfId="5297" xr:uid="{16B5C455-E289-4787-A5B4-13D438424F7C}"/>
    <cellStyle name="20% - Accent1 16 4 2" xfId="13368" xr:uid="{CA7B6B8B-D563-45FF-9456-54105C9824E7}"/>
    <cellStyle name="20% - Accent1 16 4 3" xfId="13369" xr:uid="{0C57B908-43B0-4632-BEF3-75D86EA66B5C}"/>
    <cellStyle name="20% - Accent1 16 4 4" xfId="13367" xr:uid="{27BABCDF-F4F9-4AF6-B903-74B10612B2B3}"/>
    <cellStyle name="20% - Accent1 16 5" xfId="9792" xr:uid="{4C995A2E-B6E6-4CBB-B75C-C4B61CF1D5E2}"/>
    <cellStyle name="20% - Accent1 16 5 2" xfId="13370" xr:uid="{3B9C345C-0584-446F-9E60-EAC2ADACFF99}"/>
    <cellStyle name="20% - Accent1 16 6" xfId="13371" xr:uid="{31C9A713-0186-4F2F-9349-066E4EB30BA3}"/>
    <cellStyle name="20% - Accent1 16 7" xfId="13372" xr:uid="{EA72598E-D48C-4B34-ACB2-61A5ADC3C41F}"/>
    <cellStyle name="20% - Accent1 16 8" xfId="28196" xr:uid="{184A7339-5853-47D0-9BA5-3933913451DB}"/>
    <cellStyle name="20% - Accent1 16 9" xfId="13352" xr:uid="{06E827AB-7647-4810-9445-145F2ACDC0A9}"/>
    <cellStyle name="20% - Accent1 17" xfId="1275" xr:uid="{44EC0D01-751C-4351-9D94-323219F67A17}"/>
    <cellStyle name="20% - Accent1 17 2" xfId="2316" xr:uid="{8E79B8CC-70C4-4976-8B71-71299D083C4A}"/>
    <cellStyle name="20% - Accent1 17 2 2" xfId="4340" xr:uid="{ABA9F0A3-9749-4033-B943-2D39C2F2A51D}"/>
    <cellStyle name="20% - Accent1 17 2 2 2" xfId="8349" xr:uid="{CEE6B791-E696-48D2-A23E-57046546D148}"/>
    <cellStyle name="20% - Accent1 17 2 2 3" xfId="13375" xr:uid="{1B190B87-D93A-4150-9E2D-7E26CE7FAD9A}"/>
    <cellStyle name="20% - Accent1 17 2 3" xfId="6358" xr:uid="{865740F3-835D-460B-945F-FFBED2970AFE}"/>
    <cellStyle name="20% - Accent1 17 2 3 2" xfId="13376" xr:uid="{EC830A49-95CF-419A-8349-7F547F09265D}"/>
    <cellStyle name="20% - Accent1 17 2 4" xfId="10853" xr:uid="{B996EB78-3F12-4C9D-9558-771CE1E62999}"/>
    <cellStyle name="20% - Accent1 17 2 4 2" xfId="29221" xr:uid="{42B2562A-D0AD-49D4-A436-E2100BA6414E}"/>
    <cellStyle name="20% - Accent1 17 2 5" xfId="13374" xr:uid="{C66E875B-B320-4A84-8112-77368A1887D9}"/>
    <cellStyle name="20% - Accent1 17 2 6" xfId="13083" xr:uid="{AED5AA57-28A8-470C-A827-C1700832E03A}"/>
    <cellStyle name="20% - Accent1 17 3" xfId="3303" xr:uid="{5B264AC1-7D15-4549-8921-A6FE8F7B592A}"/>
    <cellStyle name="20% - Accent1 17 3 2" xfId="7312" xr:uid="{24BA5FB0-FF74-4C0C-96B5-4DA8B2EEB66E}"/>
    <cellStyle name="20% - Accent1 17 3 3" xfId="13377" xr:uid="{FC68B46D-C144-4C3E-B774-55E6B4E92722}"/>
    <cellStyle name="20% - Accent1 17 4" xfId="5321" xr:uid="{39CE0E5E-36B1-400D-AC1C-FF5EA4938F20}"/>
    <cellStyle name="20% - Accent1 17 4 2" xfId="13378" xr:uid="{B07B560B-36D4-4303-BDF9-ABF30FABE11C}"/>
    <cellStyle name="20% - Accent1 17 5" xfId="9816" xr:uid="{7587EFC7-A660-4490-8A30-F1C34CF3AEED}"/>
    <cellStyle name="20% - Accent1 17 5 2" xfId="13379" xr:uid="{BEDFB4A4-039D-48BC-9EF1-E2873EED76D3}"/>
    <cellStyle name="20% - Accent1 17 6" xfId="28219" xr:uid="{29B743A1-466F-4F18-B4D5-69A49E45B271}"/>
    <cellStyle name="20% - Accent1 17 7" xfId="13373" xr:uid="{540E5F3D-410E-45F5-A24F-F0167ED614A8}"/>
    <cellStyle name="20% - Accent1 17 8" xfId="12046" xr:uid="{F7BD0F1C-724E-4166-AF95-CAF13BD9E22F}"/>
    <cellStyle name="20% - Accent1 18" xfId="1300" xr:uid="{4407AEEC-CFEE-4692-91FF-4531D2B5B765}"/>
    <cellStyle name="20% - Accent1 18 2" xfId="3328" xr:uid="{C6B30FC3-6A63-42AA-ACF5-A29BB41912A3}"/>
    <cellStyle name="20% - Accent1 18 2 2" xfId="7337" xr:uid="{AB3DAA36-9AD3-40ED-84D2-5CC2C7CD21F5}"/>
    <cellStyle name="20% - Accent1 18 2 2 2" xfId="13382" xr:uid="{62CC95C4-5B0C-4223-ACD8-59FB67DCB0A9}"/>
    <cellStyle name="20% - Accent1 18 2 3" xfId="13383" xr:uid="{A7EAFEF4-93B6-4740-A699-61A692C3BAF6}"/>
    <cellStyle name="20% - Accent1 18 2 4" xfId="13381" xr:uid="{B9A9D11D-4B18-41D9-BCE2-E5445C35EA7E}"/>
    <cellStyle name="20% - Accent1 18 3" xfId="5346" xr:uid="{44DBE9E9-9CE2-4EED-BB73-D828B782BF43}"/>
    <cellStyle name="20% - Accent1 18 3 2" xfId="13384" xr:uid="{FCEC165F-8346-4F55-8D16-34F35E235469}"/>
    <cellStyle name="20% - Accent1 18 4" xfId="9841" xr:uid="{D01B5437-BEF7-4D0B-8317-C5561C600630}"/>
    <cellStyle name="20% - Accent1 18 4 2" xfId="13385" xr:uid="{0E7A4882-06CD-4C48-9F67-DA5E3F9ADDCC}"/>
    <cellStyle name="20% - Accent1 18 5" xfId="13386" xr:uid="{445EB76C-5B61-4F59-95B4-B478A3042D23}"/>
    <cellStyle name="20% - Accent1 18 6" xfId="28243" xr:uid="{0B2562CF-E17F-4F08-B5A0-08C844C762B9}"/>
    <cellStyle name="20% - Accent1 18 7" xfId="13380" xr:uid="{7320E90D-C916-46DA-A80C-5D1243B83CDB}"/>
    <cellStyle name="20% - Accent1 18 8" xfId="12071" xr:uid="{9ECFCFB2-F3ED-41EC-89F9-EE7DB85FD311}"/>
    <cellStyle name="20% - Accent1 19" xfId="1324" xr:uid="{1F8980E6-92A7-480E-9006-9AA12D505E29}"/>
    <cellStyle name="20% - Accent1 19 2" xfId="3352" xr:uid="{CFA99063-3EB5-4615-A139-FD389641FD04}"/>
    <cellStyle name="20% - Accent1 19 2 2" xfId="7361" xr:uid="{88315BC8-DE18-468E-911B-11A7486A10B3}"/>
    <cellStyle name="20% - Accent1 19 2 3" xfId="13388" xr:uid="{CD9B2578-DEAD-4B2B-AA02-9F166CD0FCAB}"/>
    <cellStyle name="20% - Accent1 19 3" xfId="5370" xr:uid="{6D3BE6C8-FDDB-45E5-B3CB-1096F3BAE09A}"/>
    <cellStyle name="20% - Accent1 19 3 2" xfId="13389" xr:uid="{BEE442D3-27BF-435C-9A17-40ACA051D854}"/>
    <cellStyle name="20% - Accent1 19 4" xfId="9865" xr:uid="{98D1F5C1-D82E-446F-8C5D-CE3384D6E8F6}"/>
    <cellStyle name="20% - Accent1 19 4 2" xfId="13390" xr:uid="{4D28EC52-96B4-47C3-8909-913A928D876A}"/>
    <cellStyle name="20% - Accent1 19 5" xfId="28266" xr:uid="{6C9957F0-6DAA-4215-A1AF-7D99CA2E13B9}"/>
    <cellStyle name="20% - Accent1 19 6" xfId="13387" xr:uid="{1299067F-F258-474E-A7BB-FBD256B53366}"/>
    <cellStyle name="20% - Accent1 19 7" xfId="12095" xr:uid="{CFA626BD-A956-482C-B099-8E4065527A52}"/>
    <cellStyle name="20% - Accent1 2" xfId="403" xr:uid="{F5D763F4-7303-4589-B354-97275AE320C7}"/>
    <cellStyle name="20% - Accent1 2 10" xfId="13392" xr:uid="{E944410D-2CA0-4BAE-9226-39695CD0DD83}"/>
    <cellStyle name="20% - Accent1 2 11" xfId="13393" xr:uid="{F1035669-60A4-478C-A000-B275D672F978}"/>
    <cellStyle name="20% - Accent1 2 12" xfId="13394" xr:uid="{E9BDF6AD-B074-48EC-9827-02FC235C9E36}"/>
    <cellStyle name="20% - Accent1 2 13" xfId="27134" xr:uid="{76361B1B-9C00-4DD7-861D-906E1B76DDE3}"/>
    <cellStyle name="20% - Accent1 2 14" xfId="13391" xr:uid="{DBE9F63F-4EF7-4F45-B583-57D81F196DD0}"/>
    <cellStyle name="20% - Accent1 2 15" xfId="13138" xr:uid="{39473989-F7DD-4A09-8A52-127CFDF07A79}"/>
    <cellStyle name="20% - Accent1 2 16" xfId="11196" xr:uid="{AE894529-8F80-4F57-AF7D-BDD5448C862F}"/>
    <cellStyle name="20% - Accent1 2 17" xfId="29362" xr:uid="{76B6E45B-24F7-4ACE-93D8-3AA57F3C97EB}"/>
    <cellStyle name="20% - Accent1 2 2" xfId="640" xr:uid="{FB19E302-7EE0-4FFE-87CD-A529031D3728}"/>
    <cellStyle name="20% - Accent1 2 2 10" xfId="27135" xr:uid="{ADFA3C6E-7840-4116-9542-49156B42BC0E}"/>
    <cellStyle name="20% - Accent1 2 2 11" xfId="13395" xr:uid="{13AF49E9-B31F-42AD-AAEA-0691FF727684}"/>
    <cellStyle name="20% - Accent1 2 2 12" xfId="11415" xr:uid="{46E0B40A-34EE-43F2-AAA3-AC1A4A02F059}"/>
    <cellStyle name="20% - Accent1 2 2 2" xfId="1687" xr:uid="{17ACE1B8-2A1B-479F-9F7E-1F885EF8F463}"/>
    <cellStyle name="20% - Accent1 2 2 2 10" xfId="12454" xr:uid="{A941403E-4439-40E8-9A5E-498AA266DE47}"/>
    <cellStyle name="20% - Accent1 2 2 2 2" xfId="3711" xr:uid="{1276B682-C914-4207-9D29-6567A90DD2CF}"/>
    <cellStyle name="20% - Accent1 2 2 2 2 2" xfId="7720" xr:uid="{47EDF5A3-DD94-447F-96A9-8156E4940BE3}"/>
    <cellStyle name="20% - Accent1 2 2 2 2 2 2" xfId="13399" xr:uid="{EB89BBA1-5088-4643-A1CD-3CAFD4AD87BC}"/>
    <cellStyle name="20% - Accent1 2 2 2 2 2 3" xfId="13400" xr:uid="{F2C8BA5F-BAF8-4288-9C99-802728EC3E63}"/>
    <cellStyle name="20% - Accent1 2 2 2 2 2 4" xfId="13398" xr:uid="{03A0DBAC-7333-42E9-83BA-DAD9C4089A36}"/>
    <cellStyle name="20% - Accent1 2 2 2 2 3" xfId="13401" xr:uid="{E0CA4DB4-BC39-484D-A3E3-D67CD15E8A85}"/>
    <cellStyle name="20% - Accent1 2 2 2 2 4" xfId="13402" xr:uid="{B2077D84-66E7-48F9-90EA-2673BFFCF92A}"/>
    <cellStyle name="20% - Accent1 2 2 2 2 5" xfId="13403" xr:uid="{D90C340F-FA82-44BC-8C65-BC3375D73A41}"/>
    <cellStyle name="20% - Accent1 2 2 2 2 6" xfId="13397" xr:uid="{3F531753-C1E6-44DE-BA96-54079A0B3AB6}"/>
    <cellStyle name="20% - Accent1 2 2 2 3" xfId="5729" xr:uid="{67A04C4D-7199-4070-83DE-CDF6512BDC25}"/>
    <cellStyle name="20% - Accent1 2 2 2 3 2" xfId="13405" xr:uid="{01DFE2A7-06A6-497C-866F-98FD4EE6E7B2}"/>
    <cellStyle name="20% - Accent1 2 2 2 3 2 2" xfId="13406" xr:uid="{61DDDF54-F6A9-45ED-9F06-440E9A7AF881}"/>
    <cellStyle name="20% - Accent1 2 2 2 3 2 3" xfId="13407" xr:uid="{83C31292-177F-4EE8-8D3F-635E5023E416}"/>
    <cellStyle name="20% - Accent1 2 2 2 3 3" xfId="13408" xr:uid="{70A30CC9-8D1D-45D1-9680-3B42ED24FF26}"/>
    <cellStyle name="20% - Accent1 2 2 2 3 4" xfId="13409" xr:uid="{24F411F9-C3D8-4F61-994F-B80537049661}"/>
    <cellStyle name="20% - Accent1 2 2 2 3 5" xfId="13410" xr:uid="{4DF90443-2889-44A6-B43E-DB1A5969FD36}"/>
    <cellStyle name="20% - Accent1 2 2 2 3 6" xfId="13404" xr:uid="{E0D179D0-4969-42D9-940E-B4C0C151C5B8}"/>
    <cellStyle name="20% - Accent1 2 2 2 4" xfId="10224" xr:uid="{5F655B95-61FC-4FE7-9619-C4FAA4EE04B8}"/>
    <cellStyle name="20% - Accent1 2 2 2 4 2" xfId="13412" xr:uid="{FF9CB296-BF75-461A-B595-FDADAE76E2DC}"/>
    <cellStyle name="20% - Accent1 2 2 2 4 3" xfId="13413" xr:uid="{90E3012E-958B-48F3-BD34-ECF21F649E18}"/>
    <cellStyle name="20% - Accent1 2 2 2 4 4" xfId="13411" xr:uid="{6D7F192A-A297-457A-998F-CBB152B07609}"/>
    <cellStyle name="20% - Accent1 2 2 2 5" xfId="13414" xr:uid="{4DA2D4C0-DC22-4885-9C8F-49799849B47D}"/>
    <cellStyle name="20% - Accent1 2 2 2 6" xfId="13415" xr:uid="{7FAF1919-2245-46F9-BD5B-35890A1BF197}"/>
    <cellStyle name="20% - Accent1 2 2 2 7" xfId="13416" xr:uid="{0186D623-C509-423F-AC6F-75D60434ADB7}"/>
    <cellStyle name="20% - Accent1 2 2 2 8" xfId="27237" xr:uid="{D73C81A5-D579-4ACD-A43C-FF6206CFBCAA}"/>
    <cellStyle name="20% - Accent1 2 2 2 9" xfId="13396" xr:uid="{91C584D0-D345-453A-8E04-6C604839EC34}"/>
    <cellStyle name="20% - Accent1 2 2 3" xfId="2674" xr:uid="{D98D3558-1E91-484C-ABAE-CC97C65FED22}"/>
    <cellStyle name="20% - Accent1 2 2 3 2" xfId="6683" xr:uid="{1C1D6847-4760-4A9E-AA97-E86975ECF702}"/>
    <cellStyle name="20% - Accent1 2 2 3 2 2" xfId="13419" xr:uid="{FCED9823-59EB-4938-800F-6337A236EA82}"/>
    <cellStyle name="20% - Accent1 2 2 3 2 2 2" xfId="13420" xr:uid="{B245FF9F-BA40-453A-A119-211AFAF3B0A3}"/>
    <cellStyle name="20% - Accent1 2 2 3 2 2 3" xfId="13421" xr:uid="{53573233-590A-43DF-BCEB-402912D99347}"/>
    <cellStyle name="20% - Accent1 2 2 3 2 3" xfId="13422" xr:uid="{020421A1-CAC7-472F-9984-AAC1E1EEE852}"/>
    <cellStyle name="20% - Accent1 2 2 3 2 4" xfId="13423" xr:uid="{D7B3262B-3891-476F-A49A-5457BCE31675}"/>
    <cellStyle name="20% - Accent1 2 2 3 2 5" xfId="13424" xr:uid="{008B440C-3A04-4B57-80D0-D60C5EE049DC}"/>
    <cellStyle name="20% - Accent1 2 2 3 2 6" xfId="13418" xr:uid="{AF482164-DD99-46DB-BBEC-675585E4DD4B}"/>
    <cellStyle name="20% - Accent1 2 2 3 3" xfId="13425" xr:uid="{581A4FBF-5F6F-490F-9EAC-0D3DB2718C31}"/>
    <cellStyle name="20% - Accent1 2 2 3 3 2" xfId="13426" xr:uid="{FFB5B4E0-1656-4FAF-A7F8-BA80BD4C85F7}"/>
    <cellStyle name="20% - Accent1 2 2 3 3 2 2" xfId="13427" xr:uid="{A7F96D62-EEF6-475F-9FB6-9CE9CEDDFFF1}"/>
    <cellStyle name="20% - Accent1 2 2 3 3 2 3" xfId="13428" xr:uid="{6C423B5C-CC0E-4DC8-92B4-47F2DD1AAE06}"/>
    <cellStyle name="20% - Accent1 2 2 3 3 3" xfId="13429" xr:uid="{2654B86B-A327-442F-8226-545CCF87186A}"/>
    <cellStyle name="20% - Accent1 2 2 3 3 4" xfId="13430" xr:uid="{4B505D16-DDB4-4F47-BD27-92B24BDBEE4C}"/>
    <cellStyle name="20% - Accent1 2 2 3 3 5" xfId="13431" xr:uid="{44351EAE-A80F-4F93-8835-7C28AA30955E}"/>
    <cellStyle name="20% - Accent1 2 2 3 4" xfId="13432" xr:uid="{13B31A67-0ECD-4238-AF87-B05ED4221965}"/>
    <cellStyle name="20% - Accent1 2 2 3 4 2" xfId="13433" xr:uid="{D785636F-3190-4823-82C2-5BA08FD2A77E}"/>
    <cellStyle name="20% - Accent1 2 2 3 4 3" xfId="13434" xr:uid="{C7A4661A-2204-4AC8-A599-52CDF0FF82D5}"/>
    <cellStyle name="20% - Accent1 2 2 3 5" xfId="13435" xr:uid="{5F2F0151-DA9E-4845-9EF9-5FBBD11D5542}"/>
    <cellStyle name="20% - Accent1 2 2 3 6" xfId="13436" xr:uid="{C2781ABD-7BE9-40D1-A7FF-F68F0F6FBFB9}"/>
    <cellStyle name="20% - Accent1 2 2 3 7" xfId="13437" xr:uid="{34767B79-6443-4CAB-AD4C-29463B4D73E4}"/>
    <cellStyle name="20% - Accent1 2 2 3 8" xfId="13417" xr:uid="{98CEF200-CC4C-4EFD-B812-012AA10E72D9}"/>
    <cellStyle name="20% - Accent1 2 2 4" xfId="4691" xr:uid="{574A6C33-42CA-47E4-899B-E130C2547BA3}"/>
    <cellStyle name="20% - Accent1 2 2 4 2" xfId="13439" xr:uid="{098EF4B7-F95F-4CBB-81DA-389163295347}"/>
    <cellStyle name="20% - Accent1 2 2 4 2 2" xfId="13440" xr:uid="{BC4A21FA-7AF3-43AE-82A8-F51693572D86}"/>
    <cellStyle name="20% - Accent1 2 2 4 2 3" xfId="13441" xr:uid="{1D7C6451-79E2-42D0-B7AA-268FFFFDDBE7}"/>
    <cellStyle name="20% - Accent1 2 2 4 3" xfId="13442" xr:uid="{0C718C71-B5F2-4DCA-81CE-128EE5D9C43F}"/>
    <cellStyle name="20% - Accent1 2 2 4 4" xfId="13443" xr:uid="{AD65C16E-1920-4F10-B9FF-6CE1ADC7380A}"/>
    <cellStyle name="20% - Accent1 2 2 4 5" xfId="13444" xr:uid="{1A047A57-A764-4DAB-81DB-DBC5B4F7F75D}"/>
    <cellStyle name="20% - Accent1 2 2 4 6" xfId="13438" xr:uid="{2F21ADDD-21A1-4C9D-B5CE-A3CE986FA02A}"/>
    <cellStyle name="20% - Accent1 2 2 5" xfId="9186" xr:uid="{9369F756-2B85-4AE2-A2F7-87F7C51500EC}"/>
    <cellStyle name="20% - Accent1 2 2 5 2" xfId="13446" xr:uid="{1AAE4074-F3CF-49AC-B258-74D4002D4DFD}"/>
    <cellStyle name="20% - Accent1 2 2 5 2 2" xfId="13447" xr:uid="{B748F7B9-03B7-401E-92C7-E30A37637A99}"/>
    <cellStyle name="20% - Accent1 2 2 5 2 3" xfId="13448" xr:uid="{587F74D8-C35D-47B2-9E28-79EEE80051F2}"/>
    <cellStyle name="20% - Accent1 2 2 5 3" xfId="13449" xr:uid="{35A49C64-D7E0-46EB-90A6-1AB7ACCBBADE}"/>
    <cellStyle name="20% - Accent1 2 2 5 4" xfId="13450" xr:uid="{99B770BA-8ECA-4F47-BF98-964378D57B3F}"/>
    <cellStyle name="20% - Accent1 2 2 5 5" xfId="13451" xr:uid="{FCA17AC4-BE95-455E-B091-843E6D1CFF53}"/>
    <cellStyle name="20% - Accent1 2 2 5 6" xfId="13445" xr:uid="{727C893A-52BD-4CB9-AD33-0D1D327D008F}"/>
    <cellStyle name="20% - Accent1 2 2 6" xfId="13452" xr:uid="{A9A480F8-5F68-4F28-8F01-DFB0D8F2AC37}"/>
    <cellStyle name="20% - Accent1 2 2 6 2" xfId="13453" xr:uid="{1D805C8A-CB08-47AE-9E31-50962932D57A}"/>
    <cellStyle name="20% - Accent1 2 2 6 3" xfId="13454" xr:uid="{35D40C05-67F7-4AE4-988E-FE21CEAE3418}"/>
    <cellStyle name="20% - Accent1 2 2 7" xfId="13455" xr:uid="{80E26666-2D0B-466C-A5FB-B27590C1907F}"/>
    <cellStyle name="20% - Accent1 2 2 8" xfId="13456" xr:uid="{C6C4CC72-F604-441B-A80A-1F216B6DC4AB}"/>
    <cellStyle name="20% - Accent1 2 2 9" xfId="13457" xr:uid="{C782BCF8-7228-4F8A-810D-2FD220D917D1}"/>
    <cellStyle name="20% - Accent1 2 3" xfId="913" xr:uid="{955BCCE7-387A-4B97-AEE5-F0A09074F617}"/>
    <cellStyle name="20% - Accent1 2 3 10" xfId="11684" xr:uid="{5EFA5933-92C8-4909-9279-77156852E73D}"/>
    <cellStyle name="20% - Accent1 2 3 2" xfId="1954" xr:uid="{F584F219-5D83-4AB4-B4F1-3F7B3BE52D2E}"/>
    <cellStyle name="20% - Accent1 2 3 2 2" xfId="3978" xr:uid="{49F379C0-7463-4A78-A281-65B3BDB323E2}"/>
    <cellStyle name="20% - Accent1 2 3 2 2 2" xfId="7987" xr:uid="{FFD3B25E-FCE4-4468-91C7-763FFA269404}"/>
    <cellStyle name="20% - Accent1 2 3 2 2 2 2" xfId="13461" xr:uid="{D06FD5B3-158C-4DCC-A0CB-7F9A4AFC41DB}"/>
    <cellStyle name="20% - Accent1 2 3 2 2 3" xfId="13462" xr:uid="{1393A260-ED67-43AD-9E27-053A2053B4A5}"/>
    <cellStyle name="20% - Accent1 2 3 2 2 4" xfId="13460" xr:uid="{3CABC5DB-66EE-47F1-8466-4D382639C8F0}"/>
    <cellStyle name="20% - Accent1 2 3 2 3" xfId="5996" xr:uid="{D9CD4419-82F5-4453-B7F0-1EB4BF0A169F}"/>
    <cellStyle name="20% - Accent1 2 3 2 3 2" xfId="13463" xr:uid="{63C0D9A4-B467-4248-9689-EC069CA9B496}"/>
    <cellStyle name="20% - Accent1 2 3 2 4" xfId="10491" xr:uid="{E62A878D-B233-4B32-950F-53D936A01C55}"/>
    <cellStyle name="20% - Accent1 2 3 2 4 2" xfId="13464" xr:uid="{8A534C9A-A565-4424-B39D-666AA2C1BBE1}"/>
    <cellStyle name="20% - Accent1 2 3 2 5" xfId="13465" xr:uid="{12E71F6D-0441-434A-83CB-F765D7B0CDF7}"/>
    <cellStyle name="20% - Accent1 2 3 2 6" xfId="28866" xr:uid="{E8D59C77-4E0E-440C-9503-F8AE17E9F29D}"/>
    <cellStyle name="20% - Accent1 2 3 2 7" xfId="13459" xr:uid="{D7CADD03-D45A-434D-B4BC-FD4B72B2798B}"/>
    <cellStyle name="20% - Accent1 2 3 2 8" xfId="12721" xr:uid="{A9DD46C8-F548-4174-BD0E-0E59353CBB2E}"/>
    <cellStyle name="20% - Accent1 2 3 3" xfId="2941" xr:uid="{1F690858-3ADC-4269-A799-F6A05DECF1A5}"/>
    <cellStyle name="20% - Accent1 2 3 3 2" xfId="6950" xr:uid="{D58B29A0-A6CB-4707-8FAB-B7D7F5872CAC}"/>
    <cellStyle name="20% - Accent1 2 3 3 2 2" xfId="13468" xr:uid="{AB7559B9-E209-4F6B-AD3A-C0DCB4109C82}"/>
    <cellStyle name="20% - Accent1 2 3 3 2 3" xfId="13469" xr:uid="{DB703683-CC75-4865-B464-D587E84997B8}"/>
    <cellStyle name="20% - Accent1 2 3 3 2 4" xfId="13467" xr:uid="{CE12F4E6-6DE2-4B12-BFF2-EB2CF5ED8FC3}"/>
    <cellStyle name="20% - Accent1 2 3 3 3" xfId="13470" xr:uid="{3D0A12E8-56B3-4460-B291-2426D3F080D3}"/>
    <cellStyle name="20% - Accent1 2 3 3 4" xfId="13471" xr:uid="{38771F9C-93C9-459E-A2BC-AEB05E3CA74D}"/>
    <cellStyle name="20% - Accent1 2 3 3 5" xfId="13472" xr:uid="{5D1E69D9-2EAE-4B37-98D7-4CC3DBA270B6}"/>
    <cellStyle name="20% - Accent1 2 3 3 6" xfId="13466" xr:uid="{607CC428-3ABB-40DA-B4FC-840F1DAB86A9}"/>
    <cellStyle name="20% - Accent1 2 3 4" xfId="4959" xr:uid="{BC2B2F22-70B7-4C6D-812B-3236DCD3037D}"/>
    <cellStyle name="20% - Accent1 2 3 4 2" xfId="13474" xr:uid="{C3C772E2-1216-4DC7-A9FE-B5FDD7E04DF2}"/>
    <cellStyle name="20% - Accent1 2 3 4 3" xfId="13475" xr:uid="{B4509E50-C0FC-424E-B661-6F1DDC5401DC}"/>
    <cellStyle name="20% - Accent1 2 3 4 4" xfId="13473" xr:uid="{DA40FA42-802A-497E-8C5B-4C739C030A98}"/>
    <cellStyle name="20% - Accent1 2 3 5" xfId="9454" xr:uid="{E931C7DB-CCFC-4D79-A1D8-CF9F3B709CEF}"/>
    <cellStyle name="20% - Accent1 2 3 5 2" xfId="13476" xr:uid="{539EAA80-2522-4464-A0ED-BB8B862717EE}"/>
    <cellStyle name="20% - Accent1 2 3 6" xfId="13477" xr:uid="{8A576606-2168-463F-9ABB-94C7ECC40483}"/>
    <cellStyle name="20% - Accent1 2 3 7" xfId="13478" xr:uid="{FBD72DB4-B813-4C9D-8D1A-B253FBF21720}"/>
    <cellStyle name="20% - Accent1 2 3 8" xfId="27236" xr:uid="{0ABC5E3A-68D9-4509-8EF1-EF94946CDD22}"/>
    <cellStyle name="20% - Accent1 2 3 9" xfId="13458" xr:uid="{52839C7A-5F91-43B2-A0CF-C1EC32469F88}"/>
    <cellStyle name="20% - Accent1 2 4" xfId="1417" xr:uid="{2E6840E0-4ABB-48F1-9E37-F7369A613CCF}"/>
    <cellStyle name="20% - Accent1 2 4 10" xfId="12186" xr:uid="{A5D512CF-3853-4D01-AAED-6C5214629D0F}"/>
    <cellStyle name="20% - Accent1 2 4 2" xfId="3443" xr:uid="{3F74D0B8-C792-47A9-A84E-FDF5E1CAE342}"/>
    <cellStyle name="20% - Accent1 2 4 2 2" xfId="7452" xr:uid="{B955675F-9A2B-4D94-BFA7-B63DA6F701D6}"/>
    <cellStyle name="20% - Accent1 2 4 2 2 2" xfId="13482" xr:uid="{003AFD05-8DC6-4D45-A51B-3FAC2A50086D}"/>
    <cellStyle name="20% - Accent1 2 4 2 2 3" xfId="13483" xr:uid="{0DE2157D-092E-4CBD-A4C3-E75C73F0BF22}"/>
    <cellStyle name="20% - Accent1 2 4 2 2 4" xfId="13481" xr:uid="{1C3333E7-627B-4832-A2CE-84079312B7F2}"/>
    <cellStyle name="20% - Accent1 2 4 2 3" xfId="13484" xr:uid="{9E12EE42-C83F-4EFF-9B90-0B67CAA62DAF}"/>
    <cellStyle name="20% - Accent1 2 4 2 4" xfId="13485" xr:uid="{5079F5D3-17DC-4006-9D6E-6EAA97B91923}"/>
    <cellStyle name="20% - Accent1 2 4 2 5" xfId="13486" xr:uid="{BA99F60B-D88C-4B9F-B42F-C618D95C7B5D}"/>
    <cellStyle name="20% - Accent1 2 4 2 6" xfId="13480" xr:uid="{A3CB0AB1-0985-47AF-9403-30847D924131}"/>
    <cellStyle name="20% - Accent1 2 4 3" xfId="5461" xr:uid="{66A65961-6003-4A0F-AE17-29B106B533DF}"/>
    <cellStyle name="20% - Accent1 2 4 3 2" xfId="13488" xr:uid="{AC08ACB3-0E3E-4E6D-B2F3-638326AF5AC2}"/>
    <cellStyle name="20% - Accent1 2 4 3 2 2" xfId="13489" xr:uid="{89359C58-4AAA-4E5C-8E7C-66629C838094}"/>
    <cellStyle name="20% - Accent1 2 4 3 2 3" xfId="13490" xr:uid="{42AD1098-27B2-46DC-A417-CB8AC99D983A}"/>
    <cellStyle name="20% - Accent1 2 4 3 3" xfId="13491" xr:uid="{47DA419A-CC5A-4146-A193-2208C724966D}"/>
    <cellStyle name="20% - Accent1 2 4 3 4" xfId="13492" xr:uid="{C3950839-74CE-4CCA-9BE6-6A6C93882593}"/>
    <cellStyle name="20% - Accent1 2 4 3 5" xfId="13493" xr:uid="{0E14B1CC-F20E-4030-8CB5-C7AD7858AD82}"/>
    <cellStyle name="20% - Accent1 2 4 3 6" xfId="13487" xr:uid="{0C893DD9-FD97-4DCC-A1E7-507E35F93962}"/>
    <cellStyle name="20% - Accent1 2 4 4" xfId="9956" xr:uid="{AC1D0E85-37B1-4CFD-B740-0F8C91155505}"/>
    <cellStyle name="20% - Accent1 2 4 4 2" xfId="13495" xr:uid="{6F67216A-BE11-48D2-9342-D2BC2E618381}"/>
    <cellStyle name="20% - Accent1 2 4 4 3" xfId="13496" xr:uid="{EEBA9231-DDB5-4875-857C-AB99DBAC6C69}"/>
    <cellStyle name="20% - Accent1 2 4 4 4" xfId="13494" xr:uid="{BF8166FC-8EC5-45C6-915E-9CFD9EC440FF}"/>
    <cellStyle name="20% - Accent1 2 4 5" xfId="13497" xr:uid="{B00CEBB9-8098-450A-81E5-5214D3390758}"/>
    <cellStyle name="20% - Accent1 2 4 6" xfId="13498" xr:uid="{86ABF922-A1A3-4943-AB01-4D537CBDC1F5}"/>
    <cellStyle name="20% - Accent1 2 4 7" xfId="13499" xr:uid="{E8A730B1-6228-42E1-8973-CBB659FC5A11}"/>
    <cellStyle name="20% - Accent1 2 4 8" xfId="28356" xr:uid="{B42C56B0-246F-4BF8-86C6-0F6D5BBC9082}"/>
    <cellStyle name="20% - Accent1 2 4 9" xfId="13479" xr:uid="{813ACB69-9D71-4468-A307-FDF216B37DB2}"/>
    <cellStyle name="20% - Accent1 2 5" xfId="2466" xr:uid="{70DAB0E8-2BF1-4DA4-99C9-4A41BE35BA4F}"/>
    <cellStyle name="20% - Accent1 2 5 2" xfId="6475" xr:uid="{9AC2D753-C665-4A42-B5B8-93526A5F29E0}"/>
    <cellStyle name="20% - Accent1 2 5 2 2" xfId="13502" xr:uid="{F0923A3C-9378-4991-B028-217D074243AA}"/>
    <cellStyle name="20% - Accent1 2 5 2 2 2" xfId="13503" xr:uid="{226FFA8E-E6D4-43C2-8FCE-D5768098A06E}"/>
    <cellStyle name="20% - Accent1 2 5 2 2 3" xfId="13504" xr:uid="{F2300280-11A6-4A14-B044-AD0827DC1591}"/>
    <cellStyle name="20% - Accent1 2 5 2 3" xfId="13505" xr:uid="{3BB6890C-8559-40FC-9007-83FB2FBDE858}"/>
    <cellStyle name="20% - Accent1 2 5 2 4" xfId="13506" xr:uid="{E9CBD562-DADE-456C-B587-22674499C17E}"/>
    <cellStyle name="20% - Accent1 2 5 2 5" xfId="13507" xr:uid="{CE14DACB-70BC-4069-897A-B6E9C17AEBEE}"/>
    <cellStyle name="20% - Accent1 2 5 2 6" xfId="13501" xr:uid="{7FE91E8D-20E5-4777-B3F9-A20118234335}"/>
    <cellStyle name="20% - Accent1 2 5 3" xfId="13508" xr:uid="{A1249A69-9619-4175-A39B-93E96378116D}"/>
    <cellStyle name="20% - Accent1 2 5 3 2" xfId="13509" xr:uid="{D4CAF1DF-9497-4108-A75E-E054979C954A}"/>
    <cellStyle name="20% - Accent1 2 5 3 2 2" xfId="13510" xr:uid="{6B131F5F-2DB1-4F3C-988B-EC921C230346}"/>
    <cellStyle name="20% - Accent1 2 5 3 2 3" xfId="13511" xr:uid="{2FF4D693-DFB3-4AB6-93FB-8B08A57D90F6}"/>
    <cellStyle name="20% - Accent1 2 5 3 3" xfId="13512" xr:uid="{A24582B0-290C-40C7-B0E9-E988C7F43346}"/>
    <cellStyle name="20% - Accent1 2 5 3 4" xfId="13513" xr:uid="{D4E6B364-365A-4436-A720-6C638368804F}"/>
    <cellStyle name="20% - Accent1 2 5 3 5" xfId="13514" xr:uid="{5883D064-4DA0-4E04-A443-4550A78D518E}"/>
    <cellStyle name="20% - Accent1 2 5 4" xfId="13515" xr:uid="{78193FBD-0FB1-456B-AAC2-DB4E81821A82}"/>
    <cellStyle name="20% - Accent1 2 5 4 2" xfId="13516" xr:uid="{BF03E5EC-0DBF-4228-A946-FAD85BC89FF1}"/>
    <cellStyle name="20% - Accent1 2 5 4 3" xfId="13517" xr:uid="{1C2F2DE0-5898-4576-B110-F2AFF5B8167C}"/>
    <cellStyle name="20% - Accent1 2 5 5" xfId="13518" xr:uid="{033D6BAD-9C64-4F23-A792-18D27B536879}"/>
    <cellStyle name="20% - Accent1 2 5 6" xfId="13519" xr:uid="{4874A226-CC95-479D-A95B-7AEFDAEFBE14}"/>
    <cellStyle name="20% - Accent1 2 5 7" xfId="13520" xr:uid="{B6ECE062-7512-4196-8938-A2D306BF5DD4}"/>
    <cellStyle name="20% - Accent1 2 5 8" xfId="13500" xr:uid="{54AEFD22-2A5E-4EB0-9EAF-524047A8C429}"/>
    <cellStyle name="20% - Accent1 2 6" xfId="4481" xr:uid="{D03B9FF0-2B1B-496D-80CB-F51D6BD90FFE}"/>
    <cellStyle name="20% - Accent1 2 6 2" xfId="13522" xr:uid="{43E5D25E-5AFD-4959-BB46-4770FC188476}"/>
    <cellStyle name="20% - Accent1 2 6 2 2" xfId="13523" xr:uid="{B24DC152-E510-457B-A435-E90E82ABB781}"/>
    <cellStyle name="20% - Accent1 2 6 2 3" xfId="13524" xr:uid="{516D48FC-C9BC-4C88-8ED7-0B505E468E6D}"/>
    <cellStyle name="20% - Accent1 2 6 3" xfId="13525" xr:uid="{D843D4AC-225C-4243-BB46-E5B7B447539D}"/>
    <cellStyle name="20% - Accent1 2 6 4" xfId="13526" xr:uid="{1EE27B7A-2DAE-471D-8079-9A7C830E54CA}"/>
    <cellStyle name="20% - Accent1 2 6 5" xfId="13527" xr:uid="{87B8AF09-6593-403B-BE25-1C812FB46E5E}"/>
    <cellStyle name="20% - Accent1 2 6 6" xfId="13521" xr:uid="{FB0BB900-58C5-4F55-AE62-7B6A97D43E7C}"/>
    <cellStyle name="20% - Accent1 2 7" xfId="8649" xr:uid="{50CD5988-DC2B-4F9E-8906-A18F26A66EB6}"/>
    <cellStyle name="20% - Accent1 2 7 2" xfId="13529" xr:uid="{44FD89B4-4265-4572-B427-00C283387BAC}"/>
    <cellStyle name="20% - Accent1 2 7 2 2" xfId="13530" xr:uid="{9508DDB6-26D7-4374-9C91-C95EA5074FF6}"/>
    <cellStyle name="20% - Accent1 2 7 2 3" xfId="13531" xr:uid="{7ACC443A-25B2-408C-911D-6964F93F4CC0}"/>
    <cellStyle name="20% - Accent1 2 7 3" xfId="13532" xr:uid="{0B6253AC-3079-4C35-BAFD-14B37E46CA50}"/>
    <cellStyle name="20% - Accent1 2 7 4" xfId="13533" xr:uid="{D5123B0F-6A3D-4267-9845-BAAD199FD37B}"/>
    <cellStyle name="20% - Accent1 2 7 5" xfId="13534" xr:uid="{E8D55945-8C3C-4FDE-BF06-EBF0A537D941}"/>
    <cellStyle name="20% - Accent1 2 7 6" xfId="13528" xr:uid="{0820FE44-4AA2-4BAE-869C-4919B1D61099}"/>
    <cellStyle name="20% - Accent1 2 8" xfId="8974" xr:uid="{2B15B6DC-CC86-44F3-96BE-E9AAE5BA5936}"/>
    <cellStyle name="20% - Accent1 2 8 2" xfId="13536" xr:uid="{9E7D68B1-29D6-41A6-8D6F-FA275E3BFD84}"/>
    <cellStyle name="20% - Accent1 2 8 3" xfId="13537" xr:uid="{9810135D-6D70-4CB7-AB3C-90B5FCBE0901}"/>
    <cellStyle name="20% - Accent1 2 8 4" xfId="13535" xr:uid="{F7785173-FB75-437A-81A7-81AF6017DA41}"/>
    <cellStyle name="20% - Accent1 2 9" xfId="13538" xr:uid="{3D0071B8-F542-4B69-A88C-CCAD9B38E15B}"/>
    <cellStyle name="20% - Accent1 20" xfId="1348" xr:uid="{65930F3B-8FB5-40B0-8B2D-1ABD88447F39}"/>
    <cellStyle name="20% - Accent1 20 2" xfId="3376" xr:uid="{1B3D6E11-D078-4F0B-91C4-D88B79C76B44}"/>
    <cellStyle name="20% - Accent1 20 2 2" xfId="7385" xr:uid="{7B76EF0E-B470-4E6B-9AAF-112463F7A6BE}"/>
    <cellStyle name="20% - Accent1 20 2 3" xfId="28289" xr:uid="{7CBF4B65-962C-421F-B7F8-9EEEBB1B5B27}"/>
    <cellStyle name="20% - Accent1 20 3" xfId="5394" xr:uid="{986554E4-1B21-42AC-87ED-475C6DC57B95}"/>
    <cellStyle name="20% - Accent1 20 3 2" xfId="13539" xr:uid="{CA100F3C-DC8D-48B0-99EE-10B74E7138BE}"/>
    <cellStyle name="20% - Accent1 20 4" xfId="9889" xr:uid="{7DCD1AA5-7362-499A-820E-0527BD779D29}"/>
    <cellStyle name="20% - Accent1 20 5" xfId="12119" xr:uid="{C44E4A4F-9180-4087-B1B0-CDD2BF835ADB}"/>
    <cellStyle name="20% - Accent1 21" xfId="1372" xr:uid="{4338449F-FC57-401F-8BA0-4892B58D399B}"/>
    <cellStyle name="20% - Accent1 21 2" xfId="3400" xr:uid="{9EC67B7F-4048-4865-9B03-53DDACCB6C14}"/>
    <cellStyle name="20% - Accent1 21 2 2" xfId="7409" xr:uid="{1BF3F601-69B3-4029-BFA6-3581796B49F4}"/>
    <cellStyle name="20% - Accent1 21 2 3" xfId="28313" xr:uid="{847965ED-D9EE-4A91-9890-61B5C89D6852}"/>
    <cellStyle name="20% - Accent1 21 3" xfId="5418" xr:uid="{3C339F00-6283-4B9D-B383-032E48812605}"/>
    <cellStyle name="20% - Accent1 21 3 2" xfId="13540" xr:uid="{B96773EF-F133-4801-B5ED-416D1A7DC536}"/>
    <cellStyle name="20% - Accent1 21 4" xfId="9913" xr:uid="{2FF48E4E-1332-4BD7-B56D-99144A7F973F}"/>
    <cellStyle name="20% - Accent1 21 5" xfId="12143" xr:uid="{AB946D04-C792-4881-8A35-FA6494836089}"/>
    <cellStyle name="20% - Accent1 22" xfId="1398" xr:uid="{0395BC39-68C9-49F8-95C0-BFE2F77AC900}"/>
    <cellStyle name="20% - Accent1 22 2" xfId="3424" xr:uid="{19512EA7-0A78-4EC7-B5D4-4D8A7A91B8A8}"/>
    <cellStyle name="20% - Accent1 22 2 2" xfId="7433" xr:uid="{BA890027-F972-4D2F-A82E-45503D497FB1}"/>
    <cellStyle name="20% - Accent1 22 2 3" xfId="28338" xr:uid="{012DA819-21F3-4E1C-87C1-8C9C97E1D0E0}"/>
    <cellStyle name="20% - Accent1 22 3" xfId="5442" xr:uid="{B2BB734E-6D20-4635-8E93-107FC47D7E16}"/>
    <cellStyle name="20% - Accent1 22 3 2" xfId="13541" xr:uid="{0476D43A-BEF4-4F39-99CD-F9A3B5EE2C75}"/>
    <cellStyle name="20% - Accent1 22 4" xfId="9937" xr:uid="{86C26890-5A6D-4D46-B792-05CEF98E2CB8}"/>
    <cellStyle name="20% - Accent1 22 5" xfId="12167" xr:uid="{902D6C1F-4590-4EDF-8CA7-D036FDA03DDD}"/>
    <cellStyle name="20% - Accent1 23" xfId="2375" xr:uid="{21F43F87-E905-4C0E-88E4-B14354D5DEB2}"/>
    <cellStyle name="20% - Accent1 23 2" xfId="6384" xr:uid="{5AFCAB08-FD51-4FAB-AE4F-300306F78E45}"/>
    <cellStyle name="20% - Accent1 23 2 2" xfId="13542" xr:uid="{3167D96D-A4FA-4B17-97BF-E71D553E4EBC}"/>
    <cellStyle name="20% - Accent1 23 3" xfId="11053" xr:uid="{C1EEEAF4-15B3-4DAD-9DF9-F88A846538E9}"/>
    <cellStyle name="20% - Accent1 24" xfId="4367" xr:uid="{B9FF4175-A40F-4C69-8A6A-516471701A79}"/>
    <cellStyle name="20% - Accent1 24 2" xfId="13543" xr:uid="{DAFB88B2-1F18-4A8C-ABC3-745975E79EE9}"/>
    <cellStyle name="20% - Accent1 25" xfId="8867" xr:uid="{192878B0-9E73-443E-A123-2ECEED2FB87A}"/>
    <cellStyle name="20% - Accent1 25 2" xfId="13544" xr:uid="{90A073F7-6554-4F7A-B658-3373DBF04902}"/>
    <cellStyle name="20% - Accent1 26" xfId="13545" xr:uid="{8E118E6D-7B58-488B-A995-DBECC941881C}"/>
    <cellStyle name="20% - Accent1 27" xfId="13546" xr:uid="{90FC304F-85B8-4A10-A389-65D2794FA62B}"/>
    <cellStyle name="20% - Accent1 28" xfId="13547" xr:uid="{308C849B-7FBE-4F30-B915-DED37957366A}"/>
    <cellStyle name="20% - Accent1 29" xfId="13548" xr:uid="{DFEF3B97-40F6-40A3-9A4F-C80E21F65970}"/>
    <cellStyle name="20% - Accent1 3" xfId="446" xr:uid="{81242327-C45D-4738-93E6-43FCA86A4318}"/>
    <cellStyle name="20% - Accent1 3 10" xfId="13550" xr:uid="{469DB201-20C0-42C6-B99C-EEF36D6FAD9C}"/>
    <cellStyle name="20% - Accent1 3 11" xfId="13551" xr:uid="{BC0B42FB-B155-4DAA-8843-D604B6E5C8E1}"/>
    <cellStyle name="20% - Accent1 3 12" xfId="13552" xr:uid="{151B6A1C-714F-48EA-9F16-4BC427DB88F0}"/>
    <cellStyle name="20% - Accent1 3 13" xfId="13549" xr:uid="{5942D648-43F3-4556-924F-339B5A65D9D2}"/>
    <cellStyle name="20% - Accent1 3 14" xfId="27481" xr:uid="{948F4CEA-6DF9-41F5-8CE2-FC2C140CA6E5}"/>
    <cellStyle name="20% - Accent1 3 15" xfId="13139" xr:uid="{2B199007-A5DF-491B-8E2C-DBEE80DD0B9F}"/>
    <cellStyle name="20% - Accent1 3 16" xfId="11233" xr:uid="{E0C7A0F1-7258-4B4D-930F-9B44B4E10872}"/>
    <cellStyle name="20% - Accent1 3 2" xfId="733" xr:uid="{C449B5DA-3B53-4DAC-AEFD-48FC5FB73F4F}"/>
    <cellStyle name="20% - Accent1 3 2 10" xfId="27712" xr:uid="{089E0EAD-E685-451A-8026-AFFEB23873CE}"/>
    <cellStyle name="20% - Accent1 3 2 11" xfId="13553" xr:uid="{BE971DBF-8930-4C18-94BB-9E8AF6B5137C}"/>
    <cellStyle name="20% - Accent1 3 2 12" xfId="11507" xr:uid="{BE11ECE2-2C7E-4C73-AC64-F205B8C37F9E}"/>
    <cellStyle name="20% - Accent1 3 2 2" xfId="1778" xr:uid="{0C3425D0-C1D4-4F93-BDD5-60A2620D18B0}"/>
    <cellStyle name="20% - Accent1 3 2 2 10" xfId="12545" xr:uid="{5005EF8E-F49B-44E4-BFDE-9F15581995A0}"/>
    <cellStyle name="20% - Accent1 3 2 2 2" xfId="3802" xr:uid="{987FE56F-9E1B-47CF-9FBE-17FC5A96042D}"/>
    <cellStyle name="20% - Accent1 3 2 2 2 2" xfId="7811" xr:uid="{ACBBA70D-D0D2-4C55-B8E3-74C21A1A960A}"/>
    <cellStyle name="20% - Accent1 3 2 2 2 2 2" xfId="13557" xr:uid="{A20279E9-2D4B-49DB-B528-E5A24013C55D}"/>
    <cellStyle name="20% - Accent1 3 2 2 2 2 3" xfId="13558" xr:uid="{BBE6E550-E988-4CF5-B805-ED8AB7C75417}"/>
    <cellStyle name="20% - Accent1 3 2 2 2 2 4" xfId="13556" xr:uid="{948023DA-53FA-4363-BA17-CFF1C45E14F3}"/>
    <cellStyle name="20% - Accent1 3 2 2 2 3" xfId="13559" xr:uid="{5EC1395A-70B6-44D4-9829-2D710A0227B1}"/>
    <cellStyle name="20% - Accent1 3 2 2 2 4" xfId="13560" xr:uid="{4B3E3602-FE6E-4CEA-83C9-D34C565762DC}"/>
    <cellStyle name="20% - Accent1 3 2 2 2 5" xfId="13561" xr:uid="{7E834EE8-3031-41A2-BC81-63F3F561F437}"/>
    <cellStyle name="20% - Accent1 3 2 2 2 6" xfId="13555" xr:uid="{61F1C8DC-6F6B-4169-89B9-8422EEA2C2E5}"/>
    <cellStyle name="20% - Accent1 3 2 2 3" xfId="5820" xr:uid="{BA73434A-7E5A-46E6-B7C7-C6AD1DB7EB41}"/>
    <cellStyle name="20% - Accent1 3 2 2 3 2" xfId="13563" xr:uid="{2B98B93D-65A3-4144-970F-EDCD85C20EA4}"/>
    <cellStyle name="20% - Accent1 3 2 2 3 2 2" xfId="13564" xr:uid="{0D0610AC-E1D6-44CF-A9B9-95E92834F266}"/>
    <cellStyle name="20% - Accent1 3 2 2 3 2 3" xfId="13565" xr:uid="{AD469CB3-FE83-4FBF-9187-5F093DCC37CE}"/>
    <cellStyle name="20% - Accent1 3 2 2 3 3" xfId="13566" xr:uid="{C4128DAA-BD71-4797-9689-E8086846C61F}"/>
    <cellStyle name="20% - Accent1 3 2 2 3 4" xfId="13567" xr:uid="{54C9C6C6-5BFD-4F83-931D-11755D022489}"/>
    <cellStyle name="20% - Accent1 3 2 2 3 5" xfId="13568" xr:uid="{264B250F-0F4D-42E4-BB42-E39A8E58889F}"/>
    <cellStyle name="20% - Accent1 3 2 2 3 6" xfId="13562" xr:uid="{0D7F1DB8-AF3A-495D-989E-C9BB3CC148AB}"/>
    <cellStyle name="20% - Accent1 3 2 2 4" xfId="10315" xr:uid="{407753AE-DF6E-4537-9BBB-DFF698E68879}"/>
    <cellStyle name="20% - Accent1 3 2 2 4 2" xfId="13570" xr:uid="{53C4DA84-AFF0-4F92-9B12-868EEC74296B}"/>
    <cellStyle name="20% - Accent1 3 2 2 4 3" xfId="13571" xr:uid="{3FE9CDA1-F788-45B3-BCF5-F971BFBAECFC}"/>
    <cellStyle name="20% - Accent1 3 2 2 4 4" xfId="13569" xr:uid="{34104950-F981-45EF-9006-403CBCD2AA84}"/>
    <cellStyle name="20% - Accent1 3 2 2 5" xfId="13572" xr:uid="{6D691284-F7BF-42CD-AC80-7F0E5CD255CD}"/>
    <cellStyle name="20% - Accent1 3 2 2 6" xfId="13573" xr:uid="{6E0FB291-0588-44B2-8578-F8F70DDC43DD}"/>
    <cellStyle name="20% - Accent1 3 2 2 7" xfId="13574" xr:uid="{4EFF6705-B7AB-48FC-8F44-3D3D53F9E390}"/>
    <cellStyle name="20% - Accent1 3 2 2 8" xfId="28695" xr:uid="{31496A8C-E546-4DC4-8BFB-131AB981A76A}"/>
    <cellStyle name="20% - Accent1 3 2 2 9" xfId="13554" xr:uid="{27F48CE2-756C-4DD3-91FB-057449B40E14}"/>
    <cellStyle name="20% - Accent1 3 2 3" xfId="2765" xr:uid="{C39CD520-D97C-4439-B991-DBF3724770B3}"/>
    <cellStyle name="20% - Accent1 3 2 3 2" xfId="6774" xr:uid="{515556A5-C5F2-439C-9877-7394DE50BC9F}"/>
    <cellStyle name="20% - Accent1 3 2 3 2 2" xfId="13577" xr:uid="{C6F5D190-80FE-48AD-9CAB-3FCCAE2C040E}"/>
    <cellStyle name="20% - Accent1 3 2 3 2 2 2" xfId="13578" xr:uid="{F34570FC-973B-4F5D-8C68-F3E6D0B807EE}"/>
    <cellStyle name="20% - Accent1 3 2 3 2 2 3" xfId="13579" xr:uid="{E0CB6628-0BF4-4845-8C71-1532457D9B29}"/>
    <cellStyle name="20% - Accent1 3 2 3 2 3" xfId="13580" xr:uid="{282E4AD4-CCE0-462E-92B8-E17EBC800B5C}"/>
    <cellStyle name="20% - Accent1 3 2 3 2 4" xfId="13581" xr:uid="{7421BCE4-47B7-4D54-B036-4A4F5D26BA8E}"/>
    <cellStyle name="20% - Accent1 3 2 3 2 5" xfId="13582" xr:uid="{FECA557D-8715-424D-BEDE-44DDC9E65648}"/>
    <cellStyle name="20% - Accent1 3 2 3 2 6" xfId="13576" xr:uid="{7544DF5D-EA79-4874-BC3C-954D60C74A28}"/>
    <cellStyle name="20% - Accent1 3 2 3 3" xfId="13583" xr:uid="{C8272817-DEF2-48A0-8FC1-192431C09078}"/>
    <cellStyle name="20% - Accent1 3 2 3 3 2" xfId="13584" xr:uid="{4B5F1E18-1A0C-4544-82AF-BE0469DEF2F8}"/>
    <cellStyle name="20% - Accent1 3 2 3 3 2 2" xfId="13585" xr:uid="{90DC889A-C4BB-42BD-A386-A6CEEFB0C338}"/>
    <cellStyle name="20% - Accent1 3 2 3 3 2 3" xfId="13586" xr:uid="{514D09BE-FA60-4410-AEA5-5E1EE6241829}"/>
    <cellStyle name="20% - Accent1 3 2 3 3 3" xfId="13587" xr:uid="{F8E69441-C164-4340-A6C0-2C452E3379D9}"/>
    <cellStyle name="20% - Accent1 3 2 3 3 4" xfId="13588" xr:uid="{0B5B1A85-4B09-4B35-B97C-146BB373D962}"/>
    <cellStyle name="20% - Accent1 3 2 3 3 5" xfId="13589" xr:uid="{80899C16-6F62-462F-BA1A-239802183239}"/>
    <cellStyle name="20% - Accent1 3 2 3 4" xfId="13590" xr:uid="{3756EA79-AFDE-4FAC-B16D-E50CD0CEDCBD}"/>
    <cellStyle name="20% - Accent1 3 2 3 4 2" xfId="13591" xr:uid="{2A2A1D10-7D75-4074-95E4-BF0DDB01595B}"/>
    <cellStyle name="20% - Accent1 3 2 3 4 3" xfId="13592" xr:uid="{58161280-366F-4C25-B0D2-59D2E6C47D5F}"/>
    <cellStyle name="20% - Accent1 3 2 3 5" xfId="13593" xr:uid="{C1EF4D6B-DA94-4C95-97C4-71FE05339B0F}"/>
    <cellStyle name="20% - Accent1 3 2 3 6" xfId="13594" xr:uid="{5249E838-C730-467A-B0B9-5BD9EC71ED0C}"/>
    <cellStyle name="20% - Accent1 3 2 3 7" xfId="13595" xr:uid="{040665F0-AB3D-42CA-A7E1-741066C791A1}"/>
    <cellStyle name="20% - Accent1 3 2 3 8" xfId="13575" xr:uid="{F356620C-B380-491A-AF99-49C729D39ABD}"/>
    <cellStyle name="20% - Accent1 3 2 4" xfId="4782" xr:uid="{B9F250A9-1590-4E47-BAF9-9DE2123F5BD1}"/>
    <cellStyle name="20% - Accent1 3 2 4 2" xfId="13597" xr:uid="{BE4C5A65-BF6F-4833-8FCB-0079A8C36DA0}"/>
    <cellStyle name="20% - Accent1 3 2 4 2 2" xfId="13598" xr:uid="{ACD734DD-C66D-4970-8D43-86AB445FFD44}"/>
    <cellStyle name="20% - Accent1 3 2 4 2 3" xfId="13599" xr:uid="{F136DA78-8A75-4C35-9CA5-D1DD83C7798E}"/>
    <cellStyle name="20% - Accent1 3 2 4 3" xfId="13600" xr:uid="{D3A4140A-FDC3-4DD7-BDBF-3A85EBC7F0F3}"/>
    <cellStyle name="20% - Accent1 3 2 4 4" xfId="13601" xr:uid="{806FE1A9-2205-48E5-A0EC-344B6D72DABB}"/>
    <cellStyle name="20% - Accent1 3 2 4 5" xfId="13602" xr:uid="{478B70C3-C6E4-418C-9189-64E7D0D17DAE}"/>
    <cellStyle name="20% - Accent1 3 2 4 6" xfId="13596" xr:uid="{7A82585A-33EB-4CA4-BD9D-48220E07D74E}"/>
    <cellStyle name="20% - Accent1 3 2 5" xfId="9278" xr:uid="{9D241C77-E14A-4D34-A720-8ED96DA97F8E}"/>
    <cellStyle name="20% - Accent1 3 2 5 2" xfId="13604" xr:uid="{1B614287-4A4E-41F9-ACEB-67A0F925B078}"/>
    <cellStyle name="20% - Accent1 3 2 5 2 2" xfId="13605" xr:uid="{8E3F3068-F458-4571-95E7-4A3E7051D827}"/>
    <cellStyle name="20% - Accent1 3 2 5 2 3" xfId="13606" xr:uid="{83E575C6-53E0-41D1-8BBD-4BFDD1566B0F}"/>
    <cellStyle name="20% - Accent1 3 2 5 3" xfId="13607" xr:uid="{DA00125F-94D2-47B0-9E8E-DF72650B2894}"/>
    <cellStyle name="20% - Accent1 3 2 5 4" xfId="13608" xr:uid="{D6E6B75F-1DF1-4E14-96FD-AE13227AF094}"/>
    <cellStyle name="20% - Accent1 3 2 5 5" xfId="13609" xr:uid="{8E8A6573-9490-49CE-BC0C-4F85D5FB3431}"/>
    <cellStyle name="20% - Accent1 3 2 5 6" xfId="13603" xr:uid="{7262D254-0AA2-423A-83BE-A5FBDA0FCBE4}"/>
    <cellStyle name="20% - Accent1 3 2 6" xfId="13610" xr:uid="{623311CF-1034-4FCE-9829-0AE4EBE06DE2}"/>
    <cellStyle name="20% - Accent1 3 2 6 2" xfId="13611" xr:uid="{5AA874EA-A12A-470F-BBE2-8A43C9AECD65}"/>
    <cellStyle name="20% - Accent1 3 2 6 3" xfId="13612" xr:uid="{15279BC2-60EE-499D-B7CF-8ABDB2E8CF12}"/>
    <cellStyle name="20% - Accent1 3 2 7" xfId="13613" xr:uid="{8BADCE97-5BD8-4A37-BF6D-3AA2C1E404D6}"/>
    <cellStyle name="20% - Accent1 3 2 8" xfId="13614" xr:uid="{9BF1D6EF-D32E-4FDF-8DFA-84EFE0CF7CA4}"/>
    <cellStyle name="20% - Accent1 3 2 9" xfId="13615" xr:uid="{EBBB522F-D26F-4D71-B6FA-A6053CA88BB2}"/>
    <cellStyle name="20% - Accent1 3 3" xfId="1004" xr:uid="{A2EEAE24-E1BC-4F7F-BB57-8C3961230955}"/>
    <cellStyle name="20% - Accent1 3 3 10" xfId="11775" xr:uid="{1B62B419-B88F-4EC6-A4CF-93BD2C36352C}"/>
    <cellStyle name="20% - Accent1 3 3 2" xfId="2045" xr:uid="{647E06E1-6F33-4EDF-8E53-602CD17B95F0}"/>
    <cellStyle name="20% - Accent1 3 3 2 2" xfId="4069" xr:uid="{BD417F43-1AB1-4C2C-8D4C-838B7C82F07C}"/>
    <cellStyle name="20% - Accent1 3 3 2 2 2" xfId="8078" xr:uid="{51430589-169D-408E-B737-47D32EA4925B}"/>
    <cellStyle name="20% - Accent1 3 3 2 2 2 2" xfId="13619" xr:uid="{ECFB01B4-599C-40A4-B8DE-4D18B63F0B24}"/>
    <cellStyle name="20% - Accent1 3 3 2 2 3" xfId="13620" xr:uid="{A267011F-5B0B-4488-9E03-34286C0F2B13}"/>
    <cellStyle name="20% - Accent1 3 3 2 2 4" xfId="13618" xr:uid="{57313738-0690-4C87-8FE4-A3A3A5B32404}"/>
    <cellStyle name="20% - Accent1 3 3 2 3" xfId="6087" xr:uid="{EF9E861B-6026-4DDF-BB4A-480B92D3631D}"/>
    <cellStyle name="20% - Accent1 3 3 2 3 2" xfId="13621" xr:uid="{167840BE-5472-4C3B-8DAA-6074F7C0D587}"/>
    <cellStyle name="20% - Accent1 3 3 2 4" xfId="10582" xr:uid="{88EDBCC3-498C-4A9B-B18D-EE9E172E1206}"/>
    <cellStyle name="20% - Accent1 3 3 2 4 2" xfId="13622" xr:uid="{48C6066B-FA0F-4461-B126-63D3F88BCB9F}"/>
    <cellStyle name="20% - Accent1 3 3 2 5" xfId="13623" xr:uid="{3AB828A1-2719-434B-883B-6A8927A3D52F}"/>
    <cellStyle name="20% - Accent1 3 3 2 6" xfId="28956" xr:uid="{DAE9C39E-38BB-4A11-9549-A289CF6FEC01}"/>
    <cellStyle name="20% - Accent1 3 3 2 7" xfId="13617" xr:uid="{2662F227-DFC7-492B-AEA3-C5A6D7D38A93}"/>
    <cellStyle name="20% - Accent1 3 3 2 8" xfId="12812" xr:uid="{CF33000B-BDFF-43FD-B8C7-21CD08610A3D}"/>
    <cellStyle name="20% - Accent1 3 3 3" xfId="3032" xr:uid="{BFEEE521-45D4-4B6D-BAA9-B0BC14FE9F5D}"/>
    <cellStyle name="20% - Accent1 3 3 3 2" xfId="7041" xr:uid="{B1E1FA7D-EC4F-4B0D-8F70-5EEF65BC2C37}"/>
    <cellStyle name="20% - Accent1 3 3 3 2 2" xfId="13626" xr:uid="{E0C32A13-1300-4731-AABE-4860CC202E6D}"/>
    <cellStyle name="20% - Accent1 3 3 3 2 3" xfId="13627" xr:uid="{08D3E5EF-4AFD-4F54-B0E9-46251C5ECF00}"/>
    <cellStyle name="20% - Accent1 3 3 3 2 4" xfId="13625" xr:uid="{9AC15C2F-0699-4D45-A192-AE10A64E1B23}"/>
    <cellStyle name="20% - Accent1 3 3 3 3" xfId="13628" xr:uid="{F088ADAC-618D-4EAB-BB5B-B82B0FA5DAD4}"/>
    <cellStyle name="20% - Accent1 3 3 3 4" xfId="13629" xr:uid="{B6D35DC8-B4BE-4168-BA41-1BA95E704460}"/>
    <cellStyle name="20% - Accent1 3 3 3 5" xfId="13630" xr:uid="{163135C0-6D78-4D65-A980-F110EF2D4B98}"/>
    <cellStyle name="20% - Accent1 3 3 3 6" xfId="13624" xr:uid="{EBC757BE-4E9D-4E83-9B31-16971554DB49}"/>
    <cellStyle name="20% - Accent1 3 3 4" xfId="5050" xr:uid="{07A8C026-EAB9-45DB-9296-8E4EC15B251C}"/>
    <cellStyle name="20% - Accent1 3 3 4 2" xfId="13632" xr:uid="{8AE1D6FE-9DF1-4B40-9913-661D6B714F5E}"/>
    <cellStyle name="20% - Accent1 3 3 4 3" xfId="13633" xr:uid="{DEF97204-FE56-47C8-A2B5-BB97775A0EBA}"/>
    <cellStyle name="20% - Accent1 3 3 4 4" xfId="13631" xr:uid="{86B94AEF-2C76-428F-AC93-0334B6F7F059}"/>
    <cellStyle name="20% - Accent1 3 3 5" xfId="9545" xr:uid="{8030EB3E-673F-4CDF-99A4-285951347438}"/>
    <cellStyle name="20% - Accent1 3 3 5 2" xfId="13634" xr:uid="{92B6642A-897B-4451-9377-25983388B76C}"/>
    <cellStyle name="20% - Accent1 3 3 6" xfId="13635" xr:uid="{AF5CA4F4-E14B-4608-B793-5488D8F60D77}"/>
    <cellStyle name="20% - Accent1 3 3 7" xfId="13636" xr:uid="{1A7377C5-EBA7-4978-A3BB-9E864E0A4560}"/>
    <cellStyle name="20% - Accent1 3 3 8" xfId="27959" xr:uid="{8013815C-0DDE-4D6E-B38E-E84AF6ED4254}"/>
    <cellStyle name="20% - Accent1 3 3 9" xfId="13616" xr:uid="{8A15D347-48EB-4F13-A12D-5FC5FC0C6B0F}"/>
    <cellStyle name="20% - Accent1 3 4" xfId="1511" xr:uid="{F6F272FB-AD59-4F7C-810F-FB713E7A842D}"/>
    <cellStyle name="20% - Accent1 3 4 10" xfId="12278" xr:uid="{AED8B6D4-550B-47E1-BDB5-02E14E9B34F3}"/>
    <cellStyle name="20% - Accent1 3 4 2" xfId="3535" xr:uid="{E095A23A-C973-4A2E-848D-F2D57267DC07}"/>
    <cellStyle name="20% - Accent1 3 4 2 2" xfId="7544" xr:uid="{9B002616-3E7C-4C48-B79D-56A9456D88F9}"/>
    <cellStyle name="20% - Accent1 3 4 2 2 2" xfId="13640" xr:uid="{3B7BA4BC-D4A3-4492-B6E6-679C9E6B757F}"/>
    <cellStyle name="20% - Accent1 3 4 2 2 3" xfId="13641" xr:uid="{B614C9DB-A55A-496E-AE61-5615597B93FF}"/>
    <cellStyle name="20% - Accent1 3 4 2 2 4" xfId="13639" xr:uid="{2658B38E-8E1C-4EF9-857B-1096663EFE25}"/>
    <cellStyle name="20% - Accent1 3 4 2 3" xfId="13642" xr:uid="{31BABE84-A073-4632-A92F-73A65DC21AF1}"/>
    <cellStyle name="20% - Accent1 3 4 2 4" xfId="13643" xr:uid="{8ED4DFF9-C68A-4105-8C26-9D3E0DA18EE3}"/>
    <cellStyle name="20% - Accent1 3 4 2 5" xfId="13644" xr:uid="{B8E0CC52-AFE6-4E85-8518-706997870994}"/>
    <cellStyle name="20% - Accent1 3 4 2 6" xfId="13638" xr:uid="{240C6C7B-DF91-412A-8CD4-EA69EB17AB47}"/>
    <cellStyle name="20% - Accent1 3 4 3" xfId="5553" xr:uid="{09E97DF0-5686-4AFF-8447-B64E70D0EA5E}"/>
    <cellStyle name="20% - Accent1 3 4 3 2" xfId="13646" xr:uid="{9FE40A16-298A-4F85-8465-583A7E231318}"/>
    <cellStyle name="20% - Accent1 3 4 3 2 2" xfId="13647" xr:uid="{98690B0B-7C4A-4359-A166-0F5C852B6F5A}"/>
    <cellStyle name="20% - Accent1 3 4 3 2 3" xfId="13648" xr:uid="{98154C2A-4366-45C5-A036-BF53E489B782}"/>
    <cellStyle name="20% - Accent1 3 4 3 3" xfId="13649" xr:uid="{C2DBD5E7-6BD0-4AD0-AD7B-EE8FCC3C879A}"/>
    <cellStyle name="20% - Accent1 3 4 3 4" xfId="13650" xr:uid="{EA0E9FFC-F98A-486B-A317-3CABBCE09937}"/>
    <cellStyle name="20% - Accent1 3 4 3 5" xfId="13651" xr:uid="{514D5216-EF72-484B-B73C-A9048FE614EF}"/>
    <cellStyle name="20% - Accent1 3 4 3 6" xfId="13645" xr:uid="{EE937048-78DD-4168-831F-C20D817E3CE4}"/>
    <cellStyle name="20% - Accent1 3 4 4" xfId="10048" xr:uid="{4C3F8AF4-BADC-4277-817A-26F7924BF3B4}"/>
    <cellStyle name="20% - Accent1 3 4 4 2" xfId="13653" xr:uid="{97C9EE9C-0C77-4B1C-AFF4-5B8E5DDC068F}"/>
    <cellStyle name="20% - Accent1 3 4 4 3" xfId="13654" xr:uid="{CDD5CA72-D493-4437-B1F0-2CC0F14B7FDE}"/>
    <cellStyle name="20% - Accent1 3 4 4 4" xfId="13652" xr:uid="{0B7E503F-445C-495D-84DB-571FFA0111A1}"/>
    <cellStyle name="20% - Accent1 3 4 5" xfId="13655" xr:uid="{FEC35617-E565-4027-98BF-FC464B330DC9}"/>
    <cellStyle name="20% - Accent1 3 4 6" xfId="13656" xr:uid="{B2559FFF-C730-4B17-9098-3147CA60456D}"/>
    <cellStyle name="20% - Accent1 3 4 7" xfId="13657" xr:uid="{4CF7EDB1-3532-44C1-8296-52865A378779}"/>
    <cellStyle name="20% - Accent1 3 4 8" xfId="28448" xr:uid="{5299DF76-E481-42B9-9FAB-D88B6408FEDC}"/>
    <cellStyle name="20% - Accent1 3 4 9" xfId="13637" xr:uid="{E7A48DEB-8399-4D59-B34B-D31772D926D9}"/>
    <cellStyle name="20% - Accent1 3 5" xfId="2498" xr:uid="{785ED10F-F5E9-4601-89EA-14988B4D54D4}"/>
    <cellStyle name="20% - Accent1 3 5 2" xfId="6507" xr:uid="{C3FBC1E4-E39A-489E-B61D-809AFDFCA700}"/>
    <cellStyle name="20% - Accent1 3 5 2 2" xfId="13660" xr:uid="{5C0D639D-9DC4-474E-8FCF-8A50DF268418}"/>
    <cellStyle name="20% - Accent1 3 5 2 2 2" xfId="13661" xr:uid="{1B4AB6AC-D08D-4553-A801-07A280D34D04}"/>
    <cellStyle name="20% - Accent1 3 5 2 2 3" xfId="13662" xr:uid="{73FEF17F-220F-4057-880A-2765220333DE}"/>
    <cellStyle name="20% - Accent1 3 5 2 3" xfId="13663" xr:uid="{3F38E787-9061-4D94-9B25-4132DC1F3C81}"/>
    <cellStyle name="20% - Accent1 3 5 2 4" xfId="13664" xr:uid="{F3E7F871-7FB8-4DB5-803C-83ABA8D2C139}"/>
    <cellStyle name="20% - Accent1 3 5 2 5" xfId="13665" xr:uid="{B2A2A136-AC8A-4FF2-9C06-34EDC5DCD3E6}"/>
    <cellStyle name="20% - Accent1 3 5 2 6" xfId="13659" xr:uid="{19046722-7CC8-487C-97B9-030B8C37FB36}"/>
    <cellStyle name="20% - Accent1 3 5 3" xfId="13666" xr:uid="{F4A0B0F9-DFDB-47B2-904F-DC8B556DE4F4}"/>
    <cellStyle name="20% - Accent1 3 5 3 2" xfId="13667" xr:uid="{2592A9F1-0731-426F-8D5B-1D37FB688557}"/>
    <cellStyle name="20% - Accent1 3 5 3 2 2" xfId="13668" xr:uid="{8F8537D0-9C34-4AC9-AF79-58375D8F506B}"/>
    <cellStyle name="20% - Accent1 3 5 3 2 3" xfId="13669" xr:uid="{002249BD-0473-4570-A789-62713EEBA001}"/>
    <cellStyle name="20% - Accent1 3 5 3 3" xfId="13670" xr:uid="{7D3CC754-0EDD-4D02-83FF-9EB8A1B66D4B}"/>
    <cellStyle name="20% - Accent1 3 5 3 4" xfId="13671" xr:uid="{A3F28529-D277-4A65-B7D4-77E7379588AD}"/>
    <cellStyle name="20% - Accent1 3 5 3 5" xfId="13672" xr:uid="{8CF9F9A2-8108-4182-A8B3-F7486B00DDB7}"/>
    <cellStyle name="20% - Accent1 3 5 4" xfId="13673" xr:uid="{273F0B7F-7D1E-4C5F-8C3E-895A7B5B961D}"/>
    <cellStyle name="20% - Accent1 3 5 4 2" xfId="13674" xr:uid="{1BECA925-6A38-4B82-989E-464266AF1C53}"/>
    <cellStyle name="20% - Accent1 3 5 4 3" xfId="13675" xr:uid="{06E057B4-F216-4873-877C-F629657A1063}"/>
    <cellStyle name="20% - Accent1 3 5 5" xfId="13676" xr:uid="{1EA650A9-338C-465D-98A3-99A21CE00A3C}"/>
    <cellStyle name="20% - Accent1 3 5 6" xfId="13677" xr:uid="{57E0A649-3134-4CC2-B2C5-FA989018BB9D}"/>
    <cellStyle name="20% - Accent1 3 5 7" xfId="13678" xr:uid="{A3C172F0-D47E-43EA-A24C-C1FDC1C0E874}"/>
    <cellStyle name="20% - Accent1 3 5 8" xfId="13658" xr:uid="{A1C4921F-AE00-4BB4-A257-A042C1F167B2}"/>
    <cellStyle name="20% - Accent1 3 6" xfId="4514" xr:uid="{4FEE4F76-DB2B-4393-8774-18C94E04D729}"/>
    <cellStyle name="20% - Accent1 3 6 2" xfId="13680" xr:uid="{1A0FBB71-A1B9-4333-83DC-96F0E15691FF}"/>
    <cellStyle name="20% - Accent1 3 6 2 2" xfId="13681" xr:uid="{027BB247-8555-4B2B-BECD-FFB6E7705A4D}"/>
    <cellStyle name="20% - Accent1 3 6 2 3" xfId="13682" xr:uid="{5F0E5CCB-78C7-4468-A1B9-C6CC52B3294C}"/>
    <cellStyle name="20% - Accent1 3 6 3" xfId="13683" xr:uid="{03802AF2-4BD3-4F91-ABF0-9F085038381E}"/>
    <cellStyle name="20% - Accent1 3 6 4" xfId="13684" xr:uid="{186CDE20-4649-4C5A-8986-70FBFE1F5469}"/>
    <cellStyle name="20% - Accent1 3 6 5" xfId="13685" xr:uid="{2D4911BB-F599-4DCF-8E98-3464576424E8}"/>
    <cellStyle name="20% - Accent1 3 6 6" xfId="13686" xr:uid="{99912633-0514-4961-BDBB-EE6A207AA768}"/>
    <cellStyle name="20% - Accent1 3 6 7" xfId="13679" xr:uid="{6C1D53A6-77C7-4823-90D4-BF9F619DC49C}"/>
    <cellStyle name="20% - Accent1 3 7" xfId="9009" xr:uid="{1025ACC0-ED9C-4281-9CD0-24139181C492}"/>
    <cellStyle name="20% - Accent1 3 7 2" xfId="13688" xr:uid="{FECE9C2A-2FE1-46EF-AC14-0ED918B67DF0}"/>
    <cellStyle name="20% - Accent1 3 7 2 2" xfId="13689" xr:uid="{1D3E2824-F789-413C-8DE7-00C38F86F023}"/>
    <cellStyle name="20% - Accent1 3 7 2 3" xfId="13690" xr:uid="{36BA9FB4-6344-4C86-A896-857B3FF256C5}"/>
    <cellStyle name="20% - Accent1 3 7 3" xfId="13691" xr:uid="{6E18D0A7-300B-4AF1-BCD0-BF6E395D7B9F}"/>
    <cellStyle name="20% - Accent1 3 7 4" xfId="13692" xr:uid="{2DE30707-DCBB-4449-A06E-1675282B8D77}"/>
    <cellStyle name="20% - Accent1 3 7 5" xfId="13693" xr:uid="{291D8FB1-33CF-4BF2-B0C4-035B0FCAF4EE}"/>
    <cellStyle name="20% - Accent1 3 7 6" xfId="13687" xr:uid="{DE3F423A-169B-449D-B41B-413BF78FEC53}"/>
    <cellStyle name="20% - Accent1 3 8" xfId="13694" xr:uid="{CCFF81EC-3187-418C-BB92-4F5B63B4DB33}"/>
    <cellStyle name="20% - Accent1 3 8 2" xfId="13695" xr:uid="{F3A2B9DC-02CE-426A-BB13-D4F3835E049C}"/>
    <cellStyle name="20% - Accent1 3 8 3" xfId="13696" xr:uid="{976BBBD6-B465-4653-A065-47EB97882476}"/>
    <cellStyle name="20% - Accent1 3 9" xfId="13697" xr:uid="{9F0AD497-B397-4BBF-8C99-E1DC453B778C}"/>
    <cellStyle name="20% - Accent1 30" xfId="13698" xr:uid="{459D83D0-FC33-4CFF-82B0-F7A7E0A36976}"/>
    <cellStyle name="20% - Accent1 31" xfId="13699" xr:uid="{4BD4E51B-DDDB-4F65-97E7-AF44A6397D07}"/>
    <cellStyle name="20% - Accent1 32" xfId="13700" xr:uid="{5CE8A2BF-E925-41A4-813E-23A3D05AB235}"/>
    <cellStyle name="20% - Accent1 33" xfId="13701" xr:uid="{76F30521-E610-4151-864B-6A3504D0DF92}"/>
    <cellStyle name="20% - Accent1 34" xfId="13702" xr:uid="{4D8A0F90-DC12-4476-AD97-90757924CFC8}"/>
    <cellStyle name="20% - Accent1 35" xfId="13703" xr:uid="{683AA82F-5A89-4442-9AF9-4EED711D1931}"/>
    <cellStyle name="20% - Accent1 36" xfId="13225" xr:uid="{21FB5314-20AE-45FF-8638-5CBD61BBCEA4}"/>
    <cellStyle name="20% - Accent1 37" xfId="13120" xr:uid="{99530F24-0A52-44D2-AC96-9373279E59E5}"/>
    <cellStyle name="20% - Accent1 38" xfId="11003" xr:uid="{3FEA979B-06FE-4323-908F-9E302C9B2711}"/>
    <cellStyle name="20% - Accent1 39" xfId="11173" xr:uid="{A40414FD-C8C9-4772-9A42-FC27E7DD35A4}"/>
    <cellStyle name="20% - Accent1 4" xfId="464" xr:uid="{D3581BA4-FD85-4A06-8A55-72EA78C3B169}"/>
    <cellStyle name="20% - Accent1 4 10" xfId="13705" xr:uid="{1E90069E-3F4D-43F3-8641-757AEC35854E}"/>
    <cellStyle name="20% - Accent1 4 11" xfId="13706" xr:uid="{CCB133A1-F383-4BFB-9197-CE4CD6FF5129}"/>
    <cellStyle name="20% - Accent1 4 12" xfId="13704" xr:uid="{4EAA6C06-72C8-46C3-8012-9CC73E566CB1}"/>
    <cellStyle name="20% - Accent1 4 13" xfId="13211" xr:uid="{B7390BDB-50C7-4AFB-A65A-2C931435D534}"/>
    <cellStyle name="20% - Accent1 4 14" xfId="11251" xr:uid="{8612551C-7ED3-4F3C-9B47-160A14B1AACD}"/>
    <cellStyle name="20% - Accent1 4 2" xfId="751" xr:uid="{5029735D-F40B-4F80-AC95-1007EF2EC394}"/>
    <cellStyle name="20% - Accent1 4 2 10" xfId="27729" xr:uid="{F458BCFD-9EEE-4851-8380-A030BD5CCF07}"/>
    <cellStyle name="20% - Accent1 4 2 11" xfId="13707" xr:uid="{67974FBA-BC0D-457B-80A0-95E77EED8921}"/>
    <cellStyle name="20% - Accent1 4 2 12" xfId="11525" xr:uid="{590DCEEF-64C6-47C7-A174-38FBBF6DC4E0}"/>
    <cellStyle name="20% - Accent1 4 2 2" xfId="1796" xr:uid="{D8CEE0BB-958E-4345-900E-7C0E147714F3}"/>
    <cellStyle name="20% - Accent1 4 2 2 10" xfId="12563" xr:uid="{4A0686C9-814D-4AFD-97A1-AEBC8F9342AF}"/>
    <cellStyle name="20% - Accent1 4 2 2 2" xfId="3820" xr:uid="{00BBF4DA-ECFC-459D-B68E-5C37C51A6E06}"/>
    <cellStyle name="20% - Accent1 4 2 2 2 2" xfId="7829" xr:uid="{C3C0160A-161C-41B2-A91E-AEF529A53E9C}"/>
    <cellStyle name="20% - Accent1 4 2 2 2 2 2" xfId="13711" xr:uid="{4430AEDE-309F-43E1-92E3-F847E962C8C7}"/>
    <cellStyle name="20% - Accent1 4 2 2 2 2 3" xfId="13712" xr:uid="{18BAE956-B443-4DE6-8916-A17CDDEF7849}"/>
    <cellStyle name="20% - Accent1 4 2 2 2 2 4" xfId="13710" xr:uid="{25128B7F-F19B-49B7-B84B-592FD13C6FC1}"/>
    <cellStyle name="20% - Accent1 4 2 2 2 3" xfId="13713" xr:uid="{9D7683D3-4EFE-4F01-B664-AF18B6A92721}"/>
    <cellStyle name="20% - Accent1 4 2 2 2 4" xfId="13714" xr:uid="{6B282EF2-2C12-4261-84A5-D3397DB45572}"/>
    <cellStyle name="20% - Accent1 4 2 2 2 5" xfId="13715" xr:uid="{8505B8AC-90BC-414D-B920-38A1D987D92E}"/>
    <cellStyle name="20% - Accent1 4 2 2 2 6" xfId="13709" xr:uid="{96F92099-7C6A-4743-A918-EAEEBBCB25AC}"/>
    <cellStyle name="20% - Accent1 4 2 2 3" xfId="5838" xr:uid="{67D6A9C0-6A46-46B6-89A6-C6BCE6858025}"/>
    <cellStyle name="20% - Accent1 4 2 2 3 2" xfId="13717" xr:uid="{676123D3-EB29-4886-B96D-4D68C9DC3872}"/>
    <cellStyle name="20% - Accent1 4 2 2 3 2 2" xfId="13718" xr:uid="{157C3E8E-C58D-4D8F-95A1-44239E869AD6}"/>
    <cellStyle name="20% - Accent1 4 2 2 3 2 3" xfId="13719" xr:uid="{8F40DE2B-C670-4532-9250-70738C8388D8}"/>
    <cellStyle name="20% - Accent1 4 2 2 3 3" xfId="13720" xr:uid="{5BA93E60-8870-404E-96E0-1991FAE03279}"/>
    <cellStyle name="20% - Accent1 4 2 2 3 4" xfId="13721" xr:uid="{1756A459-E5F4-425D-AF37-97EF3CDAC159}"/>
    <cellStyle name="20% - Accent1 4 2 2 3 5" xfId="13722" xr:uid="{EF4F1C60-3D99-4F8C-8D4E-09B2C1404BE4}"/>
    <cellStyle name="20% - Accent1 4 2 2 3 6" xfId="13716" xr:uid="{3DA0A109-7C0E-433B-BFD0-497430295788}"/>
    <cellStyle name="20% - Accent1 4 2 2 4" xfId="10333" xr:uid="{E7DCB91C-2E2A-4DFE-BE67-90899B1EBFC2}"/>
    <cellStyle name="20% - Accent1 4 2 2 4 2" xfId="13724" xr:uid="{9E133194-EC2B-419D-AC22-35B485D21AA1}"/>
    <cellStyle name="20% - Accent1 4 2 2 4 3" xfId="13725" xr:uid="{3330CAFA-48B2-4143-83DF-2E92C0F54E79}"/>
    <cellStyle name="20% - Accent1 4 2 2 4 4" xfId="13723" xr:uid="{A8C46925-9B12-474C-9E89-8A77D4DF58F2}"/>
    <cellStyle name="20% - Accent1 4 2 2 5" xfId="13726" xr:uid="{1F23A993-6B9E-4EB5-B987-2260EF5CCA90}"/>
    <cellStyle name="20% - Accent1 4 2 2 6" xfId="13727" xr:uid="{28E6B0FF-85E3-4B46-BD9F-6CA51F884942}"/>
    <cellStyle name="20% - Accent1 4 2 2 7" xfId="13728" xr:uid="{87219C25-1D7E-4A93-BB86-8763B06F56FC}"/>
    <cellStyle name="20% - Accent1 4 2 2 8" xfId="28712" xr:uid="{5DF2A98B-FD91-4BDB-B69B-14DFBE9AFD49}"/>
    <cellStyle name="20% - Accent1 4 2 2 9" xfId="13708" xr:uid="{156381A6-AE5E-4E1B-859E-F651165FF359}"/>
    <cellStyle name="20% - Accent1 4 2 3" xfId="2783" xr:uid="{450F8844-FA51-4AFC-AE50-0D1B6638C3CE}"/>
    <cellStyle name="20% - Accent1 4 2 3 2" xfId="6792" xr:uid="{D44BD057-F397-4D95-95D4-7FA0EE050F80}"/>
    <cellStyle name="20% - Accent1 4 2 3 2 2" xfId="13731" xr:uid="{11A6057E-0166-4162-A9A0-CFB36D071C15}"/>
    <cellStyle name="20% - Accent1 4 2 3 2 2 2" xfId="13732" xr:uid="{01FDAB63-C596-4C67-98B2-CD83E9028235}"/>
    <cellStyle name="20% - Accent1 4 2 3 2 2 3" xfId="13733" xr:uid="{AF26087E-9B95-43AE-A712-DC76BB1F4FCF}"/>
    <cellStyle name="20% - Accent1 4 2 3 2 3" xfId="13734" xr:uid="{A8756120-8622-480E-99E4-2991BBB069A9}"/>
    <cellStyle name="20% - Accent1 4 2 3 2 4" xfId="13735" xr:uid="{46D48892-944B-4014-AAB1-E4D544E685C1}"/>
    <cellStyle name="20% - Accent1 4 2 3 2 5" xfId="13736" xr:uid="{099CD9C8-4776-48DB-96A9-EE9AB0190FE2}"/>
    <cellStyle name="20% - Accent1 4 2 3 2 6" xfId="13730" xr:uid="{21AD7294-B639-4023-A409-E7345E7FA8E6}"/>
    <cellStyle name="20% - Accent1 4 2 3 3" xfId="13737" xr:uid="{47CB0D69-CF2E-4526-AA18-714518454EAD}"/>
    <cellStyle name="20% - Accent1 4 2 3 3 2" xfId="13738" xr:uid="{37043850-DFAC-4FA7-8BDF-F29E024E4526}"/>
    <cellStyle name="20% - Accent1 4 2 3 3 2 2" xfId="13739" xr:uid="{9CBEF20D-23C8-43F6-9BCE-3D51154C63B5}"/>
    <cellStyle name="20% - Accent1 4 2 3 3 2 3" xfId="13740" xr:uid="{BDC232C4-7ABE-4C97-8016-D04CB9CF7FCD}"/>
    <cellStyle name="20% - Accent1 4 2 3 3 3" xfId="13741" xr:uid="{5EA43CC7-3B16-4060-9742-916690618156}"/>
    <cellStyle name="20% - Accent1 4 2 3 3 4" xfId="13742" xr:uid="{30A9A2A0-4CAB-461C-9D5A-AA7BA2041B94}"/>
    <cellStyle name="20% - Accent1 4 2 3 3 5" xfId="13743" xr:uid="{3956B4B7-5A5D-403B-A930-111440B358F8}"/>
    <cellStyle name="20% - Accent1 4 2 3 4" xfId="13744" xr:uid="{6E3DC4E0-AF46-4B87-87A7-C0DF808FE4F0}"/>
    <cellStyle name="20% - Accent1 4 2 3 4 2" xfId="13745" xr:uid="{71E9223D-A144-4F69-9B77-A298DE1ABA91}"/>
    <cellStyle name="20% - Accent1 4 2 3 4 3" xfId="13746" xr:uid="{D220F093-7DC5-48EB-BABE-4A52BCFA1D72}"/>
    <cellStyle name="20% - Accent1 4 2 3 5" xfId="13747" xr:uid="{11CFCF52-51EA-4261-BA28-315700D07F7B}"/>
    <cellStyle name="20% - Accent1 4 2 3 6" xfId="13748" xr:uid="{B4BA91D1-7011-4CDC-A226-9303389350F4}"/>
    <cellStyle name="20% - Accent1 4 2 3 7" xfId="13749" xr:uid="{689C180C-C382-4462-9C04-3C5C97D9CC13}"/>
    <cellStyle name="20% - Accent1 4 2 3 8" xfId="13729" xr:uid="{7988F944-6CCF-440F-B803-F0B150BFE692}"/>
    <cellStyle name="20% - Accent1 4 2 4" xfId="4800" xr:uid="{41B7E522-FC16-417D-A68A-AFEA6D1860D4}"/>
    <cellStyle name="20% - Accent1 4 2 4 2" xfId="13751" xr:uid="{94A7A47D-F39C-4E98-A5D2-5B625DEA5B28}"/>
    <cellStyle name="20% - Accent1 4 2 4 2 2" xfId="13752" xr:uid="{D02A77D7-4666-4F92-918E-3422F63AE11C}"/>
    <cellStyle name="20% - Accent1 4 2 4 2 3" xfId="13753" xr:uid="{561BFF16-0F7A-468C-BD09-F19510A75151}"/>
    <cellStyle name="20% - Accent1 4 2 4 3" xfId="13754" xr:uid="{EBC6949D-3743-4AF3-98F9-FD30C7A3F53D}"/>
    <cellStyle name="20% - Accent1 4 2 4 4" xfId="13755" xr:uid="{AFCECCB0-76A9-430E-AD41-7F082D689000}"/>
    <cellStyle name="20% - Accent1 4 2 4 5" xfId="13756" xr:uid="{C4FFA565-7786-4050-9027-01B128EB448E}"/>
    <cellStyle name="20% - Accent1 4 2 4 6" xfId="13750" xr:uid="{FDEC005D-3AF8-4CC3-B593-78F5A7ED4221}"/>
    <cellStyle name="20% - Accent1 4 2 5" xfId="9296" xr:uid="{77C78007-5D43-4AE6-A5BE-A960DB2EEA7B}"/>
    <cellStyle name="20% - Accent1 4 2 5 2" xfId="13758" xr:uid="{EEC14E17-AD55-49EE-BD9D-61FFB0A3EA4E}"/>
    <cellStyle name="20% - Accent1 4 2 5 2 2" xfId="13759" xr:uid="{AB4AEDA8-FDEE-490A-9DB0-7FC0CD834FA6}"/>
    <cellStyle name="20% - Accent1 4 2 5 2 3" xfId="13760" xr:uid="{EB4C971A-B61D-46F4-92E1-A9B52ECFE87D}"/>
    <cellStyle name="20% - Accent1 4 2 5 3" xfId="13761" xr:uid="{4DCABB9E-40E2-4BF3-80DA-C8D6D957D59D}"/>
    <cellStyle name="20% - Accent1 4 2 5 4" xfId="13762" xr:uid="{B204AF0C-8A26-4C21-BF0A-6CBF1D5168CD}"/>
    <cellStyle name="20% - Accent1 4 2 5 5" xfId="13763" xr:uid="{7F1F1BC6-995C-48FA-83FF-D5516044687F}"/>
    <cellStyle name="20% - Accent1 4 2 5 6" xfId="13757" xr:uid="{2A77BC6F-D14E-4618-9D30-A27B83A43029}"/>
    <cellStyle name="20% - Accent1 4 2 6" xfId="13764" xr:uid="{7AC56994-00AB-4376-AA53-2E9FFB6B217D}"/>
    <cellStyle name="20% - Accent1 4 2 6 2" xfId="13765" xr:uid="{DADCADE3-B1D0-4F7E-B0C2-BED5B3DA39AB}"/>
    <cellStyle name="20% - Accent1 4 2 6 3" xfId="13766" xr:uid="{AB829A7E-D611-4B0B-BE25-BAA3475EDC99}"/>
    <cellStyle name="20% - Accent1 4 2 7" xfId="13767" xr:uid="{8D3ACF9A-D401-4B7C-9CC9-D834F7579392}"/>
    <cellStyle name="20% - Accent1 4 2 8" xfId="13768" xr:uid="{6EE433C3-6C23-4245-A15B-D1381187DC40}"/>
    <cellStyle name="20% - Accent1 4 2 9" xfId="13769" xr:uid="{D87FD7DD-1893-442D-BBF9-C3BEE8FE63AA}"/>
    <cellStyle name="20% - Accent1 4 3" xfId="1022" xr:uid="{3FDE7F00-316C-4852-9A3B-0C66E2BD6C2C}"/>
    <cellStyle name="20% - Accent1 4 3 10" xfId="11793" xr:uid="{0ED245DB-1228-4152-96D5-18227685A032}"/>
    <cellStyle name="20% - Accent1 4 3 2" xfId="2063" xr:uid="{631A18B1-7AF2-4F18-A641-2DBDBF4464B1}"/>
    <cellStyle name="20% - Accent1 4 3 2 2" xfId="4087" xr:uid="{33240D8A-5F84-4529-9225-5F81E69B440B}"/>
    <cellStyle name="20% - Accent1 4 3 2 2 2" xfId="8096" xr:uid="{38F10961-0612-4B4B-9314-07CC300E59C8}"/>
    <cellStyle name="20% - Accent1 4 3 2 2 2 2" xfId="13773" xr:uid="{C603FA80-A1B4-4F26-84BD-0C992CE14BCA}"/>
    <cellStyle name="20% - Accent1 4 3 2 2 3" xfId="13774" xr:uid="{F6E3A3CE-0DE4-4B11-8EE8-1D752322F4B7}"/>
    <cellStyle name="20% - Accent1 4 3 2 2 4" xfId="13772" xr:uid="{ADE1A9D5-D205-40FB-B9DF-90937A767DFE}"/>
    <cellStyle name="20% - Accent1 4 3 2 3" xfId="6105" xr:uid="{B4450D5D-2452-45D0-8A04-1BAB239B36D3}"/>
    <cellStyle name="20% - Accent1 4 3 2 3 2" xfId="13775" xr:uid="{CEB857F9-348B-4C36-96C6-418CC4BC0DC2}"/>
    <cellStyle name="20% - Accent1 4 3 2 4" xfId="10600" xr:uid="{E117A25F-F3A0-49CC-ACEF-3BA66C47C541}"/>
    <cellStyle name="20% - Accent1 4 3 2 4 2" xfId="13776" xr:uid="{38D5A007-41B6-4CCC-9D52-BB93BBE59DEB}"/>
    <cellStyle name="20% - Accent1 4 3 2 5" xfId="13777" xr:uid="{F17C5847-BFA3-4DAF-B6EE-9D8DA7D3D13D}"/>
    <cellStyle name="20% - Accent1 4 3 2 6" xfId="28973" xr:uid="{3F4E52ED-8E88-4202-BB2F-F460F32CC9B9}"/>
    <cellStyle name="20% - Accent1 4 3 2 7" xfId="13771" xr:uid="{F4D4ED12-2393-4536-851F-80C6E7196487}"/>
    <cellStyle name="20% - Accent1 4 3 2 8" xfId="12830" xr:uid="{6409C425-A4CA-4673-AB34-CE8FDC42518D}"/>
    <cellStyle name="20% - Accent1 4 3 3" xfId="3050" xr:uid="{972A809E-E7A1-43D2-932D-080CA387CB00}"/>
    <cellStyle name="20% - Accent1 4 3 3 2" xfId="7059" xr:uid="{620D503A-D11C-4014-A2B1-FFF8462B69E4}"/>
    <cellStyle name="20% - Accent1 4 3 3 2 2" xfId="13780" xr:uid="{44A3EC83-CAC8-4795-985D-A001C46D6E9E}"/>
    <cellStyle name="20% - Accent1 4 3 3 2 3" xfId="13781" xr:uid="{9422273E-1596-4A0D-B5BE-D3217444DA5F}"/>
    <cellStyle name="20% - Accent1 4 3 3 2 4" xfId="13779" xr:uid="{E10C35B9-5B67-416E-8CAA-B0035AFC48AA}"/>
    <cellStyle name="20% - Accent1 4 3 3 3" xfId="13782" xr:uid="{39313B97-4D2E-4E22-AC45-B9F667025A95}"/>
    <cellStyle name="20% - Accent1 4 3 3 4" xfId="13783" xr:uid="{3F3615FF-C918-4544-95CE-E38164074354}"/>
    <cellStyle name="20% - Accent1 4 3 3 5" xfId="13784" xr:uid="{8F55D0ED-9F61-4DCF-B60A-136791CF5BCE}"/>
    <cellStyle name="20% - Accent1 4 3 3 6" xfId="13778" xr:uid="{F15586A9-BD60-413E-ADE4-BFF4151E9EC0}"/>
    <cellStyle name="20% - Accent1 4 3 4" xfId="5068" xr:uid="{E2335C3F-FCE8-4C74-9E7D-3738C49FEE4F}"/>
    <cellStyle name="20% - Accent1 4 3 4 2" xfId="13786" xr:uid="{1C5A39A6-32C0-47FB-B131-40C448734C93}"/>
    <cellStyle name="20% - Accent1 4 3 4 3" xfId="13787" xr:uid="{4110841C-F65B-4D1C-9CD3-14C51FA9365B}"/>
    <cellStyle name="20% - Accent1 4 3 4 4" xfId="13785" xr:uid="{52E01B0C-D133-4BB2-BB02-824E6B370CDE}"/>
    <cellStyle name="20% - Accent1 4 3 5" xfId="9563" xr:uid="{FF2C931C-D7DF-4FA6-A185-999FE02CF440}"/>
    <cellStyle name="20% - Accent1 4 3 5 2" xfId="13788" xr:uid="{0C08B147-B783-47DC-B1EF-15276C0D9BC0}"/>
    <cellStyle name="20% - Accent1 4 3 6" xfId="13789" xr:uid="{0380A154-4FC4-4B02-9CA6-80C7E6423572}"/>
    <cellStyle name="20% - Accent1 4 3 7" xfId="13790" xr:uid="{39257501-D6AF-408E-BA97-D6AA58633F7D}"/>
    <cellStyle name="20% - Accent1 4 3 8" xfId="27976" xr:uid="{6989CE1D-B380-4196-9375-4C1E051E8C28}"/>
    <cellStyle name="20% - Accent1 4 3 9" xfId="13770" xr:uid="{00434ABB-F757-4589-B9CA-234D0E6DEF60}"/>
    <cellStyle name="20% - Accent1 4 4" xfId="1529" xr:uid="{AEF57E72-6929-4ADE-95A5-F146AB176816}"/>
    <cellStyle name="20% - Accent1 4 4 10" xfId="12296" xr:uid="{2804E3F0-182A-47A0-9615-C076989D9E6E}"/>
    <cellStyle name="20% - Accent1 4 4 2" xfId="3553" xr:uid="{269B47A0-5215-4986-98F7-863FE2849565}"/>
    <cellStyle name="20% - Accent1 4 4 2 2" xfId="7562" xr:uid="{C400EA23-3AF5-4659-B7E5-419D65A4F836}"/>
    <cellStyle name="20% - Accent1 4 4 2 2 2" xfId="13794" xr:uid="{28944BD4-D174-413D-B2C9-6AE886B2F8E3}"/>
    <cellStyle name="20% - Accent1 4 4 2 2 3" xfId="13795" xr:uid="{E2F41A06-F5E2-45BF-A531-DA32888E7755}"/>
    <cellStyle name="20% - Accent1 4 4 2 2 4" xfId="13793" xr:uid="{4A128722-C22D-4E50-A450-615A82F3CE71}"/>
    <cellStyle name="20% - Accent1 4 4 2 3" xfId="13796" xr:uid="{B4B4BA8A-D41C-4B68-AC84-108C9EBB8BEE}"/>
    <cellStyle name="20% - Accent1 4 4 2 4" xfId="13797" xr:uid="{832D2C94-9CB4-4AF0-981A-0D3E336372C0}"/>
    <cellStyle name="20% - Accent1 4 4 2 5" xfId="13798" xr:uid="{04F30BB3-1C89-460C-93DC-5B879450B8C7}"/>
    <cellStyle name="20% - Accent1 4 4 2 6" xfId="13792" xr:uid="{E50AE424-BFBF-400F-9AC1-3D80F571B3A1}"/>
    <cellStyle name="20% - Accent1 4 4 3" xfId="5571" xr:uid="{EB583A0D-445A-478B-A772-105B0C2FB4E7}"/>
    <cellStyle name="20% - Accent1 4 4 3 2" xfId="13800" xr:uid="{923D5F3D-C9F5-4129-8076-8953886690DB}"/>
    <cellStyle name="20% - Accent1 4 4 3 2 2" xfId="13801" xr:uid="{541CFBAA-FEFB-4024-8DD6-48373C19F62C}"/>
    <cellStyle name="20% - Accent1 4 4 3 2 3" xfId="13802" xr:uid="{763D36EE-CF6C-4DD2-89BC-E939F60588DC}"/>
    <cellStyle name="20% - Accent1 4 4 3 3" xfId="13803" xr:uid="{82304164-5851-49F6-B0B2-F3B1502EA539}"/>
    <cellStyle name="20% - Accent1 4 4 3 4" xfId="13804" xr:uid="{EF411A13-2967-45FA-BB4F-8A6315D739D4}"/>
    <cellStyle name="20% - Accent1 4 4 3 5" xfId="13805" xr:uid="{7D2D5410-E908-4220-83DD-7DCB16EBFF92}"/>
    <cellStyle name="20% - Accent1 4 4 3 6" xfId="13799" xr:uid="{35264AB1-CFB2-4C57-AB93-6D926D940BC9}"/>
    <cellStyle name="20% - Accent1 4 4 4" xfId="10066" xr:uid="{28457B64-248F-4506-B018-77983D30BB82}"/>
    <cellStyle name="20% - Accent1 4 4 4 2" xfId="13807" xr:uid="{534CD2EB-4D37-411C-9C74-A2477B76C361}"/>
    <cellStyle name="20% - Accent1 4 4 4 3" xfId="13808" xr:uid="{1DD38546-AA20-4F68-B06B-857ED7DE3C44}"/>
    <cellStyle name="20% - Accent1 4 4 4 4" xfId="13806" xr:uid="{A4A1A391-4C26-4084-B2DB-E1D91DAF4A2C}"/>
    <cellStyle name="20% - Accent1 4 4 5" xfId="13809" xr:uid="{618DED49-F5CA-44B8-9647-D26AF2272BD1}"/>
    <cellStyle name="20% - Accent1 4 4 6" xfId="13810" xr:uid="{866CD501-B8F0-4871-8485-AB4050399686}"/>
    <cellStyle name="20% - Accent1 4 4 7" xfId="13811" xr:uid="{E9E07958-213C-45A1-BFD4-57B92CF99ABA}"/>
    <cellStyle name="20% - Accent1 4 4 8" xfId="28465" xr:uid="{277811E0-E4BD-49B4-A2B3-71BBB81DFD73}"/>
    <cellStyle name="20% - Accent1 4 4 9" xfId="13791" xr:uid="{8BA9CB2C-E288-46DB-BCD7-4B1A8F38911C}"/>
    <cellStyle name="20% - Accent1 4 5" xfId="2516" xr:uid="{F7CC51BD-750D-4332-BDD9-6335E1DE8E84}"/>
    <cellStyle name="20% - Accent1 4 5 2" xfId="6525" xr:uid="{194BB1B5-E49E-4425-9F34-1732648B4911}"/>
    <cellStyle name="20% - Accent1 4 5 2 2" xfId="13814" xr:uid="{0F8F50A2-5B55-4F00-AD2F-28005773CA33}"/>
    <cellStyle name="20% - Accent1 4 5 2 2 2" xfId="13815" xr:uid="{A3F28921-AD72-49A2-9A0D-B92B989FF704}"/>
    <cellStyle name="20% - Accent1 4 5 2 2 3" xfId="13816" xr:uid="{A8B3F123-0FA6-4C35-804A-A7FC81EE8359}"/>
    <cellStyle name="20% - Accent1 4 5 2 3" xfId="13817" xr:uid="{A1475FCC-321D-460B-AF83-DD386DF5122C}"/>
    <cellStyle name="20% - Accent1 4 5 2 4" xfId="13818" xr:uid="{751234DA-96DE-4C99-A3FA-0D12FF1BE287}"/>
    <cellStyle name="20% - Accent1 4 5 2 5" xfId="13819" xr:uid="{43B5645C-091A-49DD-9F4D-29D4999297CF}"/>
    <cellStyle name="20% - Accent1 4 5 2 6" xfId="13813" xr:uid="{498FA8D6-EE41-45BB-981C-134AD3EAEB06}"/>
    <cellStyle name="20% - Accent1 4 5 3" xfId="13820" xr:uid="{8E67AA90-FFB1-4867-9D45-977D60CF218B}"/>
    <cellStyle name="20% - Accent1 4 5 3 2" xfId="13821" xr:uid="{C3F21577-EF02-4D19-ABE4-9EAABAE94008}"/>
    <cellStyle name="20% - Accent1 4 5 3 2 2" xfId="13822" xr:uid="{AB269AFA-B742-4A6E-9BD2-E28DB4D93B67}"/>
    <cellStyle name="20% - Accent1 4 5 3 2 3" xfId="13823" xr:uid="{AB5AFBC7-771C-4F78-9691-D65A05A79634}"/>
    <cellStyle name="20% - Accent1 4 5 3 3" xfId="13824" xr:uid="{368A7270-BD4D-417C-A12A-58B354C0F51A}"/>
    <cellStyle name="20% - Accent1 4 5 3 4" xfId="13825" xr:uid="{661D97F8-3FB1-4123-AD6E-C0C381E99700}"/>
    <cellStyle name="20% - Accent1 4 5 3 5" xfId="13826" xr:uid="{8E58E992-9D9A-4277-8EBC-7605DC52FD18}"/>
    <cellStyle name="20% - Accent1 4 5 4" xfId="13827" xr:uid="{93C8F4FD-C4C3-4CEA-9283-8A1ECC2DE0D9}"/>
    <cellStyle name="20% - Accent1 4 5 4 2" xfId="13828" xr:uid="{95B6729A-3E57-4868-8BB5-F62E99B3BC87}"/>
    <cellStyle name="20% - Accent1 4 5 4 3" xfId="13829" xr:uid="{5F1E2BFE-2759-49F9-A68A-7C3B5A93E012}"/>
    <cellStyle name="20% - Accent1 4 5 5" xfId="13830" xr:uid="{BE737AF7-0A70-4A57-9465-833D23E6E336}"/>
    <cellStyle name="20% - Accent1 4 5 6" xfId="13831" xr:uid="{2BD92B11-FAFD-4C26-88CB-39E125126502}"/>
    <cellStyle name="20% - Accent1 4 5 7" xfId="13832" xr:uid="{F6BBF43B-05A9-481D-9BDE-EC98936B3E50}"/>
    <cellStyle name="20% - Accent1 4 5 8" xfId="13812" xr:uid="{5B15852F-4C6D-419F-9E0C-DFB3898809F8}"/>
    <cellStyle name="20% - Accent1 4 6" xfId="4532" xr:uid="{0C367A4E-685A-4AAA-80FD-7792955E3FF2}"/>
    <cellStyle name="20% - Accent1 4 6 2" xfId="13834" xr:uid="{BB6D3EF8-AD51-46DB-B816-BCCF86CB1E15}"/>
    <cellStyle name="20% - Accent1 4 6 2 2" xfId="13835" xr:uid="{E706E1E6-833D-41FE-B266-9116FEE5B935}"/>
    <cellStyle name="20% - Accent1 4 6 2 3" xfId="13836" xr:uid="{C2D055DF-FADF-4B7A-BC8E-750A18D20396}"/>
    <cellStyle name="20% - Accent1 4 6 3" xfId="13837" xr:uid="{0E13938A-6453-4D4B-8BE0-D97570063999}"/>
    <cellStyle name="20% - Accent1 4 6 4" xfId="13838" xr:uid="{205A818F-F46A-46CD-BB68-E3FBDC10B9CD}"/>
    <cellStyle name="20% - Accent1 4 6 5" xfId="13839" xr:uid="{6BEE3D36-D6A7-450E-B409-517EC07DB8B4}"/>
    <cellStyle name="20% - Accent1 4 6 6" xfId="13833" xr:uid="{4E4D41CD-9E5F-43DF-97AA-7351B2B14395}"/>
    <cellStyle name="20% - Accent1 4 7" xfId="9027" xr:uid="{72E81C96-D2AE-4FE1-AC8B-28AF1315A560}"/>
    <cellStyle name="20% - Accent1 4 7 2" xfId="13841" xr:uid="{EDE673A3-DA6E-46B5-B109-57B26BA65FF3}"/>
    <cellStyle name="20% - Accent1 4 7 2 2" xfId="13842" xr:uid="{FDE7736D-01B4-4BCF-8991-1A3B0FE26B74}"/>
    <cellStyle name="20% - Accent1 4 7 2 3" xfId="13843" xr:uid="{BCE1AEEF-5AFD-4D11-9737-3F43912E71E0}"/>
    <cellStyle name="20% - Accent1 4 7 3" xfId="13844" xr:uid="{47105BE2-22DB-4B30-92CA-D7CDA4495EDF}"/>
    <cellStyle name="20% - Accent1 4 7 4" xfId="13845" xr:uid="{22AA8645-796B-482E-A628-8164F6870B21}"/>
    <cellStyle name="20% - Accent1 4 7 5" xfId="13846" xr:uid="{E977926F-2928-4CE0-AAE6-95DDA7D731C9}"/>
    <cellStyle name="20% - Accent1 4 7 6" xfId="13840" xr:uid="{129A58A0-819B-48AA-8C34-3F643A39010F}"/>
    <cellStyle name="20% - Accent1 4 8" xfId="13847" xr:uid="{6581F4AC-854D-4558-8E0A-2DB98A6F91D4}"/>
    <cellStyle name="20% - Accent1 4 8 2" xfId="13848" xr:uid="{B2C6C4B7-7CD8-4AD9-8608-66F5CC4C1070}"/>
    <cellStyle name="20% - Accent1 4 8 3" xfId="13849" xr:uid="{1586BB6E-DC81-4558-B449-6A7C9293846F}"/>
    <cellStyle name="20% - Accent1 4 9" xfId="13850" xr:uid="{DC7096D8-353B-46A1-A3D7-AC17C7C177BA}"/>
    <cellStyle name="20% - Accent1 5" xfId="483" xr:uid="{5E6C4FFF-4252-47E2-B22F-B28FCF740D44}"/>
    <cellStyle name="20% - Accent1 5 10" xfId="13852" xr:uid="{E127D41D-98EC-4A08-9995-F3F8DA3B5B3A}"/>
    <cellStyle name="20% - Accent1 5 11" xfId="13853" xr:uid="{254ABC5F-FA4B-409D-A581-0A9A8023D1FC}"/>
    <cellStyle name="20% - Accent1 5 12" xfId="27502" xr:uid="{48904A99-D285-403D-9FBD-1D6E089DB781}"/>
    <cellStyle name="20% - Accent1 5 13" xfId="13851" xr:uid="{C1C9C04E-0EF6-4766-9321-5A6613C2E627}"/>
    <cellStyle name="20% - Accent1 5 14" xfId="11270" xr:uid="{D09D03EA-E809-4344-95FB-CFC5BB7A193C}"/>
    <cellStyle name="20% - Accent1 5 2" xfId="770" xr:uid="{54F2F225-80A4-4134-B8EC-51F4E0072423}"/>
    <cellStyle name="20% - Accent1 5 2 10" xfId="27747" xr:uid="{9EF70F1F-8972-4ED4-84BC-E5DA032DB89E}"/>
    <cellStyle name="20% - Accent1 5 2 11" xfId="13854" xr:uid="{7A74D243-CC36-4CC6-B328-0DE8CC918F33}"/>
    <cellStyle name="20% - Accent1 5 2 12" xfId="11544" xr:uid="{5F1B3F5E-A6EB-40A4-ADBC-E885FBE015FA}"/>
    <cellStyle name="20% - Accent1 5 2 2" xfId="1815" xr:uid="{F2F30444-B7BE-48E3-AEEA-B86A00B70D3D}"/>
    <cellStyle name="20% - Accent1 5 2 2 10" xfId="12582" xr:uid="{08B5688B-5643-4D6C-BCCB-A4E18D715ECC}"/>
    <cellStyle name="20% - Accent1 5 2 2 2" xfId="3839" xr:uid="{77A301FB-1C3F-4DA1-95D8-695EDD23B316}"/>
    <cellStyle name="20% - Accent1 5 2 2 2 2" xfId="7848" xr:uid="{3BBEC350-057A-4D81-B925-D58119BE476C}"/>
    <cellStyle name="20% - Accent1 5 2 2 2 2 2" xfId="13858" xr:uid="{909B761E-1E51-4A65-B137-11A47E7855E8}"/>
    <cellStyle name="20% - Accent1 5 2 2 2 2 3" xfId="13859" xr:uid="{474E858A-8FDE-4436-9779-468334F841D8}"/>
    <cellStyle name="20% - Accent1 5 2 2 2 2 4" xfId="13857" xr:uid="{2DDCE326-0948-4274-8809-C9E2B6166646}"/>
    <cellStyle name="20% - Accent1 5 2 2 2 3" xfId="13860" xr:uid="{12703479-BD66-46D2-85D5-644E9597AEEA}"/>
    <cellStyle name="20% - Accent1 5 2 2 2 4" xfId="13861" xr:uid="{0990DCAC-44F2-4337-938D-2865E9ECC812}"/>
    <cellStyle name="20% - Accent1 5 2 2 2 5" xfId="13862" xr:uid="{5FDB6828-F92B-435D-B0EF-8A95C2EE00A6}"/>
    <cellStyle name="20% - Accent1 5 2 2 2 6" xfId="13856" xr:uid="{C5D15AED-A94F-40BC-AD25-116E09153904}"/>
    <cellStyle name="20% - Accent1 5 2 2 3" xfId="5857" xr:uid="{535A8FD2-226D-466A-A02F-AF6ABD1D9709}"/>
    <cellStyle name="20% - Accent1 5 2 2 3 2" xfId="13864" xr:uid="{A0D73D3E-4BB4-4684-8B0D-8AF823F77B8E}"/>
    <cellStyle name="20% - Accent1 5 2 2 3 2 2" xfId="13865" xr:uid="{61670859-E8D6-4BE8-A821-1BD7A379EFA4}"/>
    <cellStyle name="20% - Accent1 5 2 2 3 2 3" xfId="13866" xr:uid="{41219082-8D9B-4EF0-820F-74DBF45E9846}"/>
    <cellStyle name="20% - Accent1 5 2 2 3 3" xfId="13867" xr:uid="{0A804CD4-3D9E-4761-93EF-D96450A66B61}"/>
    <cellStyle name="20% - Accent1 5 2 2 3 4" xfId="13868" xr:uid="{EB300692-B532-4693-BD3F-81A7F46E4A7A}"/>
    <cellStyle name="20% - Accent1 5 2 2 3 5" xfId="13869" xr:uid="{AB301128-10CF-4B99-B0F9-C578A40BEFFB}"/>
    <cellStyle name="20% - Accent1 5 2 2 3 6" xfId="13863" xr:uid="{D0F5E1DF-91AE-4B20-A5CF-FC38DFF42355}"/>
    <cellStyle name="20% - Accent1 5 2 2 4" xfId="10352" xr:uid="{35330DE7-A5B5-4CB0-9550-C79D67E0E373}"/>
    <cellStyle name="20% - Accent1 5 2 2 4 2" xfId="13871" xr:uid="{04F68D40-DB95-44A2-9D6E-3B4451999832}"/>
    <cellStyle name="20% - Accent1 5 2 2 4 3" xfId="13872" xr:uid="{83E50380-3C11-40E4-8585-8C2103208907}"/>
    <cellStyle name="20% - Accent1 5 2 2 4 4" xfId="13870" xr:uid="{BE9BB03B-435C-426A-824F-939E9E79B0A5}"/>
    <cellStyle name="20% - Accent1 5 2 2 5" xfId="13873" xr:uid="{1988A08E-0E12-4173-B29E-57D7E6174CD5}"/>
    <cellStyle name="20% - Accent1 5 2 2 6" xfId="13874" xr:uid="{F78A7E36-8248-4BEB-868E-146C0126DB2E}"/>
    <cellStyle name="20% - Accent1 5 2 2 7" xfId="13875" xr:uid="{5399917C-B7DD-4BA4-83D0-F513A7ECC469}"/>
    <cellStyle name="20% - Accent1 5 2 2 8" xfId="28730" xr:uid="{D37B043C-B5EC-449B-B92A-F96EDF384DFE}"/>
    <cellStyle name="20% - Accent1 5 2 2 9" xfId="13855" xr:uid="{8562CFD5-F522-4237-8864-B788F2A4ECDC}"/>
    <cellStyle name="20% - Accent1 5 2 3" xfId="2802" xr:uid="{4DD5B53C-7B08-4BE0-9D47-13A52C20C0D2}"/>
    <cellStyle name="20% - Accent1 5 2 3 2" xfId="6811" xr:uid="{5265A80B-B176-46D7-A01C-413A008D9834}"/>
    <cellStyle name="20% - Accent1 5 2 3 2 2" xfId="13878" xr:uid="{B308EF7E-97A3-4AE6-AEE1-560E2F8D2572}"/>
    <cellStyle name="20% - Accent1 5 2 3 2 2 2" xfId="13879" xr:uid="{E9E2A48D-0CB5-4032-8D52-BD171EB8681A}"/>
    <cellStyle name="20% - Accent1 5 2 3 2 2 3" xfId="13880" xr:uid="{BED638C1-5D6A-429E-99E8-22D970F644B8}"/>
    <cellStyle name="20% - Accent1 5 2 3 2 3" xfId="13881" xr:uid="{821482C5-97D0-4C53-BCE1-5EB2FADD36EA}"/>
    <cellStyle name="20% - Accent1 5 2 3 2 4" xfId="13882" xr:uid="{5EEE9757-AF03-4428-A02C-4BD5DA21C65C}"/>
    <cellStyle name="20% - Accent1 5 2 3 2 5" xfId="13883" xr:uid="{79DD9794-4F8C-4162-B126-9DE0056C1422}"/>
    <cellStyle name="20% - Accent1 5 2 3 2 6" xfId="13877" xr:uid="{E1BA4384-42B0-46B8-B9F2-4966F4D7950F}"/>
    <cellStyle name="20% - Accent1 5 2 3 3" xfId="13884" xr:uid="{493D561C-15DB-4C89-89F9-D6B1C9E030BD}"/>
    <cellStyle name="20% - Accent1 5 2 3 3 2" xfId="13885" xr:uid="{91DEFDF8-1FA3-4D3F-B7A9-81D50E941A14}"/>
    <cellStyle name="20% - Accent1 5 2 3 3 2 2" xfId="13886" xr:uid="{C8FDAEC0-9D3D-4D65-B4E8-4427A3E264A0}"/>
    <cellStyle name="20% - Accent1 5 2 3 3 2 3" xfId="13887" xr:uid="{F286B68C-6D70-445E-8395-77276087D006}"/>
    <cellStyle name="20% - Accent1 5 2 3 3 3" xfId="13888" xr:uid="{BD8910BD-FE21-4045-8108-5CA10B538C06}"/>
    <cellStyle name="20% - Accent1 5 2 3 3 4" xfId="13889" xr:uid="{F037AE8E-E086-433C-BEC5-F38A716C4CFD}"/>
    <cellStyle name="20% - Accent1 5 2 3 3 5" xfId="13890" xr:uid="{445208F8-09A7-426D-B4D5-25D8FFD2901D}"/>
    <cellStyle name="20% - Accent1 5 2 3 4" xfId="13891" xr:uid="{01F0BD46-8584-4C5A-90C0-E5F641EEE2C6}"/>
    <cellStyle name="20% - Accent1 5 2 3 4 2" xfId="13892" xr:uid="{CA3859C5-F76C-4926-A3CD-D80AE6041BDD}"/>
    <cellStyle name="20% - Accent1 5 2 3 4 3" xfId="13893" xr:uid="{2A421CA9-97AE-4887-BF96-30BCB2A361CD}"/>
    <cellStyle name="20% - Accent1 5 2 3 5" xfId="13894" xr:uid="{7ED01D8E-5A96-41F1-A75C-7D031ABF8B93}"/>
    <cellStyle name="20% - Accent1 5 2 3 6" xfId="13895" xr:uid="{354CE4FC-8C85-4B9B-B92A-B0AE1F28F0A2}"/>
    <cellStyle name="20% - Accent1 5 2 3 7" xfId="13896" xr:uid="{760427A3-B2B2-4391-9588-CBC0824BB10B}"/>
    <cellStyle name="20% - Accent1 5 2 3 8" xfId="13876" xr:uid="{4074C5C4-7E7E-43E0-9D57-BED0A1DAA8A3}"/>
    <cellStyle name="20% - Accent1 5 2 4" xfId="4819" xr:uid="{1877E2DB-E8FB-43D3-8F3B-C1CD44EB81C2}"/>
    <cellStyle name="20% - Accent1 5 2 4 2" xfId="13898" xr:uid="{91428971-BDE6-4812-92EC-9FB4096F31C3}"/>
    <cellStyle name="20% - Accent1 5 2 4 2 2" xfId="13899" xr:uid="{7073E49A-9378-477D-B49A-FD90117260BC}"/>
    <cellStyle name="20% - Accent1 5 2 4 2 3" xfId="13900" xr:uid="{A422B51F-58D0-43E2-AD52-65CF065D746B}"/>
    <cellStyle name="20% - Accent1 5 2 4 3" xfId="13901" xr:uid="{FDF1EE23-825D-47FF-8D5D-E28CA54F8CAF}"/>
    <cellStyle name="20% - Accent1 5 2 4 4" xfId="13902" xr:uid="{5EE96AE8-CEE8-4B7B-9DD6-D3AF59219F9C}"/>
    <cellStyle name="20% - Accent1 5 2 4 5" xfId="13903" xr:uid="{DB9B8B03-85D4-4A29-9412-04CA304278B2}"/>
    <cellStyle name="20% - Accent1 5 2 4 6" xfId="13897" xr:uid="{E8E819E0-06D9-449F-8E52-3D737DC0B952}"/>
    <cellStyle name="20% - Accent1 5 2 5" xfId="9315" xr:uid="{82D8B372-78D1-439A-B69E-6BF0FA5A67A1}"/>
    <cellStyle name="20% - Accent1 5 2 5 2" xfId="13905" xr:uid="{6802BA07-B2A0-48E4-BF02-2DF7D967DACD}"/>
    <cellStyle name="20% - Accent1 5 2 5 2 2" xfId="13906" xr:uid="{E9F46A9E-41E1-4A49-B736-2173B709E7D9}"/>
    <cellStyle name="20% - Accent1 5 2 5 2 3" xfId="13907" xr:uid="{DE085A1D-471B-4A78-AD86-21C18D4C779C}"/>
    <cellStyle name="20% - Accent1 5 2 5 3" xfId="13908" xr:uid="{27D73C6E-25C3-4CFE-B960-759E054043F4}"/>
    <cellStyle name="20% - Accent1 5 2 5 4" xfId="13909" xr:uid="{383F1CDE-9A03-4368-9332-0EBDD60F2D0E}"/>
    <cellStyle name="20% - Accent1 5 2 5 5" xfId="13910" xr:uid="{8F9C2415-FAC3-422B-8929-A557069A3439}"/>
    <cellStyle name="20% - Accent1 5 2 5 6" xfId="13904" xr:uid="{EC83BAF0-FEAE-41DE-9ED7-B17CF4AA3C98}"/>
    <cellStyle name="20% - Accent1 5 2 6" xfId="13911" xr:uid="{CBA82AAE-BBD0-4837-83D0-6E5EBD0D2CA8}"/>
    <cellStyle name="20% - Accent1 5 2 6 2" xfId="13912" xr:uid="{A08A42C6-33B7-464D-8B7B-2F5C8AD427FD}"/>
    <cellStyle name="20% - Accent1 5 2 6 3" xfId="13913" xr:uid="{8941432E-40DD-4FA4-A675-B5E9D0A63F13}"/>
    <cellStyle name="20% - Accent1 5 2 7" xfId="13914" xr:uid="{840D0536-EEDF-4CBC-8052-36845A44753D}"/>
    <cellStyle name="20% - Accent1 5 2 8" xfId="13915" xr:uid="{EACD2D9F-E0E4-4B5E-80B7-58EF90C852FD}"/>
    <cellStyle name="20% - Accent1 5 2 9" xfId="13916" xr:uid="{CC70DB78-8943-4185-A3C7-6EBCD89926FC}"/>
    <cellStyle name="20% - Accent1 5 3" xfId="1041" xr:uid="{F5753F0F-5837-4D8B-A142-B5CEB858D9B8}"/>
    <cellStyle name="20% - Accent1 5 3 10" xfId="11812" xr:uid="{6C159AEB-DA36-4C5E-9AB7-9A2C100148D8}"/>
    <cellStyle name="20% - Accent1 5 3 2" xfId="2082" xr:uid="{2F052ADF-9532-474A-9504-4A8DD3649750}"/>
    <cellStyle name="20% - Accent1 5 3 2 2" xfId="4106" xr:uid="{34F36DAD-21D9-4491-ADC3-B6A9A37F55CC}"/>
    <cellStyle name="20% - Accent1 5 3 2 2 2" xfId="8115" xr:uid="{3FC982E4-0292-41CD-9F2A-85D5DB38114D}"/>
    <cellStyle name="20% - Accent1 5 3 2 2 2 2" xfId="13920" xr:uid="{92765B54-E164-4D0A-B1B2-F1CEF31C9236}"/>
    <cellStyle name="20% - Accent1 5 3 2 2 3" xfId="13921" xr:uid="{CE82AB89-59EE-47F8-B25D-A7E9321542DD}"/>
    <cellStyle name="20% - Accent1 5 3 2 2 4" xfId="13919" xr:uid="{AD1C412E-8F66-4044-B54C-BCDC20EFF3F3}"/>
    <cellStyle name="20% - Accent1 5 3 2 3" xfId="6124" xr:uid="{9ED479CD-DCDB-454C-83DE-C22F868FF266}"/>
    <cellStyle name="20% - Accent1 5 3 2 3 2" xfId="13922" xr:uid="{0DAF7D03-352F-44F2-A02B-2248410A7DE7}"/>
    <cellStyle name="20% - Accent1 5 3 2 4" xfId="10619" xr:uid="{337713C5-4FDB-47D6-A45E-7C168FB85A6E}"/>
    <cellStyle name="20% - Accent1 5 3 2 4 2" xfId="13923" xr:uid="{66213F5F-AC74-4876-A58D-08CCBA658960}"/>
    <cellStyle name="20% - Accent1 5 3 2 5" xfId="13924" xr:uid="{F605719B-09D7-4990-81CC-0DF2C1117CA4}"/>
    <cellStyle name="20% - Accent1 5 3 2 6" xfId="28992" xr:uid="{012A5DFC-7883-4AC7-AA64-28D39056848B}"/>
    <cellStyle name="20% - Accent1 5 3 2 7" xfId="13918" xr:uid="{237CFC15-0BEB-4CCA-8CAD-9D96E38DF2D0}"/>
    <cellStyle name="20% - Accent1 5 3 2 8" xfId="12849" xr:uid="{01A10CDA-6334-42A7-8D0C-8CAC0359424F}"/>
    <cellStyle name="20% - Accent1 5 3 3" xfId="3069" xr:uid="{32E871D4-54F1-4334-AF57-723F9B658629}"/>
    <cellStyle name="20% - Accent1 5 3 3 2" xfId="7078" xr:uid="{FEDF75D0-FC42-4C26-97C5-6C676096C2FA}"/>
    <cellStyle name="20% - Accent1 5 3 3 2 2" xfId="13927" xr:uid="{C901EC4C-AE8A-43B3-B2B1-616648499B86}"/>
    <cellStyle name="20% - Accent1 5 3 3 2 3" xfId="13928" xr:uid="{CCB26C4B-E03C-48E3-B078-871077718397}"/>
    <cellStyle name="20% - Accent1 5 3 3 2 4" xfId="13926" xr:uid="{31F9A1F6-B090-4D0C-B368-00EF764DE7DC}"/>
    <cellStyle name="20% - Accent1 5 3 3 3" xfId="13929" xr:uid="{C5A2569A-735D-4BDA-ACF8-B0AE613980A4}"/>
    <cellStyle name="20% - Accent1 5 3 3 4" xfId="13930" xr:uid="{9A72051D-5133-4A28-9567-D62961BCDDBA}"/>
    <cellStyle name="20% - Accent1 5 3 3 5" xfId="13931" xr:uid="{4885096A-904F-45DC-A1F1-62059F6146CE}"/>
    <cellStyle name="20% - Accent1 5 3 3 6" xfId="13925" xr:uid="{A1B27DF8-2395-48A8-BC71-B1F633D07AA9}"/>
    <cellStyle name="20% - Accent1 5 3 4" xfId="5087" xr:uid="{A19FE53F-1A39-4017-98CE-3C8B5875E872}"/>
    <cellStyle name="20% - Accent1 5 3 4 2" xfId="13933" xr:uid="{885D1287-DCDF-4E55-BF59-E8339C0EFB49}"/>
    <cellStyle name="20% - Accent1 5 3 4 3" xfId="13934" xr:uid="{16FB2535-C684-407C-8735-B616233B4366}"/>
    <cellStyle name="20% - Accent1 5 3 4 4" xfId="13932" xr:uid="{D5A2ED3B-681A-4A8B-AE0B-264FA15BEF0C}"/>
    <cellStyle name="20% - Accent1 5 3 5" xfId="9582" xr:uid="{97CD56E4-872B-4873-9199-DDFE49670D70}"/>
    <cellStyle name="20% - Accent1 5 3 5 2" xfId="13935" xr:uid="{E485FFAC-78EC-44C5-BB5A-DE0720BBFCFF}"/>
    <cellStyle name="20% - Accent1 5 3 6" xfId="13936" xr:uid="{8A86D6D7-B561-408F-916D-8AC13DB4BB8F}"/>
    <cellStyle name="20% - Accent1 5 3 7" xfId="13937" xr:uid="{9D22825E-5E3A-4166-B603-B203A36506E9}"/>
    <cellStyle name="20% - Accent1 5 3 8" xfId="27994" xr:uid="{7EE5E094-D7D0-45B8-86F4-7936407F84C0}"/>
    <cellStyle name="20% - Accent1 5 3 9" xfId="13917" xr:uid="{56633A58-AA3A-4B9C-8BF5-CF9FAD2CFA6A}"/>
    <cellStyle name="20% - Accent1 5 4" xfId="1548" xr:uid="{B439490C-1227-44AA-BB22-B5953C1D57B9}"/>
    <cellStyle name="20% - Accent1 5 4 10" xfId="12315" xr:uid="{C90472D5-2A40-4B2A-A8B5-6C823FA7262F}"/>
    <cellStyle name="20% - Accent1 5 4 2" xfId="3572" xr:uid="{52ED6D9C-95B8-4C00-9A5D-11651CA82CB4}"/>
    <cellStyle name="20% - Accent1 5 4 2 2" xfId="7581" xr:uid="{04D0EE10-AF89-45B4-B6A6-14AE493D5C42}"/>
    <cellStyle name="20% - Accent1 5 4 2 2 2" xfId="13941" xr:uid="{63CF3E01-3111-4EFC-A2EE-A84F49D93ABB}"/>
    <cellStyle name="20% - Accent1 5 4 2 2 3" xfId="13942" xr:uid="{95EFFF6D-B113-448D-9CAC-BC078CFB7E2E}"/>
    <cellStyle name="20% - Accent1 5 4 2 2 4" xfId="13940" xr:uid="{7B615005-C498-4D6C-A899-EAC61555A9D5}"/>
    <cellStyle name="20% - Accent1 5 4 2 3" xfId="13943" xr:uid="{2E761616-CA21-4EEB-B270-41EA9B2F3F5B}"/>
    <cellStyle name="20% - Accent1 5 4 2 4" xfId="13944" xr:uid="{7A76AB21-E802-4389-AF24-C89965401898}"/>
    <cellStyle name="20% - Accent1 5 4 2 5" xfId="13945" xr:uid="{9986F93C-1A0B-4DBB-9028-E817106A3646}"/>
    <cellStyle name="20% - Accent1 5 4 2 6" xfId="13939" xr:uid="{A15C8536-E377-4FE2-9246-AF621B54B4DE}"/>
    <cellStyle name="20% - Accent1 5 4 3" xfId="5590" xr:uid="{49C23AB4-FC15-4785-A82C-7418FE112903}"/>
    <cellStyle name="20% - Accent1 5 4 3 2" xfId="13947" xr:uid="{8209D0BD-4FB7-433E-BD35-602E77AF3B9E}"/>
    <cellStyle name="20% - Accent1 5 4 3 2 2" xfId="13948" xr:uid="{35BAF754-BE45-4817-8BCA-DFDFBD1B8E98}"/>
    <cellStyle name="20% - Accent1 5 4 3 2 3" xfId="13949" xr:uid="{B32EF6CE-BE2F-4C18-9DB8-E8DD1339F1AC}"/>
    <cellStyle name="20% - Accent1 5 4 3 3" xfId="13950" xr:uid="{E6D52DE4-F539-475D-BBFB-EB3CE697ECCE}"/>
    <cellStyle name="20% - Accent1 5 4 3 4" xfId="13951" xr:uid="{FB739B79-75B9-45A5-8FFA-B104EB977D31}"/>
    <cellStyle name="20% - Accent1 5 4 3 5" xfId="13952" xr:uid="{92C5E27A-0866-440B-A18A-48B31265A8D0}"/>
    <cellStyle name="20% - Accent1 5 4 3 6" xfId="13946" xr:uid="{765FB880-C4C3-4907-9362-A8E9FB44C770}"/>
    <cellStyle name="20% - Accent1 5 4 4" xfId="10085" xr:uid="{00850A78-2713-44BE-9653-7E55FA01B4EE}"/>
    <cellStyle name="20% - Accent1 5 4 4 2" xfId="13954" xr:uid="{FCCA5A56-FD41-464C-808B-53B0A607EC36}"/>
    <cellStyle name="20% - Accent1 5 4 4 3" xfId="13955" xr:uid="{46529F11-1A45-4149-8D30-9492FA28DEC6}"/>
    <cellStyle name="20% - Accent1 5 4 4 4" xfId="13953" xr:uid="{12F448FE-9FBE-438A-8168-F4AD140C1382}"/>
    <cellStyle name="20% - Accent1 5 4 5" xfId="13956" xr:uid="{34E0BD83-56B5-4AF3-B18D-5B1B5E0A08A6}"/>
    <cellStyle name="20% - Accent1 5 4 6" xfId="13957" xr:uid="{DDDEB415-46C6-4491-A8EF-3EC1AA1FD693}"/>
    <cellStyle name="20% - Accent1 5 4 7" xfId="13958" xr:uid="{5F66A085-4B55-4DFE-8696-5CC1F5183D07}"/>
    <cellStyle name="20% - Accent1 5 4 8" xfId="28483" xr:uid="{FB52EDE7-7322-4E4F-B435-3E7DE9FA6467}"/>
    <cellStyle name="20% - Accent1 5 4 9" xfId="13938" xr:uid="{55E728A5-9C91-48CC-8482-40500851A067}"/>
    <cellStyle name="20% - Accent1 5 5" xfId="2535" xr:uid="{13D64B32-F64D-4334-AD6B-F2CDDEC222B3}"/>
    <cellStyle name="20% - Accent1 5 5 2" xfId="6544" xr:uid="{F391BF73-6915-4A16-B2C9-F1E1FDEE2459}"/>
    <cellStyle name="20% - Accent1 5 5 2 2" xfId="13961" xr:uid="{00EB7758-3CF8-4911-94B8-DA3F9D1FA4F9}"/>
    <cellStyle name="20% - Accent1 5 5 2 2 2" xfId="13962" xr:uid="{AA51D2CC-F303-4DDE-8C61-96CF4C574DF3}"/>
    <cellStyle name="20% - Accent1 5 5 2 2 3" xfId="13963" xr:uid="{12A57E8B-6F2A-4733-99F8-EE1D9B0AED30}"/>
    <cellStyle name="20% - Accent1 5 5 2 3" xfId="13964" xr:uid="{CFAD3CA5-0FDE-4F3A-9BA4-ACC94A5AA450}"/>
    <cellStyle name="20% - Accent1 5 5 2 4" xfId="13965" xr:uid="{BFC7921D-10F5-44BA-8DAF-6088EA59C860}"/>
    <cellStyle name="20% - Accent1 5 5 2 5" xfId="13966" xr:uid="{900BA626-BC00-4D85-8944-BD99E5C0C6EA}"/>
    <cellStyle name="20% - Accent1 5 5 2 6" xfId="13960" xr:uid="{981A8D03-4819-45AA-B092-CAECABEFB64F}"/>
    <cellStyle name="20% - Accent1 5 5 3" xfId="13967" xr:uid="{D385A9D2-E176-451B-8D95-4B6536AC8DA4}"/>
    <cellStyle name="20% - Accent1 5 5 3 2" xfId="13968" xr:uid="{E7071759-2922-4136-AEF9-576A3563C6DA}"/>
    <cellStyle name="20% - Accent1 5 5 3 2 2" xfId="13969" xr:uid="{58B5F15B-6109-4320-A4D0-BE9B93FD513F}"/>
    <cellStyle name="20% - Accent1 5 5 3 2 3" xfId="13970" xr:uid="{53A9A199-D47F-48F7-8B5D-FAFB8B937699}"/>
    <cellStyle name="20% - Accent1 5 5 3 3" xfId="13971" xr:uid="{D6319154-557C-4581-9821-C27FC9C8AFEF}"/>
    <cellStyle name="20% - Accent1 5 5 3 4" xfId="13972" xr:uid="{B4028991-4AAE-4CC4-B8C9-08B115860CE8}"/>
    <cellStyle name="20% - Accent1 5 5 3 5" xfId="13973" xr:uid="{2D8DA22F-45D3-44F6-BFF3-AB94876E2D19}"/>
    <cellStyle name="20% - Accent1 5 5 4" xfId="13974" xr:uid="{BDE745E4-3B90-4B2A-A9C6-D33F1C573153}"/>
    <cellStyle name="20% - Accent1 5 5 4 2" xfId="13975" xr:uid="{4628DF58-AF35-4651-AF35-4404159B4215}"/>
    <cellStyle name="20% - Accent1 5 5 4 3" xfId="13976" xr:uid="{8191F7F7-4C5D-4C8F-BD30-EACD09DB39F7}"/>
    <cellStyle name="20% - Accent1 5 5 5" xfId="13977" xr:uid="{110F2493-6846-40A6-8893-39347135495C}"/>
    <cellStyle name="20% - Accent1 5 5 6" xfId="13978" xr:uid="{4FC47EC4-B7F5-410E-9236-7497D670B02E}"/>
    <cellStyle name="20% - Accent1 5 5 7" xfId="13979" xr:uid="{98AB153B-C39F-44AE-86E0-EDF1504F2F5A}"/>
    <cellStyle name="20% - Accent1 5 5 8" xfId="13959" xr:uid="{76612BFC-F187-4F0C-AF54-6EF993E804F9}"/>
    <cellStyle name="20% - Accent1 5 6" xfId="4551" xr:uid="{0E081840-C8DF-49E4-8B1E-7646D71E54BE}"/>
    <cellStyle name="20% - Accent1 5 6 2" xfId="13981" xr:uid="{3EDA978A-DABB-42B1-9F35-374283E59576}"/>
    <cellStyle name="20% - Accent1 5 6 2 2" xfId="13982" xr:uid="{7E604E80-379C-417D-9BC8-8A6A3DD5346B}"/>
    <cellStyle name="20% - Accent1 5 6 2 3" xfId="13983" xr:uid="{631F7267-4720-468E-A887-F3C79164C2DF}"/>
    <cellStyle name="20% - Accent1 5 6 3" xfId="13984" xr:uid="{2D022547-8E44-4BD4-840B-B8257EFE6DE7}"/>
    <cellStyle name="20% - Accent1 5 6 4" xfId="13985" xr:uid="{6F0158BE-F734-409E-BE42-C471617DA9B7}"/>
    <cellStyle name="20% - Accent1 5 6 5" xfId="13986" xr:uid="{92529AFB-2E3B-4843-8C69-2A216D6F8559}"/>
    <cellStyle name="20% - Accent1 5 6 6" xfId="13980" xr:uid="{0D9BFB9D-2FB5-4C32-BDED-494B79BF73D5}"/>
    <cellStyle name="20% - Accent1 5 7" xfId="9046" xr:uid="{4614E70F-50B4-4BEB-A157-FFCDCCF11DC9}"/>
    <cellStyle name="20% - Accent1 5 7 2" xfId="13988" xr:uid="{12C62EBF-42ED-4720-8C60-138E817D315A}"/>
    <cellStyle name="20% - Accent1 5 7 2 2" xfId="13989" xr:uid="{5CC73E24-A6AD-4FB3-968A-2A2A882BB6C7}"/>
    <cellStyle name="20% - Accent1 5 7 2 3" xfId="13990" xr:uid="{F4EADD8B-1ECC-4496-A85B-6CA897B4ECBC}"/>
    <cellStyle name="20% - Accent1 5 7 3" xfId="13991" xr:uid="{B90EA8BC-038B-4024-885D-54B24F1F0BBB}"/>
    <cellStyle name="20% - Accent1 5 7 4" xfId="13992" xr:uid="{3B4E3B35-751F-4311-A6ED-A3D3F505B904}"/>
    <cellStyle name="20% - Accent1 5 7 5" xfId="13993" xr:uid="{7A0717A4-6852-4AE3-8564-1BEBF75DCA54}"/>
    <cellStyle name="20% - Accent1 5 7 6" xfId="13987" xr:uid="{E07EC229-9384-4FBA-8964-FC2A28447543}"/>
    <cellStyle name="20% - Accent1 5 8" xfId="13994" xr:uid="{75AF90F3-57ED-4944-BDC9-ED7709F05AA9}"/>
    <cellStyle name="20% - Accent1 5 8 2" xfId="13995" xr:uid="{A40BE517-4B16-4550-A0BD-89F1DFE3CF79}"/>
    <cellStyle name="20% - Accent1 5 8 3" xfId="13996" xr:uid="{F5A2548B-2317-4304-87AD-D215402B6D70}"/>
    <cellStyle name="20% - Accent1 5 9" xfId="13997" xr:uid="{54F0FDF0-4B64-40DE-A442-8E409ED2D518}"/>
    <cellStyle name="20% - Accent1 6" xfId="501" xr:uid="{BCA256CB-B6A0-4152-98BC-C913DD66B150}"/>
    <cellStyle name="20% - Accent1 6 10" xfId="13999" xr:uid="{13F8DF80-37EC-40C5-9877-141C906779B0}"/>
    <cellStyle name="20% - Accent1 6 11" xfId="27519" xr:uid="{62AF2622-BC8A-4088-909F-FE8A0CACF26F}"/>
    <cellStyle name="20% - Accent1 6 12" xfId="13998" xr:uid="{EE46D5F2-A4BF-4270-B883-A539E8B21F9F}"/>
    <cellStyle name="20% - Accent1 6 13" xfId="11288" xr:uid="{087CFAFB-AB08-4804-B8E8-09B5C3CBA80F}"/>
    <cellStyle name="20% - Accent1 6 2" xfId="791" xr:uid="{88C67068-E187-4903-917B-E66040841BB6}"/>
    <cellStyle name="20% - Accent1 6 2 10" xfId="11565" xr:uid="{44D674FA-606A-4BFC-856B-A3D2F9BF655B}"/>
    <cellStyle name="20% - Accent1 6 2 2" xfId="1836" xr:uid="{04B8E643-0880-4C88-842D-DEDA95969FE3}"/>
    <cellStyle name="20% - Accent1 6 2 2 2" xfId="3860" xr:uid="{AEDB1A80-8781-4E91-BD1D-D45185119478}"/>
    <cellStyle name="20% - Accent1 6 2 2 2 2" xfId="7869" xr:uid="{B1C0FCF9-9003-4412-BC9F-B7F993D1B64B}"/>
    <cellStyle name="20% - Accent1 6 2 2 2 2 2" xfId="14003" xr:uid="{C33BB293-3F38-4821-BE19-FE0BA471BBD8}"/>
    <cellStyle name="20% - Accent1 6 2 2 2 3" xfId="14004" xr:uid="{21A361F8-D1EC-46E3-A5D7-BD318007F745}"/>
    <cellStyle name="20% - Accent1 6 2 2 2 4" xfId="14002" xr:uid="{09A92F34-687B-4EAA-8FEA-11A51CA1660C}"/>
    <cellStyle name="20% - Accent1 6 2 2 3" xfId="5878" xr:uid="{6FAC9FEE-CD8A-4736-A932-631B9F68266A}"/>
    <cellStyle name="20% - Accent1 6 2 2 3 2" xfId="14005" xr:uid="{A80DA97F-09E7-4931-AF85-B7B31119DC3D}"/>
    <cellStyle name="20% - Accent1 6 2 2 4" xfId="10373" xr:uid="{2B5A3ED9-C125-4201-A094-ADC622019361}"/>
    <cellStyle name="20% - Accent1 6 2 2 4 2" xfId="14006" xr:uid="{C58DE53D-8916-415B-88F9-D4D6D1E1B3BB}"/>
    <cellStyle name="20% - Accent1 6 2 2 5" xfId="14007" xr:uid="{4C7A4E99-795D-4230-9A32-15FF71EF4C73}"/>
    <cellStyle name="20% - Accent1 6 2 2 6" xfId="28750" xr:uid="{CB638BC5-4AB4-4A44-8D08-924D55FD8F3F}"/>
    <cellStyle name="20% - Accent1 6 2 2 7" xfId="14001" xr:uid="{94614C01-9422-4F5F-AC2A-9381D0BB961F}"/>
    <cellStyle name="20% - Accent1 6 2 2 8" xfId="12603" xr:uid="{6C3B5D66-F6CA-4FA8-90FD-40878A5D54C6}"/>
    <cellStyle name="20% - Accent1 6 2 3" xfId="2823" xr:uid="{D115804D-B9E0-4441-84BD-DBC8EB9344D3}"/>
    <cellStyle name="20% - Accent1 6 2 3 2" xfId="6832" xr:uid="{9DE9732D-1CC7-42F1-A4FD-F95356828E21}"/>
    <cellStyle name="20% - Accent1 6 2 3 2 2" xfId="14010" xr:uid="{B2018BB0-BCF3-44DC-A0D6-EDC09DD52720}"/>
    <cellStyle name="20% - Accent1 6 2 3 2 3" xfId="14011" xr:uid="{D6A9FB28-9999-4675-BE80-7F5B9DDB29F3}"/>
    <cellStyle name="20% - Accent1 6 2 3 2 4" xfId="14009" xr:uid="{3A7CAE47-2B18-4F4E-B933-E1FE742FB153}"/>
    <cellStyle name="20% - Accent1 6 2 3 3" xfId="14012" xr:uid="{8711CD06-5BEF-4B6E-8812-960AD124FE07}"/>
    <cellStyle name="20% - Accent1 6 2 3 4" xfId="14013" xr:uid="{6C647400-9368-44D8-BCBC-C057611C7C8E}"/>
    <cellStyle name="20% - Accent1 6 2 3 5" xfId="14014" xr:uid="{DEE48F69-7963-47FB-A162-1BB6806DD904}"/>
    <cellStyle name="20% - Accent1 6 2 3 6" xfId="14008" xr:uid="{63D17046-DDFE-47FA-B7B5-D55F22975E93}"/>
    <cellStyle name="20% - Accent1 6 2 4" xfId="4840" xr:uid="{81EDCF21-22D6-4A8C-A5E9-5E4F124B8637}"/>
    <cellStyle name="20% - Accent1 6 2 4 2" xfId="14016" xr:uid="{DA54E8D2-CFAA-4FB2-8045-051D0E940C5B}"/>
    <cellStyle name="20% - Accent1 6 2 4 3" xfId="14017" xr:uid="{99329BE5-E841-4F1F-88CD-B0529C3439C1}"/>
    <cellStyle name="20% - Accent1 6 2 4 4" xfId="14015" xr:uid="{B0E095A6-1E6C-4639-856F-402ECABD8A31}"/>
    <cellStyle name="20% - Accent1 6 2 5" xfId="9336" xr:uid="{C6FEB439-F944-496F-A924-0E93BB5BC62F}"/>
    <cellStyle name="20% - Accent1 6 2 5 2" xfId="14018" xr:uid="{7DF35E14-DE1D-4C2B-86C1-27FF998EEF34}"/>
    <cellStyle name="20% - Accent1 6 2 6" xfId="14019" xr:uid="{896D2F43-CBFE-4DFA-93CA-9BC218A71F0D}"/>
    <cellStyle name="20% - Accent1 6 2 7" xfId="14020" xr:uid="{04ED3808-8DCE-4896-918F-988A7CBE7BFA}"/>
    <cellStyle name="20% - Accent1 6 2 8" xfId="27766" xr:uid="{A35AE6C3-8FC3-4EA8-8213-8D3301E510FE}"/>
    <cellStyle name="20% - Accent1 6 2 9" xfId="14000" xr:uid="{7F8F1C16-D8DD-4DBD-9A3B-24A6E67AD04C}"/>
    <cellStyle name="20% - Accent1 6 3" xfId="1062" xr:uid="{04F98C53-99D9-4938-A3F2-CD45D3719EF3}"/>
    <cellStyle name="20% - Accent1 6 3 10" xfId="11833" xr:uid="{FEA3FE4E-B681-4626-B00F-7F4EBDD91470}"/>
    <cellStyle name="20% - Accent1 6 3 2" xfId="2103" xr:uid="{8330774B-1BF7-43FA-997F-7C89E209A8A4}"/>
    <cellStyle name="20% - Accent1 6 3 2 2" xfId="4127" xr:uid="{66E3E2E3-C906-4B81-86D4-F7FB31706627}"/>
    <cellStyle name="20% - Accent1 6 3 2 2 2" xfId="8136" xr:uid="{B3A76B81-B0FF-448A-AF19-89B9C06B05A3}"/>
    <cellStyle name="20% - Accent1 6 3 2 2 2 2" xfId="14024" xr:uid="{94CA6A39-912E-4F4E-A664-85F59090F6DE}"/>
    <cellStyle name="20% - Accent1 6 3 2 2 3" xfId="14025" xr:uid="{6260AE5C-F9EE-4EDF-8B96-37334BDE1206}"/>
    <cellStyle name="20% - Accent1 6 3 2 2 4" xfId="14023" xr:uid="{0437C93B-0357-4BE0-ADBB-D0DC843DC1F8}"/>
    <cellStyle name="20% - Accent1 6 3 2 3" xfId="6145" xr:uid="{0CF6CF33-F943-4A70-BF66-BA81BDFE3845}"/>
    <cellStyle name="20% - Accent1 6 3 2 3 2" xfId="14026" xr:uid="{636204F8-29ED-40F9-8974-EDDC8C104644}"/>
    <cellStyle name="20% - Accent1 6 3 2 4" xfId="10640" xr:uid="{6C0E027D-0951-48F9-82DD-940ED6772BA9}"/>
    <cellStyle name="20% - Accent1 6 3 2 4 2" xfId="14027" xr:uid="{C6D3F577-E592-4718-90AB-98D05041A515}"/>
    <cellStyle name="20% - Accent1 6 3 2 5" xfId="14028" xr:uid="{6DF1479D-A3A3-4AD3-8754-A580E71A9925}"/>
    <cellStyle name="20% - Accent1 6 3 2 6" xfId="29013" xr:uid="{2A33591A-B581-4808-B38C-CA520DFE8030}"/>
    <cellStyle name="20% - Accent1 6 3 2 7" xfId="14022" xr:uid="{41874A9D-C106-4CA0-BDEF-3C7ED6654E90}"/>
    <cellStyle name="20% - Accent1 6 3 2 8" xfId="12870" xr:uid="{71F687BA-AF8F-49F4-897B-E4E67396EA3C}"/>
    <cellStyle name="20% - Accent1 6 3 3" xfId="3090" xr:uid="{4C9F37E8-035F-460F-B4E7-9A45AB89FB57}"/>
    <cellStyle name="20% - Accent1 6 3 3 2" xfId="7099" xr:uid="{73EB054C-125C-45B1-AB98-3B9E6E6B7BF0}"/>
    <cellStyle name="20% - Accent1 6 3 3 2 2" xfId="14031" xr:uid="{4A931582-D40A-4775-84E5-0D8BC2C0BE39}"/>
    <cellStyle name="20% - Accent1 6 3 3 2 3" xfId="14032" xr:uid="{B8E84801-ACB7-454E-8136-C255813C1290}"/>
    <cellStyle name="20% - Accent1 6 3 3 2 4" xfId="14030" xr:uid="{394441B8-B38F-499A-A5C3-40445AB54D70}"/>
    <cellStyle name="20% - Accent1 6 3 3 3" xfId="14033" xr:uid="{4F4BFAC4-A2CF-4D81-BE1E-609CFBD68648}"/>
    <cellStyle name="20% - Accent1 6 3 3 4" xfId="14034" xr:uid="{24BD70DB-C8D9-459C-A1A7-CE9599AD4AF1}"/>
    <cellStyle name="20% - Accent1 6 3 3 5" xfId="14035" xr:uid="{D98B45EB-9096-479D-A65D-45127A13B31D}"/>
    <cellStyle name="20% - Accent1 6 3 3 6" xfId="14029" xr:uid="{0A5841B5-78D1-41A7-B6D3-F9D7B55336A5}"/>
    <cellStyle name="20% - Accent1 6 3 4" xfId="5108" xr:uid="{74F60986-4B24-4E28-8AF7-0F59827D876E}"/>
    <cellStyle name="20% - Accent1 6 3 4 2" xfId="14037" xr:uid="{36997114-2E11-4DB1-9A3F-9207EEFDE142}"/>
    <cellStyle name="20% - Accent1 6 3 4 3" xfId="14038" xr:uid="{2E2960BE-7E9C-4933-9812-14AC090209A0}"/>
    <cellStyle name="20% - Accent1 6 3 4 4" xfId="14036" xr:uid="{8B8B87F7-FA37-43AE-9437-97D844880620}"/>
    <cellStyle name="20% - Accent1 6 3 5" xfId="9603" xr:uid="{0125B0AA-3E3A-4322-88AA-0FCA02D87B2D}"/>
    <cellStyle name="20% - Accent1 6 3 5 2" xfId="14039" xr:uid="{70EB9F16-14AB-41F7-B9D7-F03E70FE8330}"/>
    <cellStyle name="20% - Accent1 6 3 6" xfId="14040" xr:uid="{261D4B43-14EB-4996-8700-3662D929E706}"/>
    <cellStyle name="20% - Accent1 6 3 7" xfId="14041" xr:uid="{B51B46B3-55C9-478F-B126-404912C94C87}"/>
    <cellStyle name="20% - Accent1 6 3 8" xfId="28014" xr:uid="{DC0C8721-103E-4E65-BD4A-A6A1F3651F1D}"/>
    <cellStyle name="20% - Accent1 6 3 9" xfId="14021" xr:uid="{DEBEB077-877E-4417-A8E2-FDB0E6276AF8}"/>
    <cellStyle name="20% - Accent1 6 4" xfId="1566" xr:uid="{A1CB7C5F-873D-4079-860C-D6939E429CC5}"/>
    <cellStyle name="20% - Accent1 6 4 10" xfId="12333" xr:uid="{DF7DF5B9-93DF-4D8A-B6A1-0690AFD5095C}"/>
    <cellStyle name="20% - Accent1 6 4 2" xfId="3590" xr:uid="{05E2330D-7252-4BF5-84C3-490D49BB0D7C}"/>
    <cellStyle name="20% - Accent1 6 4 2 2" xfId="7599" xr:uid="{62641A73-5869-4CAB-A7A6-387684CDF647}"/>
    <cellStyle name="20% - Accent1 6 4 2 2 2" xfId="14045" xr:uid="{82D16794-002B-40CE-8667-D89C14750803}"/>
    <cellStyle name="20% - Accent1 6 4 2 2 3" xfId="14046" xr:uid="{74BE27E6-B521-42A5-8DCD-29F92ACA1DD2}"/>
    <cellStyle name="20% - Accent1 6 4 2 2 4" xfId="14044" xr:uid="{30703FA8-64E7-4F27-97A4-0C7EBEB40A59}"/>
    <cellStyle name="20% - Accent1 6 4 2 3" xfId="14047" xr:uid="{25411315-9A98-4F17-A59B-881706E20AD9}"/>
    <cellStyle name="20% - Accent1 6 4 2 4" xfId="14048" xr:uid="{1959DEB9-B670-45F4-9122-C09FB1E07AD1}"/>
    <cellStyle name="20% - Accent1 6 4 2 5" xfId="14049" xr:uid="{D1A4EFA7-F6D5-4E9E-9205-E762B09BA981}"/>
    <cellStyle name="20% - Accent1 6 4 2 6" xfId="14043" xr:uid="{08670F48-CD3A-4E5E-9F7B-DA9BA5299AF9}"/>
    <cellStyle name="20% - Accent1 6 4 3" xfId="5608" xr:uid="{5AD9A52B-6B6E-4C19-97C5-31B9CBECAE44}"/>
    <cellStyle name="20% - Accent1 6 4 3 2" xfId="14051" xr:uid="{8A1041B4-3BE6-414D-AA92-68A972F9BF34}"/>
    <cellStyle name="20% - Accent1 6 4 3 2 2" xfId="14052" xr:uid="{9B9260B8-96F9-40FF-8EA8-9890C6C222A6}"/>
    <cellStyle name="20% - Accent1 6 4 3 2 3" xfId="14053" xr:uid="{1BC6F6F4-3FC1-4D59-BFA5-4762741E031C}"/>
    <cellStyle name="20% - Accent1 6 4 3 3" xfId="14054" xr:uid="{A008F5BA-4F64-4FEF-921A-BCC6EAD371F5}"/>
    <cellStyle name="20% - Accent1 6 4 3 4" xfId="14055" xr:uid="{C52AE10C-73EC-491C-A04E-22CBBBC61AD2}"/>
    <cellStyle name="20% - Accent1 6 4 3 5" xfId="14056" xr:uid="{58943E4C-8756-4AFB-8106-280FDAEE3F78}"/>
    <cellStyle name="20% - Accent1 6 4 3 6" xfId="14050" xr:uid="{99E854BD-FB5A-4A6E-81CF-654B7A96B160}"/>
    <cellStyle name="20% - Accent1 6 4 4" xfId="10103" xr:uid="{9B4E23DF-5E42-4943-A88A-9C2E76C21A7C}"/>
    <cellStyle name="20% - Accent1 6 4 4 2" xfId="14058" xr:uid="{CDBBD8FD-4A7A-444C-B3D7-40C2ED053F04}"/>
    <cellStyle name="20% - Accent1 6 4 4 3" xfId="14059" xr:uid="{D1F5EA6D-FA0E-4CB9-8CC9-F3767C14ABA1}"/>
    <cellStyle name="20% - Accent1 6 4 4 4" xfId="14057" xr:uid="{B4F11CB3-8792-49FC-84B7-9B9A91E298A4}"/>
    <cellStyle name="20% - Accent1 6 4 5" xfId="14060" xr:uid="{91C175A1-0080-4CE2-8397-B88D31CB4118}"/>
    <cellStyle name="20% - Accent1 6 4 6" xfId="14061" xr:uid="{B3A3A5F1-19EB-431C-B3AC-4503DD88C437}"/>
    <cellStyle name="20% - Accent1 6 4 7" xfId="14062" xr:uid="{DCDCC5B7-CA13-408E-B367-ADF1E14A2718}"/>
    <cellStyle name="20% - Accent1 6 4 8" xfId="28500" xr:uid="{A53CF381-856B-4E06-858D-7193E4E72E07}"/>
    <cellStyle name="20% - Accent1 6 4 9" xfId="14042" xr:uid="{97CF76A9-8D6C-48D9-803F-7A71B062F77C}"/>
    <cellStyle name="20% - Accent1 6 5" xfId="2553" xr:uid="{52894D61-89B7-433F-8AB6-18080B1A6D1D}"/>
    <cellStyle name="20% - Accent1 6 5 2" xfId="6562" xr:uid="{BCBBD9CB-2AC5-41CC-AB85-E492D4BB5AFE}"/>
    <cellStyle name="20% - Accent1 6 5 2 2" xfId="14065" xr:uid="{28BD710F-E22B-4F31-842E-82982D32A44F}"/>
    <cellStyle name="20% - Accent1 6 5 2 3" xfId="14066" xr:uid="{FC4E9B14-CB7E-49CD-B6A7-7EB11952BA48}"/>
    <cellStyle name="20% - Accent1 6 5 2 4" xfId="14064" xr:uid="{6203A344-6452-4D91-A893-884FAE672FD4}"/>
    <cellStyle name="20% - Accent1 6 5 3" xfId="14067" xr:uid="{C5606F29-ECA2-4326-B1E5-D54C42D4778E}"/>
    <cellStyle name="20% - Accent1 6 5 4" xfId="14068" xr:uid="{E0EFBCFB-0C12-49E4-B5DD-4A453B7FD788}"/>
    <cellStyle name="20% - Accent1 6 5 5" xfId="14069" xr:uid="{49A52C93-0248-4EBA-8992-641F5B828DE7}"/>
    <cellStyle name="20% - Accent1 6 5 6" xfId="14063" xr:uid="{44A11853-4749-4425-BE78-962A404FD69A}"/>
    <cellStyle name="20% - Accent1 6 6" xfId="4569" xr:uid="{215AFE03-ACE8-4056-8A94-5020F7B04801}"/>
    <cellStyle name="20% - Accent1 6 6 2" xfId="14071" xr:uid="{4345E9E1-0CE1-449A-8A62-5792E582D734}"/>
    <cellStyle name="20% - Accent1 6 6 2 2" xfId="14072" xr:uid="{06A75830-4053-4E83-BCDC-3CB6CDDBF597}"/>
    <cellStyle name="20% - Accent1 6 6 2 3" xfId="14073" xr:uid="{20258E9D-C643-48D0-8C1C-2A35346F2C0C}"/>
    <cellStyle name="20% - Accent1 6 6 3" xfId="14074" xr:uid="{DDD069D3-76A4-474D-8176-2B58D661CC24}"/>
    <cellStyle name="20% - Accent1 6 6 4" xfId="14075" xr:uid="{61F30069-1631-4E05-A3E3-3E737EEEA77D}"/>
    <cellStyle name="20% - Accent1 6 6 5" xfId="14076" xr:uid="{1A5D1EC1-6282-4239-82F4-19DB07083ABE}"/>
    <cellStyle name="20% - Accent1 6 6 6" xfId="14070" xr:uid="{0BD79507-F81A-4C8E-90E7-1CCF4F9C7FB0}"/>
    <cellStyle name="20% - Accent1 6 7" xfId="9064" xr:uid="{2FAD27B9-15E5-4475-9F2D-806EE216E23D}"/>
    <cellStyle name="20% - Accent1 6 7 2" xfId="14078" xr:uid="{B652B700-E920-496D-B524-BB2DCF1B21D7}"/>
    <cellStyle name="20% - Accent1 6 7 3" xfId="14079" xr:uid="{566D0141-C415-4F8A-AEA0-8691CF156E82}"/>
    <cellStyle name="20% - Accent1 6 7 4" xfId="14077" xr:uid="{F8FE19AF-FC03-4040-956C-075467BF2C4F}"/>
    <cellStyle name="20% - Accent1 6 8" xfId="14080" xr:uid="{E8B148F3-D573-49A8-B475-4700766AD3ED}"/>
    <cellStyle name="20% - Accent1 6 9" xfId="14081" xr:uid="{F881586F-D6AB-48C5-B6F9-A693204ED326}"/>
    <cellStyle name="20% - Accent1 7" xfId="523" xr:uid="{4EF895DB-5DB5-48C3-A0C3-3085AF097705}"/>
    <cellStyle name="20% - Accent1 7 10" xfId="27538" xr:uid="{1175BDD1-3DAE-4073-80F3-51B8E40B2428}"/>
    <cellStyle name="20% - Accent1 7 11" xfId="14082" xr:uid="{86C0E661-D4F3-414C-AAEB-CC535C1BEE63}"/>
    <cellStyle name="20% - Accent1 7 12" xfId="11309" xr:uid="{651A33BB-6F11-405B-8B39-09BD44E584E6}"/>
    <cellStyle name="20% - Accent1 7 2" xfId="818" xr:uid="{55F98D33-DBE7-4A73-9457-A59D506A1F1D}"/>
    <cellStyle name="20% - Accent1 7 2 10" xfId="11592" xr:uid="{CE3108E9-399B-4285-885A-8A5E11ABD2F8}"/>
    <cellStyle name="20% - Accent1 7 2 2" xfId="1863" xr:uid="{67363629-3A60-43E0-9C5D-1307325F113C}"/>
    <cellStyle name="20% - Accent1 7 2 2 2" xfId="3887" xr:uid="{115F4BA5-3021-4EE1-935F-83A6F6395E06}"/>
    <cellStyle name="20% - Accent1 7 2 2 2 2" xfId="7896" xr:uid="{FE6F23C9-6F54-45CF-9089-ED10E961198D}"/>
    <cellStyle name="20% - Accent1 7 2 2 2 2 2" xfId="14086" xr:uid="{5B0CD415-DDC8-487A-9BFE-DB816C668EF1}"/>
    <cellStyle name="20% - Accent1 7 2 2 2 3" xfId="14087" xr:uid="{93BA84F8-D1B0-40E8-B0AA-C6B4E3B096A3}"/>
    <cellStyle name="20% - Accent1 7 2 2 2 4" xfId="14085" xr:uid="{7C4C4A3B-F74A-40D3-A6C3-CF07302AC828}"/>
    <cellStyle name="20% - Accent1 7 2 2 3" xfId="5905" xr:uid="{7B6BE293-DCB3-4C47-BA13-982D8104F900}"/>
    <cellStyle name="20% - Accent1 7 2 2 3 2" xfId="14088" xr:uid="{19E9FA79-AD3B-4A9A-B8AF-10D77CB1B3D7}"/>
    <cellStyle name="20% - Accent1 7 2 2 4" xfId="10400" xr:uid="{7C3E4788-29D5-4D3D-B827-E365C4A6CD97}"/>
    <cellStyle name="20% - Accent1 7 2 2 4 2" xfId="14089" xr:uid="{FC86D28A-9324-4D32-A751-702C67E274D6}"/>
    <cellStyle name="20% - Accent1 7 2 2 5" xfId="14090" xr:uid="{95DFBE67-9C38-4990-BC21-FCBCF4D8113C}"/>
    <cellStyle name="20% - Accent1 7 2 2 6" xfId="28777" xr:uid="{64DBE834-24D2-43FD-8F97-CB73FDDAC21B}"/>
    <cellStyle name="20% - Accent1 7 2 2 7" xfId="14084" xr:uid="{5232552D-35F8-4A8D-89CE-8A94A5BF210F}"/>
    <cellStyle name="20% - Accent1 7 2 2 8" xfId="12630" xr:uid="{A9671C5E-3E51-4715-A739-81A776483049}"/>
    <cellStyle name="20% - Accent1 7 2 3" xfId="2850" xr:uid="{F87E1E99-82BB-4846-88AB-61B32D7BD6E9}"/>
    <cellStyle name="20% - Accent1 7 2 3 2" xfId="6859" xr:uid="{CEFDA1CA-0CEF-43D0-8903-CDF7BAEF256A}"/>
    <cellStyle name="20% - Accent1 7 2 3 2 2" xfId="14093" xr:uid="{86FA6EDA-1729-44CB-B83B-0BCE2ED3237A}"/>
    <cellStyle name="20% - Accent1 7 2 3 2 3" xfId="14094" xr:uid="{F2904E2B-D848-4AC6-AEF0-668502D149EC}"/>
    <cellStyle name="20% - Accent1 7 2 3 2 4" xfId="14092" xr:uid="{4945B43A-A7F1-46DE-9012-7FBEE8B2A74A}"/>
    <cellStyle name="20% - Accent1 7 2 3 3" xfId="14095" xr:uid="{F25089FE-BE30-4C8D-9B77-24C6F50B1E99}"/>
    <cellStyle name="20% - Accent1 7 2 3 4" xfId="14096" xr:uid="{DDB365DA-9F7A-4199-8AC7-819E9ADFD79F}"/>
    <cellStyle name="20% - Accent1 7 2 3 5" xfId="14097" xr:uid="{26F9FDDB-91A5-4C28-92EC-10F1DB1F0DF3}"/>
    <cellStyle name="20% - Accent1 7 2 3 6" xfId="14091" xr:uid="{0DF91A37-7391-4C6B-BAD0-19189D175103}"/>
    <cellStyle name="20% - Accent1 7 2 4" xfId="4867" xr:uid="{E62A8AC0-C245-4361-AD60-082592F8B19F}"/>
    <cellStyle name="20% - Accent1 7 2 4 2" xfId="14099" xr:uid="{BC6E0F5B-2084-4C60-A8FC-42B600325E0F}"/>
    <cellStyle name="20% - Accent1 7 2 4 3" xfId="14100" xr:uid="{CBEA9CA2-33E2-48F4-9269-B1D73B4A851C}"/>
    <cellStyle name="20% - Accent1 7 2 4 4" xfId="14098" xr:uid="{4B4298AD-3276-4774-A58E-E5E34071D015}"/>
    <cellStyle name="20% - Accent1 7 2 5" xfId="9363" xr:uid="{8890A75E-A009-41C7-82AC-B3C2B7F6284A}"/>
    <cellStyle name="20% - Accent1 7 2 5 2" xfId="14101" xr:uid="{9968A10A-F8AE-4B22-AA07-32455D23D8F3}"/>
    <cellStyle name="20% - Accent1 7 2 6" xfId="14102" xr:uid="{D54DF78E-A6F1-4F59-9E8A-EDBA9FF24407}"/>
    <cellStyle name="20% - Accent1 7 2 7" xfId="14103" xr:uid="{FE601E8B-27B2-49AA-AA89-EA8EB7C4941C}"/>
    <cellStyle name="20% - Accent1 7 2 8" xfId="27791" xr:uid="{DAF35579-658D-40DC-8F91-11AAF845B11F}"/>
    <cellStyle name="20% - Accent1 7 2 9" xfId="14083" xr:uid="{73A158A1-11D8-4A1A-97BF-54798605C9C3}"/>
    <cellStyle name="20% - Accent1 7 3" xfId="1089" xr:uid="{0044A2BC-374B-401B-B3B1-197BB1081914}"/>
    <cellStyle name="20% - Accent1 7 3 10" xfId="11860" xr:uid="{06B22852-49BE-41A8-8B24-D1E6A2017112}"/>
    <cellStyle name="20% - Accent1 7 3 2" xfId="2130" xr:uid="{5D07ACC2-D771-48BE-BE17-BD0DB8326189}"/>
    <cellStyle name="20% - Accent1 7 3 2 2" xfId="4154" xr:uid="{06C2FFB5-5300-488E-B5EA-1C4BD1CC8E49}"/>
    <cellStyle name="20% - Accent1 7 3 2 2 2" xfId="8163" xr:uid="{5BECD99F-D403-4139-A0A0-A8FB90266BE0}"/>
    <cellStyle name="20% - Accent1 7 3 2 2 2 2" xfId="14107" xr:uid="{4187A589-0C91-4131-8E7C-5B77E3EFD8BB}"/>
    <cellStyle name="20% - Accent1 7 3 2 2 3" xfId="14108" xr:uid="{8C2536AC-78B6-4C93-BAB2-E5E4BFC2F786}"/>
    <cellStyle name="20% - Accent1 7 3 2 2 4" xfId="14106" xr:uid="{4698A0CE-5123-4C21-B0E7-1C4A703FE3E9}"/>
    <cellStyle name="20% - Accent1 7 3 2 3" xfId="6172" xr:uid="{37D3640D-DD8C-4AE2-83A2-E60BBCDA021F}"/>
    <cellStyle name="20% - Accent1 7 3 2 3 2" xfId="14109" xr:uid="{6105117B-0F8D-4BC6-9DCF-ED2D91D42C2F}"/>
    <cellStyle name="20% - Accent1 7 3 2 4" xfId="10667" xr:uid="{4E5AE144-1C93-4D91-89DE-C7071EDE87D7}"/>
    <cellStyle name="20% - Accent1 7 3 2 4 2" xfId="14110" xr:uid="{951FC9E8-E027-44EF-A8DE-8D3010821DAA}"/>
    <cellStyle name="20% - Accent1 7 3 2 5" xfId="14111" xr:uid="{F5116CC9-0570-4F4F-BF1B-68B42542D0BD}"/>
    <cellStyle name="20% - Accent1 7 3 2 6" xfId="29040" xr:uid="{9D534B42-A948-4A32-BF8F-5768A8CE4DB1}"/>
    <cellStyle name="20% - Accent1 7 3 2 7" xfId="14105" xr:uid="{E1ED6A3A-6F50-496B-8161-AF70572CC0AF}"/>
    <cellStyle name="20% - Accent1 7 3 2 8" xfId="12897" xr:uid="{24769677-71D4-4767-96E9-D995C50FA1F2}"/>
    <cellStyle name="20% - Accent1 7 3 3" xfId="3117" xr:uid="{8121B3AE-EB31-4871-9802-AECD9ADB7A07}"/>
    <cellStyle name="20% - Accent1 7 3 3 2" xfId="7126" xr:uid="{BD54A81A-7061-4240-B45C-200666ABAA1B}"/>
    <cellStyle name="20% - Accent1 7 3 3 2 2" xfId="14114" xr:uid="{6FF4CD9C-739B-4832-896A-F4F9F6E57F75}"/>
    <cellStyle name="20% - Accent1 7 3 3 2 3" xfId="14115" xr:uid="{0822BF3B-CC9C-43A6-97DC-AFABD44527F1}"/>
    <cellStyle name="20% - Accent1 7 3 3 2 4" xfId="14113" xr:uid="{B7EA76AF-B554-4E5F-A5E6-3B144F177284}"/>
    <cellStyle name="20% - Accent1 7 3 3 3" xfId="14116" xr:uid="{8F2135CD-FA5E-49B9-8DFC-A102615F633A}"/>
    <cellStyle name="20% - Accent1 7 3 3 4" xfId="14117" xr:uid="{F4CC3946-0288-463D-ABDB-9012E686FD2C}"/>
    <cellStyle name="20% - Accent1 7 3 3 5" xfId="14118" xr:uid="{05D0095C-547C-45DB-8779-EC68E6F0F1C2}"/>
    <cellStyle name="20% - Accent1 7 3 3 6" xfId="14112" xr:uid="{4AB93E19-A461-499B-9AA5-94D0FCE829D0}"/>
    <cellStyle name="20% - Accent1 7 3 4" xfId="5135" xr:uid="{7623DC89-1D98-4C83-B85B-EBFA3C27D854}"/>
    <cellStyle name="20% - Accent1 7 3 4 2" xfId="14120" xr:uid="{FDE51668-8D60-4B44-9871-DA8D98228779}"/>
    <cellStyle name="20% - Accent1 7 3 4 3" xfId="14121" xr:uid="{BB5949D2-BAA1-4677-B7C6-9A7B4B79908A}"/>
    <cellStyle name="20% - Accent1 7 3 4 4" xfId="14119" xr:uid="{F5DE4CFD-B70A-4214-BDFE-E2BB95F1EF94}"/>
    <cellStyle name="20% - Accent1 7 3 5" xfId="9630" xr:uid="{3A334630-6421-438F-A496-7F8C7DC63DF7}"/>
    <cellStyle name="20% - Accent1 7 3 5 2" xfId="14122" xr:uid="{0BE12B47-7310-48B1-BC34-597B999CDFE2}"/>
    <cellStyle name="20% - Accent1 7 3 6" xfId="14123" xr:uid="{30C660B0-3227-4E86-A9CE-51F1B9A7C707}"/>
    <cellStyle name="20% - Accent1 7 3 7" xfId="14124" xr:uid="{1524965E-6340-47B7-B22D-C3548504907E}"/>
    <cellStyle name="20% - Accent1 7 3 8" xfId="28040" xr:uid="{8C701486-CF6A-40AD-A2A1-CA7C653E64D2}"/>
    <cellStyle name="20% - Accent1 7 3 9" xfId="14104" xr:uid="{F197672D-8FE2-4FD0-98E4-F4E71BBA2845}"/>
    <cellStyle name="20% - Accent1 7 4" xfId="1587" xr:uid="{89308B76-0579-4D89-9687-9EB30453C49E}"/>
    <cellStyle name="20% - Accent1 7 4 2" xfId="3611" xr:uid="{28CC3606-3597-42AA-8A3D-2B4E67A81F59}"/>
    <cellStyle name="20% - Accent1 7 4 2 2" xfId="7620" xr:uid="{6E86DE26-677D-4991-885D-D0909C158554}"/>
    <cellStyle name="20% - Accent1 7 4 2 2 2" xfId="14127" xr:uid="{98560AC5-CA3F-412B-A0FE-A6DE84011544}"/>
    <cellStyle name="20% - Accent1 7 4 2 3" xfId="14128" xr:uid="{40205EBA-7480-4C70-B8BA-8B54147BD5FC}"/>
    <cellStyle name="20% - Accent1 7 4 2 4" xfId="14126" xr:uid="{467969FD-A5A6-45B0-B30E-4CA8D1966BCB}"/>
    <cellStyle name="20% - Accent1 7 4 3" xfId="5629" xr:uid="{8E2DD997-2AEE-41E2-8AB5-9741325706B2}"/>
    <cellStyle name="20% - Accent1 7 4 3 2" xfId="14129" xr:uid="{E7383378-7514-4F02-8AF0-8078863D82BA}"/>
    <cellStyle name="20% - Accent1 7 4 4" xfId="10124" xr:uid="{4B94CE5E-4DF9-41FB-BAD6-7B46E5C59526}"/>
    <cellStyle name="20% - Accent1 7 4 4 2" xfId="14130" xr:uid="{7B3839B6-BF45-4D68-A618-87D52366400E}"/>
    <cellStyle name="20% - Accent1 7 4 5" xfId="14131" xr:uid="{A63AEDBB-E106-4058-9C62-1B9E3483F83C}"/>
    <cellStyle name="20% - Accent1 7 4 6" xfId="28520" xr:uid="{E40061AE-9712-4FEB-80EB-6C3A4A6F984A}"/>
    <cellStyle name="20% - Accent1 7 4 7" xfId="14125" xr:uid="{DB2238A6-FD1B-4608-BEE9-5F9E443A2D9E}"/>
    <cellStyle name="20% - Accent1 7 4 8" xfId="12354" xr:uid="{7B191C73-4538-43FB-A4D6-68A69705C3EE}"/>
    <cellStyle name="20% - Accent1 7 5" xfId="2574" xr:uid="{B7C81AB9-85BF-42E3-AEB3-316BF968FCAB}"/>
    <cellStyle name="20% - Accent1 7 5 2" xfId="6583" xr:uid="{7F751EFD-A80D-46B0-8CA3-2AC016089C00}"/>
    <cellStyle name="20% - Accent1 7 5 2 2" xfId="14134" xr:uid="{EA5BB24C-2CA4-4183-A957-F1FE32C19189}"/>
    <cellStyle name="20% - Accent1 7 5 2 3" xfId="14135" xr:uid="{6C700F87-259E-4F60-A771-DDFDEA539D9E}"/>
    <cellStyle name="20% - Accent1 7 5 2 4" xfId="14133" xr:uid="{8D023E0B-5A52-4BA0-B034-4065C69DB639}"/>
    <cellStyle name="20% - Accent1 7 5 3" xfId="14136" xr:uid="{899C33F6-109B-4CE5-BCF8-D8EA53BA3F07}"/>
    <cellStyle name="20% - Accent1 7 5 4" xfId="14137" xr:uid="{9B256905-8CD7-4340-BB4A-6713C88E1724}"/>
    <cellStyle name="20% - Accent1 7 5 5" xfId="14138" xr:uid="{12B36C18-CCEB-46F9-BC88-55948BFC6649}"/>
    <cellStyle name="20% - Accent1 7 5 6" xfId="14132" xr:uid="{28FF5D6D-C30E-4F16-94A7-D6AD7B4B072F}"/>
    <cellStyle name="20% - Accent1 7 6" xfId="4590" xr:uid="{FCE1BB91-2393-41E3-A7E2-68CF50A15D49}"/>
    <cellStyle name="20% - Accent1 7 6 2" xfId="14140" xr:uid="{1F7D9738-1D47-4780-96AD-BC7BD9CEFDE7}"/>
    <cellStyle name="20% - Accent1 7 6 3" xfId="14141" xr:uid="{6D8CA274-3F50-4136-AFF1-F198590ADB08}"/>
    <cellStyle name="20% - Accent1 7 6 4" xfId="14139" xr:uid="{058B51E9-B0A3-4B79-9953-79B3FF1AC522}"/>
    <cellStyle name="20% - Accent1 7 7" xfId="9085" xr:uid="{A087CD77-EE3E-430A-81DD-2E46745FFCFB}"/>
    <cellStyle name="20% - Accent1 7 7 2" xfId="14142" xr:uid="{C316B921-FCB8-456B-A5A2-CAC1F149ED59}"/>
    <cellStyle name="20% - Accent1 7 8" xfId="14143" xr:uid="{AA758889-359C-41FE-BEB7-4C9A5847A4FE}"/>
    <cellStyle name="20% - Accent1 7 9" xfId="14144" xr:uid="{A7021E90-2C29-4341-A343-C0B5C3F7CCD0}"/>
    <cellStyle name="20% - Accent1 8" xfId="553" xr:uid="{1A212593-4786-4E7E-B364-933F123B9DDB}"/>
    <cellStyle name="20% - Accent1 8 10" xfId="11334" xr:uid="{D9EE2493-B0A3-4836-B113-1598D1962200}"/>
    <cellStyle name="20% - Accent1 8 2" xfId="840" xr:uid="{49115BAA-00BA-4875-B7EB-C77ECF5E00DA}"/>
    <cellStyle name="20% - Accent1 8 2 2" xfId="1881" xr:uid="{3EF4D7F7-4B3F-4C60-A2A7-59AC1B5FAFF5}"/>
    <cellStyle name="20% - Accent1 8 2 2 2" xfId="3905" xr:uid="{F2B48CF5-CD37-42CA-AE64-CD0EF2532149}"/>
    <cellStyle name="20% - Accent1 8 2 2 2 2" xfId="7914" xr:uid="{E4306E4B-650E-4A07-A3A9-13EEF30A1353}"/>
    <cellStyle name="20% - Accent1 8 2 2 2 3" xfId="14148" xr:uid="{F02F7732-2DD6-4296-9184-1412B8F8AE55}"/>
    <cellStyle name="20% - Accent1 8 2 2 3" xfId="5923" xr:uid="{01EB57CF-AA9E-4F50-B0A2-96B8E657CA67}"/>
    <cellStyle name="20% - Accent1 8 2 2 3 2" xfId="14149" xr:uid="{0CC356A4-C931-4F90-9993-98A6828AFA1B}"/>
    <cellStyle name="20% - Accent1 8 2 2 4" xfId="10418" xr:uid="{129BDA73-AD7C-4527-85A8-9DEE9A5E9E86}"/>
    <cellStyle name="20% - Accent1 8 2 2 4 2" xfId="28795" xr:uid="{5F0A3645-5E65-478A-A8D6-064508B66EFA}"/>
    <cellStyle name="20% - Accent1 8 2 2 5" xfId="14147" xr:uid="{A3BE55CF-BB75-4F83-BA49-795787301776}"/>
    <cellStyle name="20% - Accent1 8 2 2 6" xfId="12648" xr:uid="{B2FED49A-137A-4596-94B0-43F9818E1131}"/>
    <cellStyle name="20% - Accent1 8 2 3" xfId="2868" xr:uid="{CEF119F7-48DB-4EE5-A5C1-B5B9B5E7D8D3}"/>
    <cellStyle name="20% - Accent1 8 2 3 2" xfId="6877" xr:uid="{189DE709-7A11-4D94-963B-C0E0D2C7992B}"/>
    <cellStyle name="20% - Accent1 8 2 3 3" xfId="14150" xr:uid="{D2A8D571-6846-4C49-ABF9-B30969C6458E}"/>
    <cellStyle name="20% - Accent1 8 2 4" xfId="4886" xr:uid="{E82EBDAB-2547-49F2-A4A7-5A70F2334472}"/>
    <cellStyle name="20% - Accent1 8 2 4 2" xfId="14151" xr:uid="{65D97039-1A64-43CD-A485-FF054174E348}"/>
    <cellStyle name="20% - Accent1 8 2 5" xfId="9381" xr:uid="{A66ACAC5-363C-44AD-BFFE-2CC8C397FA29}"/>
    <cellStyle name="20% - Accent1 8 2 5 2" xfId="14152" xr:uid="{F336BC77-6EA2-4766-B9B2-F3A796BF46E6}"/>
    <cellStyle name="20% - Accent1 8 2 6" xfId="27811" xr:uid="{8092FD13-0BCD-4550-B83E-C68C1E50686C}"/>
    <cellStyle name="20% - Accent1 8 2 7" xfId="14146" xr:uid="{25BA9CD1-81D3-4134-8AA1-C2C734751D47}"/>
    <cellStyle name="20% - Accent1 8 2 8" xfId="11611" xr:uid="{F0E562FC-9E1E-4BEA-BA3E-4ACA2387894C}"/>
    <cellStyle name="20% - Accent1 8 3" xfId="1107" xr:uid="{E8BB18CB-36EB-41EE-8545-5D56C9B76048}"/>
    <cellStyle name="20% - Accent1 8 3 2" xfId="2148" xr:uid="{D23B7584-2F53-40BA-BADE-1A5A312440FD}"/>
    <cellStyle name="20% - Accent1 8 3 2 2" xfId="4172" xr:uid="{65671D10-F62D-4ECA-97DF-0D3300517E06}"/>
    <cellStyle name="20% - Accent1 8 3 2 2 2" xfId="8181" xr:uid="{E44B6E0F-AFA5-4F5A-8EC5-9BEE688A18C7}"/>
    <cellStyle name="20% - Accent1 8 3 2 2 3" xfId="14155" xr:uid="{C83A73D4-E5B6-4050-84CE-E19B8AEE9287}"/>
    <cellStyle name="20% - Accent1 8 3 2 3" xfId="6190" xr:uid="{65515A55-FE38-4076-9B5C-F4703E0E7AC1}"/>
    <cellStyle name="20% - Accent1 8 3 2 3 2" xfId="14156" xr:uid="{55F73BCA-7D2C-4977-917B-8E60A2904C46}"/>
    <cellStyle name="20% - Accent1 8 3 2 4" xfId="10685" xr:uid="{1BC5D1AA-3979-4C81-8BDE-CF5DBB4CFB8D}"/>
    <cellStyle name="20% - Accent1 8 3 2 4 2" xfId="29058" xr:uid="{B3C1D7DD-CC61-4872-8C99-4AA202187B82}"/>
    <cellStyle name="20% - Accent1 8 3 2 5" xfId="14154" xr:uid="{F43324DB-D44A-4BC0-9431-A32759D00C64}"/>
    <cellStyle name="20% - Accent1 8 3 2 6" xfId="12915" xr:uid="{919088E6-0B8C-491A-ADBA-71A8D02F1A58}"/>
    <cellStyle name="20% - Accent1 8 3 3" xfId="3135" xr:uid="{DA224AC3-E719-4FD7-9484-9A8863157538}"/>
    <cellStyle name="20% - Accent1 8 3 3 2" xfId="7144" xr:uid="{D63E83B7-B8EF-4323-921D-60EE71D9D864}"/>
    <cellStyle name="20% - Accent1 8 3 3 3" xfId="14157" xr:uid="{A54970FF-84CD-42F5-8FD6-ED60767DCE19}"/>
    <cellStyle name="20% - Accent1 8 3 4" xfId="5153" xr:uid="{76855E7F-2B30-4A7D-AD52-67A894B7F206}"/>
    <cellStyle name="20% - Accent1 8 3 4 2" xfId="14158" xr:uid="{E8C26294-D02C-40B3-BCEB-5603BF8613B6}"/>
    <cellStyle name="20% - Accent1 8 3 5" xfId="9648" xr:uid="{DBE7CA11-7721-40E0-8A02-3F554B9FAA92}"/>
    <cellStyle name="20% - Accent1 8 3 5 2" xfId="14159" xr:uid="{EA47939A-59E7-49B9-B012-455D66240821}"/>
    <cellStyle name="20% - Accent1 8 3 6" xfId="28058" xr:uid="{6CD28864-646B-490B-A0AD-A540948D2E06}"/>
    <cellStyle name="20% - Accent1 8 3 7" xfId="14153" xr:uid="{16F76528-93E8-403B-BBD8-B81B7C9FCD3C}"/>
    <cellStyle name="20% - Accent1 8 3 8" xfId="11878" xr:uid="{55388499-3FEC-49FA-88F5-296E6ACD4D6D}"/>
    <cellStyle name="20% - Accent1 8 4" xfId="1611" xr:uid="{6C773635-DA1B-411C-B9B8-59056E985301}"/>
    <cellStyle name="20% - Accent1 8 4 2" xfId="3635" xr:uid="{CBF2AAB3-0AAB-45F8-90A5-3D82A0D4D309}"/>
    <cellStyle name="20% - Accent1 8 4 2 2" xfId="7644" xr:uid="{67B5D46E-E7EA-4DD4-85C4-8E6DE93D19F0}"/>
    <cellStyle name="20% - Accent1 8 4 2 3" xfId="14161" xr:uid="{F2FBC87C-5B89-4436-B4D4-588D354FF613}"/>
    <cellStyle name="20% - Accent1 8 4 3" xfId="5653" xr:uid="{832AD818-8D08-4011-B350-3800B30D3864}"/>
    <cellStyle name="20% - Accent1 8 4 3 2" xfId="14162" xr:uid="{06E39EFC-2530-423D-81B8-B10E3ED55DE0}"/>
    <cellStyle name="20% - Accent1 8 4 4" xfId="10148" xr:uid="{22B992EA-0474-4BA4-9175-05F178220448}"/>
    <cellStyle name="20% - Accent1 8 4 4 2" xfId="28544" xr:uid="{0559989D-6088-4C79-B510-249CD38DB8EB}"/>
    <cellStyle name="20% - Accent1 8 4 5" xfId="14160" xr:uid="{24E354AD-40D2-42BC-AB23-D8B773CF640F}"/>
    <cellStyle name="20% - Accent1 8 4 6" xfId="12378" xr:uid="{943E03FE-FA88-4B72-9832-F64B116393A1}"/>
    <cellStyle name="20% - Accent1 8 5" xfId="2598" xr:uid="{8E11A0B4-73AE-43E6-997B-70C612B6CC8C}"/>
    <cellStyle name="20% - Accent1 8 5 2" xfId="6607" xr:uid="{D0D1DDE2-F51E-4F97-822C-E6E768BE16CA}"/>
    <cellStyle name="20% - Accent1 8 5 3" xfId="14163" xr:uid="{2ABD5733-B336-407E-B53E-96003BD2EABF}"/>
    <cellStyle name="20% - Accent1 8 6" xfId="4614" xr:uid="{AD815CD5-B0CA-429A-80C8-B6C2D468E1CC}"/>
    <cellStyle name="20% - Accent1 8 6 2" xfId="14164" xr:uid="{4D2109D8-7DB7-4E50-B40F-217F5C951432}"/>
    <cellStyle name="20% - Accent1 8 7" xfId="9109" xr:uid="{6E33600E-0112-4C9B-97A0-95CF82F8DAE4}"/>
    <cellStyle name="20% - Accent1 8 7 2" xfId="14165" xr:uid="{660FDE1D-0E77-40A8-B0CF-8514AEED2C72}"/>
    <cellStyle name="20% - Accent1 8 8" xfId="27565" xr:uid="{A8C154EE-E313-4630-9215-029F9F7C34C1}"/>
    <cellStyle name="20% - Accent1 8 9" xfId="14145" xr:uid="{C80F469E-0DFA-404A-97EB-5B4ADA3AEB01}"/>
    <cellStyle name="20% - Accent1 9" xfId="577" xr:uid="{8B2F6B0F-D1B1-4D2C-A1A6-5698933513EA}"/>
    <cellStyle name="20% - Accent1 9 10" xfId="11358" xr:uid="{119828EA-6373-4352-A76F-D49C9CE3C4E3}"/>
    <cellStyle name="20% - Accent1 9 2" xfId="861" xr:uid="{DDCFED78-C4FC-4524-B1E8-6A7BE6116616}"/>
    <cellStyle name="20% - Accent1 9 2 2" xfId="1902" xr:uid="{01044DAE-08B7-4F44-BDB6-9AB542886260}"/>
    <cellStyle name="20% - Accent1 9 2 2 2" xfId="3926" xr:uid="{2D8E64F6-2A1D-4741-AA09-081F3458A0B5}"/>
    <cellStyle name="20% - Accent1 9 2 2 2 2" xfId="7935" xr:uid="{2D8D3912-76B3-461B-BDC8-A657D30699C7}"/>
    <cellStyle name="20% - Accent1 9 2 2 2 3" xfId="14169" xr:uid="{059061B3-7292-4297-8EAE-77250CB20359}"/>
    <cellStyle name="20% - Accent1 9 2 2 3" xfId="5944" xr:uid="{37BFF052-9AD9-4797-B6CD-0A456A9B0AF8}"/>
    <cellStyle name="20% - Accent1 9 2 2 3 2" xfId="14170" xr:uid="{E797246D-1727-4892-8351-E15FB4219128}"/>
    <cellStyle name="20% - Accent1 9 2 2 4" xfId="10439" xr:uid="{E9594192-27AF-4F3A-8A32-0C47AF52303C}"/>
    <cellStyle name="20% - Accent1 9 2 2 4 2" xfId="28816" xr:uid="{5F691B7B-789D-4521-AFB9-83BA1F58A5F4}"/>
    <cellStyle name="20% - Accent1 9 2 2 5" xfId="14168" xr:uid="{38BFFB39-6F23-458C-A14E-5F56DA7C8031}"/>
    <cellStyle name="20% - Accent1 9 2 2 6" xfId="12669" xr:uid="{74E72E25-AB1B-47DC-81AF-950BC028D5B7}"/>
    <cellStyle name="20% - Accent1 9 2 3" xfId="2889" xr:uid="{3C2B57F9-2CA3-4B68-9601-1A4430EAC759}"/>
    <cellStyle name="20% - Accent1 9 2 3 2" xfId="6898" xr:uid="{703F199C-D0AF-489B-881B-A9CE862CC8EC}"/>
    <cellStyle name="20% - Accent1 9 2 3 3" xfId="14171" xr:uid="{03DD579E-E653-426C-8CA7-689234E99393}"/>
    <cellStyle name="20% - Accent1 9 2 4" xfId="4907" xr:uid="{4966FABD-D409-4778-9FC9-1A6B825C56D5}"/>
    <cellStyle name="20% - Accent1 9 2 4 2" xfId="14172" xr:uid="{5F0E8910-DA6A-4D6B-A90E-B37D3A5D005D}"/>
    <cellStyle name="20% - Accent1 9 2 5" xfId="9402" xr:uid="{DEC83387-A2AD-4160-9583-D974D65169AE}"/>
    <cellStyle name="20% - Accent1 9 2 5 2" xfId="14173" xr:uid="{CC23E1BB-1620-41B6-98DF-B07253373BCB}"/>
    <cellStyle name="20% - Accent1 9 2 6" xfId="27831" xr:uid="{A2F8DAE0-3B80-4693-A9C9-2A8FDF12825E}"/>
    <cellStyle name="20% - Accent1 9 2 7" xfId="14167" xr:uid="{FE1A6ACC-CBAC-4C39-8001-6D0BD0C7970D}"/>
    <cellStyle name="20% - Accent1 9 2 8" xfId="11632" xr:uid="{049F18AB-C8A7-469A-9038-45A4E38EAAB2}"/>
    <cellStyle name="20% - Accent1 9 3" xfId="1128" xr:uid="{2CBDC80A-1189-4496-BBC9-CEEAC7581F15}"/>
    <cellStyle name="20% - Accent1 9 3 2" xfId="2169" xr:uid="{16134387-2EF4-48FE-863D-44C03C97B19A}"/>
    <cellStyle name="20% - Accent1 9 3 2 2" xfId="4193" xr:uid="{D18E0702-705C-46D6-BB0D-846C08053379}"/>
    <cellStyle name="20% - Accent1 9 3 2 2 2" xfId="8202" xr:uid="{442E8CF1-CFEE-42DC-9482-C5E675EDC1CE}"/>
    <cellStyle name="20% - Accent1 9 3 2 2 3" xfId="14176" xr:uid="{ED1107EE-E90C-482B-B218-630F1DF9CBCA}"/>
    <cellStyle name="20% - Accent1 9 3 2 3" xfId="6211" xr:uid="{65C081B2-5726-4298-B944-746C555D655C}"/>
    <cellStyle name="20% - Accent1 9 3 2 3 2" xfId="14177" xr:uid="{5D128FEE-7B6C-4714-97AF-BE1B3136D966}"/>
    <cellStyle name="20% - Accent1 9 3 2 4" xfId="10706" xr:uid="{96B278E4-275A-408E-8BB2-6584C74355F5}"/>
    <cellStyle name="20% - Accent1 9 3 2 4 2" xfId="29079" xr:uid="{1D03BBB2-94A2-4E7D-9981-A34BF3C153B9}"/>
    <cellStyle name="20% - Accent1 9 3 2 5" xfId="14175" xr:uid="{F9B73747-936D-4F51-94F9-8260128040B9}"/>
    <cellStyle name="20% - Accent1 9 3 2 6" xfId="12936" xr:uid="{7D854933-615E-45D5-9661-91C158ECC91A}"/>
    <cellStyle name="20% - Accent1 9 3 3" xfId="3156" xr:uid="{2C3B0680-3B7D-4E1C-9F7C-3D41DF10CA97}"/>
    <cellStyle name="20% - Accent1 9 3 3 2" xfId="7165" xr:uid="{83A44E76-4B4A-4D5F-9F9B-FBFCD93BB86C}"/>
    <cellStyle name="20% - Accent1 9 3 3 3" xfId="14178" xr:uid="{E850C57B-5A4D-49DE-8066-74026A14D251}"/>
    <cellStyle name="20% - Accent1 9 3 4" xfId="5174" xr:uid="{DDBC05CA-081B-47B1-97BD-7ED979B7863C}"/>
    <cellStyle name="20% - Accent1 9 3 4 2" xfId="14179" xr:uid="{32261D55-4BF6-4D0F-862A-2725C20B5533}"/>
    <cellStyle name="20% - Accent1 9 3 5" xfId="9669" xr:uid="{BC14F743-02A1-44AD-9A3B-3A15E6ADAD34}"/>
    <cellStyle name="20% - Accent1 9 3 5 2" xfId="14180" xr:uid="{B738DFC1-9782-4D6F-B6D1-FF6CB3D55104}"/>
    <cellStyle name="20% - Accent1 9 3 6" xfId="28079" xr:uid="{3BD83A18-734E-4EC1-B63D-21111DB8DB32}"/>
    <cellStyle name="20% - Accent1 9 3 7" xfId="14174" xr:uid="{0EC4C89D-E116-4322-A847-0E31D4C5A2A7}"/>
    <cellStyle name="20% - Accent1 9 3 8" xfId="11899" xr:uid="{9BC12F05-2038-40A6-B505-5654C5D5CC2F}"/>
    <cellStyle name="20% - Accent1 9 4" xfId="1635" xr:uid="{4A7FBFAF-5A89-4F94-B8F9-8E469247CD3D}"/>
    <cellStyle name="20% - Accent1 9 4 2" xfId="3659" xr:uid="{0005980B-A831-4CCC-82C3-857D397EE50C}"/>
    <cellStyle name="20% - Accent1 9 4 2 2" xfId="7668" xr:uid="{97E4E0F7-C716-4EAE-A8F7-ADF62917E146}"/>
    <cellStyle name="20% - Accent1 9 4 2 3" xfId="14182" xr:uid="{984F8271-845B-4E99-8E3D-4DCE22FDBEFB}"/>
    <cellStyle name="20% - Accent1 9 4 3" xfId="5677" xr:uid="{3E6209DC-EB4D-4C66-B7A1-7701B179913D}"/>
    <cellStyle name="20% - Accent1 9 4 3 2" xfId="14183" xr:uid="{20D15522-E246-45D0-9D41-27FB471F19BD}"/>
    <cellStyle name="20% - Accent1 9 4 4" xfId="10172" xr:uid="{11C21BAC-C7FF-4D22-93B2-FD428C15547B}"/>
    <cellStyle name="20% - Accent1 9 4 4 2" xfId="28568" xr:uid="{F2AB487A-A765-4DE1-BCE7-52F7E98CAE0F}"/>
    <cellStyle name="20% - Accent1 9 4 5" xfId="14181" xr:uid="{851486B5-1865-4305-BE94-59DCC45C54FB}"/>
    <cellStyle name="20% - Accent1 9 4 6" xfId="12402" xr:uid="{C1BAFFD9-9CD3-41DA-A95F-889404939C5C}"/>
    <cellStyle name="20% - Accent1 9 5" xfId="2622" xr:uid="{E4B0679A-E377-437D-A212-2FA988D19CC9}"/>
    <cellStyle name="20% - Accent1 9 5 2" xfId="6631" xr:uid="{72D6255C-7CC9-4833-A25A-D428582B677D}"/>
    <cellStyle name="20% - Accent1 9 5 3" xfId="14184" xr:uid="{065CA122-671C-4612-B4A8-54A41691CAA7}"/>
    <cellStyle name="20% - Accent1 9 6" xfId="4638" xr:uid="{BFFEA4DF-7EBE-4AAE-AB73-F4387E3AEBFE}"/>
    <cellStyle name="20% - Accent1 9 6 2" xfId="14185" xr:uid="{DD858EF5-4D25-4C10-9FFF-3C27F7ED4048}"/>
    <cellStyle name="20% - Accent1 9 7" xfId="9133" xr:uid="{66200240-5E41-423B-8B11-87842A0B2FCC}"/>
    <cellStyle name="20% - Accent1 9 7 2" xfId="14186" xr:uid="{5CA7FC1B-83BD-499A-B9B2-9926FC19F047}"/>
    <cellStyle name="20% - Accent1 9 8" xfId="27586" xr:uid="{9F1957FF-40E6-4072-B5E4-839BA6688F2A}"/>
    <cellStyle name="20% - Accent1 9 9" xfId="14166" xr:uid="{42762C8A-EFA5-473B-B7EA-34DE7410C746}"/>
    <cellStyle name="20% - Accent2" xfId="61" builtinId="34" customBuiltin="1"/>
    <cellStyle name="20% - Accent2 10" xfId="603" xr:uid="{4FEAE493-7BE7-4906-91F8-CC01392EEE6F}"/>
    <cellStyle name="20% - Accent2 10 10" xfId="11384" xr:uid="{30DE4546-BB0D-40A7-A0DB-F60009FB1297}"/>
    <cellStyle name="20% - Accent2 10 2" xfId="1661" xr:uid="{96D50DB9-E049-4D6D-99A2-F69774DFFBDE}"/>
    <cellStyle name="20% - Accent2 10 2 2" xfId="3685" xr:uid="{094DD5A0-A223-4996-B492-A658B1A602B2}"/>
    <cellStyle name="20% - Accent2 10 2 2 2" xfId="7694" xr:uid="{10288C54-136E-4592-9AB0-BBD9FA0DD543}"/>
    <cellStyle name="20% - Accent2 10 2 2 2 2" xfId="14191" xr:uid="{C181DB2A-1BC5-4BAF-8AED-5D41773BB172}"/>
    <cellStyle name="20% - Accent2 10 2 2 3" xfId="14192" xr:uid="{2DADDE01-E609-4847-ADF0-6A4AE5634033}"/>
    <cellStyle name="20% - Accent2 10 2 2 4" xfId="14190" xr:uid="{C6457FDB-A1B8-46D3-9FA8-AFBC165877D9}"/>
    <cellStyle name="20% - Accent2 10 2 3" xfId="5703" xr:uid="{DDE44288-09A9-4429-8487-CCB1FACEA82F}"/>
    <cellStyle name="20% - Accent2 10 2 3 2" xfId="14193" xr:uid="{19B14484-29FE-43D9-B236-324A3569FC73}"/>
    <cellStyle name="20% - Accent2 10 2 4" xfId="10198" xr:uid="{8DB7C8A6-F547-477F-A4DA-B1895CC271C1}"/>
    <cellStyle name="20% - Accent2 10 2 4 2" xfId="14194" xr:uid="{7EB42003-778A-4464-856E-B8114FA1F19E}"/>
    <cellStyle name="20% - Accent2 10 2 5" xfId="14195" xr:uid="{F4B318D5-F9EB-449A-AA39-70AA77A64B71}"/>
    <cellStyle name="20% - Accent2 10 2 6" xfId="28594" xr:uid="{71D42067-4118-4CFC-B7EA-B84685DEF15F}"/>
    <cellStyle name="20% - Accent2 10 2 7" xfId="14189" xr:uid="{A886D63D-0592-424D-ADFC-B6B10A550F63}"/>
    <cellStyle name="20% - Accent2 10 2 8" xfId="12428" xr:uid="{044E3952-5E42-4136-8AAC-904692252903}"/>
    <cellStyle name="20% - Accent2 10 3" xfId="2648" xr:uid="{34497454-F8A3-41A5-96D7-291E748A734E}"/>
    <cellStyle name="20% - Accent2 10 3 2" xfId="6657" xr:uid="{268839EE-9E04-4D28-A4BB-DDBD850A9F5A}"/>
    <cellStyle name="20% - Accent2 10 3 2 2" xfId="14198" xr:uid="{B492AD24-E202-4B67-A79E-75A838078364}"/>
    <cellStyle name="20% - Accent2 10 3 2 3" xfId="14199" xr:uid="{60AFD90A-65AE-43A8-A1C1-116901AF5C79}"/>
    <cellStyle name="20% - Accent2 10 3 2 4" xfId="14197" xr:uid="{F4139135-DBAE-4F99-A2BE-E3B18CA230D5}"/>
    <cellStyle name="20% - Accent2 10 3 3" xfId="14200" xr:uid="{16104764-52BF-4BDA-8368-B83961B35E70}"/>
    <cellStyle name="20% - Accent2 10 3 4" xfId="14201" xr:uid="{DB4DFD6D-47CE-4227-BAED-EA5AAD89D71F}"/>
    <cellStyle name="20% - Accent2 10 3 5" xfId="14202" xr:uid="{7866DF88-EC9C-406F-8746-3C3166B84443}"/>
    <cellStyle name="20% - Accent2 10 3 6" xfId="14196" xr:uid="{567D6654-0C0A-4BB8-B50C-EB19D5F582A0}"/>
    <cellStyle name="20% - Accent2 10 4" xfId="4664" xr:uid="{A04CC21F-6544-4AAB-87ED-BFF224D67FDE}"/>
    <cellStyle name="20% - Accent2 10 4 2" xfId="14204" xr:uid="{BE240D97-90FA-4C7C-92B7-5C3258CCFD6F}"/>
    <cellStyle name="20% - Accent2 10 4 3" xfId="14205" xr:uid="{2F9E9316-CF4C-43CA-A875-33855AEDE469}"/>
    <cellStyle name="20% - Accent2 10 4 4" xfId="14203" xr:uid="{A8630F85-4523-4F48-8331-C451E589428B}"/>
    <cellStyle name="20% - Accent2 10 5" xfId="9159" xr:uid="{C8F31753-EE3D-4665-B9B1-6ED505C1DCBF}"/>
    <cellStyle name="20% - Accent2 10 5 2" xfId="14206" xr:uid="{A9B08681-11DF-4F82-887D-A53F901332E4}"/>
    <cellStyle name="20% - Accent2 10 6" xfId="14207" xr:uid="{33730096-BFB7-40B5-BB7A-60B9BA18E3E6}"/>
    <cellStyle name="20% - Accent2 10 7" xfId="14208" xr:uid="{3666EF57-6E16-4CAD-854C-C7D2401CC2E9}"/>
    <cellStyle name="20% - Accent2 10 8" xfId="27609" xr:uid="{EC69EC73-3AA9-4840-B584-D554118C6B58}"/>
    <cellStyle name="20% - Accent2 10 9" xfId="14188" xr:uid="{5EAE667B-B1F3-4B9D-B2F7-B5351B344739}"/>
    <cellStyle name="20% - Accent2 11" xfId="887" xr:uid="{C3348B87-3859-4E5E-8DC4-6FB5EFBEC304}"/>
    <cellStyle name="20% - Accent2 11 10" xfId="11658" xr:uid="{B0195B46-7A4D-4828-8275-ABD4575EF540}"/>
    <cellStyle name="20% - Accent2 11 2" xfId="1928" xr:uid="{13326BB2-CDD2-4580-8F26-B4834271BA04}"/>
    <cellStyle name="20% - Accent2 11 2 2" xfId="3952" xr:uid="{8A5E5EA8-DBE7-4EC9-86D9-5D0E16A80FCE}"/>
    <cellStyle name="20% - Accent2 11 2 2 2" xfId="7961" xr:uid="{5B178D35-D0E6-4356-AE76-FC77015D1989}"/>
    <cellStyle name="20% - Accent2 11 2 2 2 2" xfId="14212" xr:uid="{311B8DAA-4B1D-4AD3-A5F4-E81E4E3EDA15}"/>
    <cellStyle name="20% - Accent2 11 2 2 3" xfId="14213" xr:uid="{6800F452-162E-44DE-8657-50A9BE9E41DD}"/>
    <cellStyle name="20% - Accent2 11 2 2 4" xfId="14211" xr:uid="{E60C70E3-7447-454A-83FC-916FC4A96357}"/>
    <cellStyle name="20% - Accent2 11 2 3" xfId="5970" xr:uid="{9E6D1D29-ED8F-4E6E-B3C4-52C06995951A}"/>
    <cellStyle name="20% - Accent2 11 2 3 2" xfId="14214" xr:uid="{F7E4D566-92F3-48D7-8FC7-D987BBB52B64}"/>
    <cellStyle name="20% - Accent2 11 2 4" xfId="10465" xr:uid="{365A8C33-6BDB-4C2F-B07F-9E4B22A36F59}"/>
    <cellStyle name="20% - Accent2 11 2 4 2" xfId="14215" xr:uid="{25D4F592-5C91-4708-9BAB-897B52C59095}"/>
    <cellStyle name="20% - Accent2 11 2 5" xfId="14216" xr:uid="{31754284-D9E8-4943-AAF6-E7FD141A86DE}"/>
    <cellStyle name="20% - Accent2 11 2 6" xfId="28842" xr:uid="{6920CBB8-E4C1-4A92-9B1C-510604BD9718}"/>
    <cellStyle name="20% - Accent2 11 2 7" xfId="14210" xr:uid="{345004A8-B3D7-4405-B303-F09AD9DE0C5F}"/>
    <cellStyle name="20% - Accent2 11 2 8" xfId="12695" xr:uid="{27B593F1-044E-4062-9847-DB4128CEA509}"/>
    <cellStyle name="20% - Accent2 11 3" xfId="2915" xr:uid="{1DF9573B-8B0B-46D3-AE8B-1A9434F566B5}"/>
    <cellStyle name="20% - Accent2 11 3 2" xfId="6924" xr:uid="{A647D2A8-EA0C-4B7E-9CB9-682E2B622E70}"/>
    <cellStyle name="20% - Accent2 11 3 2 2" xfId="14219" xr:uid="{AAB9EC4B-CC93-4B37-BC4E-9F140781963A}"/>
    <cellStyle name="20% - Accent2 11 3 2 3" xfId="14220" xr:uid="{BEFE0B41-E4B5-4E90-A5E0-BAA0438F6668}"/>
    <cellStyle name="20% - Accent2 11 3 2 4" xfId="14218" xr:uid="{D6F32AE7-DE55-4E5C-AA49-C76290CE0250}"/>
    <cellStyle name="20% - Accent2 11 3 3" xfId="14221" xr:uid="{2166E949-D55B-4661-8C86-38166280B490}"/>
    <cellStyle name="20% - Accent2 11 3 4" xfId="14222" xr:uid="{796DB9D1-D90C-4E4C-9F96-EDAC9B2C4348}"/>
    <cellStyle name="20% - Accent2 11 3 5" xfId="14223" xr:uid="{580F2DA5-EA0A-4763-9AF3-94734E708C95}"/>
    <cellStyle name="20% - Accent2 11 3 6" xfId="14217" xr:uid="{C952221A-1877-4CE5-8502-D56E37B559FC}"/>
    <cellStyle name="20% - Accent2 11 4" xfId="4933" xr:uid="{E7330FF1-18AE-406D-B553-04AB79B2BE38}"/>
    <cellStyle name="20% - Accent2 11 4 2" xfId="14225" xr:uid="{824B1AD8-700F-4EB6-A76E-D5F803964857}"/>
    <cellStyle name="20% - Accent2 11 4 3" xfId="14226" xr:uid="{48EA01A8-E32C-4D6E-9219-879FE6495E01}"/>
    <cellStyle name="20% - Accent2 11 4 4" xfId="14224" xr:uid="{012EEEA7-3EE8-4668-A8A8-5C063007A422}"/>
    <cellStyle name="20% - Accent2 11 5" xfId="9428" xr:uid="{134C33F4-4B84-4FE9-9DC9-113BF89BCE2B}"/>
    <cellStyle name="20% - Accent2 11 5 2" xfId="14227" xr:uid="{44EFADAB-8F8F-46CD-89AD-FCDD34B33EF0}"/>
    <cellStyle name="20% - Accent2 11 6" xfId="14228" xr:uid="{89602FC7-1F54-4621-9DFF-3A74CA0BE084}"/>
    <cellStyle name="20% - Accent2 11 7" xfId="14229" xr:uid="{A6DFF3EA-9EB1-4BDA-8984-E80EDDC75EEC}"/>
    <cellStyle name="20% - Accent2 11 8" xfId="27857" xr:uid="{9643D337-9453-4B19-8F01-DB12C893CC9F}"/>
    <cellStyle name="20% - Accent2 11 9" xfId="14209" xr:uid="{63DBD9AB-434F-4D71-B6A4-FA8A13DC377D}"/>
    <cellStyle name="20% - Accent2 12" xfId="1156" xr:uid="{55FA101D-0269-4887-B3C0-E8AD3FE14287}"/>
    <cellStyle name="20% - Accent2 12 10" xfId="11927" xr:uid="{F940E10B-B5B4-4D00-AAFF-961197E0FF8B}"/>
    <cellStyle name="20% - Accent2 12 2" xfId="2197" xr:uid="{2BE817CC-4076-4B2B-AC81-E2A3DC593A97}"/>
    <cellStyle name="20% - Accent2 12 2 2" xfId="4221" xr:uid="{4C991A62-12FC-4804-BB0C-F8CAB7DDE898}"/>
    <cellStyle name="20% - Accent2 12 2 2 2" xfId="8230" xr:uid="{F40DE89E-31B8-418C-A400-4DD238D2DCB5}"/>
    <cellStyle name="20% - Accent2 12 2 2 2 2" xfId="14233" xr:uid="{10F81119-8D68-4860-9DE9-62B5A175CB65}"/>
    <cellStyle name="20% - Accent2 12 2 2 3" xfId="14234" xr:uid="{41FB78B3-8A8B-4492-AFD1-0A4D9200ED3F}"/>
    <cellStyle name="20% - Accent2 12 2 2 4" xfId="14232" xr:uid="{1BA26255-342A-4899-BACC-819E325C3318}"/>
    <cellStyle name="20% - Accent2 12 2 3" xfId="6239" xr:uid="{EC6C6A2D-BC60-436F-A5AF-E4D1E319B98D}"/>
    <cellStyle name="20% - Accent2 12 2 3 2" xfId="14235" xr:uid="{C0D8892A-EBA8-4E4B-A332-3B07E1DF2B55}"/>
    <cellStyle name="20% - Accent2 12 2 4" xfId="10734" xr:uid="{91808F43-D317-443B-BD8F-D2E377DD956E}"/>
    <cellStyle name="20% - Accent2 12 2 4 2" xfId="14236" xr:uid="{070B6F1A-EFCE-48DF-9FBD-FE540BE142B8}"/>
    <cellStyle name="20% - Accent2 12 2 5" xfId="14237" xr:uid="{B5BD9BF6-58E5-4DFB-879E-8AEDB6421D61}"/>
    <cellStyle name="20% - Accent2 12 2 6" xfId="29107" xr:uid="{B91F1327-C26F-4E60-A224-B429E2E4A31A}"/>
    <cellStyle name="20% - Accent2 12 2 7" xfId="14231" xr:uid="{0FB33B6B-65C5-4312-A821-53132F9BB07B}"/>
    <cellStyle name="20% - Accent2 12 2 8" xfId="12964" xr:uid="{0A5646ED-9FDE-47C1-AD4E-9D86E1EAD068}"/>
    <cellStyle name="20% - Accent2 12 3" xfId="3184" xr:uid="{20D19B12-CE34-442E-BFA6-959E675CFDD5}"/>
    <cellStyle name="20% - Accent2 12 3 2" xfId="7193" xr:uid="{55BB3667-A78B-435D-93F9-B7DBE457734D}"/>
    <cellStyle name="20% - Accent2 12 3 2 2" xfId="14240" xr:uid="{0289E843-273B-4464-ADE2-994B23DEE75B}"/>
    <cellStyle name="20% - Accent2 12 3 2 3" xfId="14241" xr:uid="{54DA41D6-2DE5-44A8-BFF0-D317A819F7D1}"/>
    <cellStyle name="20% - Accent2 12 3 2 4" xfId="14239" xr:uid="{5317641B-ECF9-4015-8E1B-42B2371FC1A5}"/>
    <cellStyle name="20% - Accent2 12 3 3" xfId="14242" xr:uid="{146B5533-CAD1-4ADF-A0D7-86FDE1843A5C}"/>
    <cellStyle name="20% - Accent2 12 3 4" xfId="14243" xr:uid="{F03BAB97-8322-460B-B865-680BB960D866}"/>
    <cellStyle name="20% - Accent2 12 3 5" xfId="14244" xr:uid="{A4BC7B7A-C0A4-48B0-85D7-0646A460BFA5}"/>
    <cellStyle name="20% - Accent2 12 3 6" xfId="14238" xr:uid="{459097A9-0456-42CC-8D43-039CFFC099E7}"/>
    <cellStyle name="20% - Accent2 12 4" xfId="5202" xr:uid="{3324D581-0EC8-4D42-8C8C-F65A1F9F2F5C}"/>
    <cellStyle name="20% - Accent2 12 4 2" xfId="14246" xr:uid="{7ADC5AD2-B013-4FE5-BBDA-42326BE9E588}"/>
    <cellStyle name="20% - Accent2 12 4 3" xfId="14247" xr:uid="{FC49B38B-9AA0-401C-B341-575AEF25672E}"/>
    <cellStyle name="20% - Accent2 12 4 4" xfId="14245" xr:uid="{114C8425-924B-4901-9A59-66C35EA7065A}"/>
    <cellStyle name="20% - Accent2 12 5" xfId="9697" xr:uid="{26DC3AA3-161A-4B56-B6AA-66F34BA2EA67}"/>
    <cellStyle name="20% - Accent2 12 5 2" xfId="14248" xr:uid="{7962C5FF-837F-4727-954A-3C9B8E28D185}"/>
    <cellStyle name="20% - Accent2 12 6" xfId="14249" xr:uid="{8032C168-DC2B-43F6-9965-DB3BCF92C540}"/>
    <cellStyle name="20% - Accent2 12 7" xfId="14250" xr:uid="{A18FEBAD-ABE4-444D-A803-347F98EF1E36}"/>
    <cellStyle name="20% - Accent2 12 8" xfId="28107" xr:uid="{0D855A89-7D64-4515-8DFC-D829A7A487BD}"/>
    <cellStyle name="20% - Accent2 12 9" xfId="14230" xr:uid="{AED9DB80-CD18-4EBB-BA48-02ED217BB196}"/>
    <cellStyle name="20% - Accent2 13" xfId="1181" xr:uid="{825CA1A5-209A-46E7-AF93-18DBA42C51F2}"/>
    <cellStyle name="20% - Accent2 13 10" xfId="11952" xr:uid="{410DEA9C-C85A-4DAB-AC14-1487C37A680F}"/>
    <cellStyle name="20% - Accent2 13 2" xfId="2222" xr:uid="{851CD5F3-832B-4CAF-B3FF-DC5A57FD9017}"/>
    <cellStyle name="20% - Accent2 13 2 2" xfId="4246" xr:uid="{1174532A-9DCF-4279-BE86-20263FBCE1BD}"/>
    <cellStyle name="20% - Accent2 13 2 2 2" xfId="8255" xr:uid="{5E5286EF-A0D3-4AFE-ACC3-C82DC6F73253}"/>
    <cellStyle name="20% - Accent2 13 2 2 2 2" xfId="14254" xr:uid="{4A6EFFF9-D6CC-4A5C-A0FB-754998A3F104}"/>
    <cellStyle name="20% - Accent2 13 2 2 3" xfId="14255" xr:uid="{184A7015-720C-4E7E-BCFA-0F51C1AFEE1F}"/>
    <cellStyle name="20% - Accent2 13 2 2 4" xfId="14253" xr:uid="{8D3B4AA7-5761-4194-B91F-2620BA70174E}"/>
    <cellStyle name="20% - Accent2 13 2 3" xfId="6264" xr:uid="{187A2CDA-03CC-41C6-820D-5B758B5538B6}"/>
    <cellStyle name="20% - Accent2 13 2 3 2" xfId="14256" xr:uid="{EA253475-115F-4C3D-B521-219154A8D9AF}"/>
    <cellStyle name="20% - Accent2 13 2 4" xfId="10759" xr:uid="{FBFBC1A1-5EDD-47AE-A221-B2EC030FD7BF}"/>
    <cellStyle name="20% - Accent2 13 2 4 2" xfId="14257" xr:uid="{BF8DCE57-3790-4C75-9768-1316641E0DE2}"/>
    <cellStyle name="20% - Accent2 13 2 5" xfId="14258" xr:uid="{3D5B41D6-824D-414A-A88D-18AA5117F267}"/>
    <cellStyle name="20% - Accent2 13 2 6" xfId="29131" xr:uid="{0328B1D6-6F68-4ADF-887B-26D5F8B40B81}"/>
    <cellStyle name="20% - Accent2 13 2 7" xfId="14252" xr:uid="{1BC17E19-178E-408F-83E1-D80FC68C6E00}"/>
    <cellStyle name="20% - Accent2 13 2 8" xfId="12989" xr:uid="{13C4D200-6CFD-4654-8C11-6F6CA927E7B0}"/>
    <cellStyle name="20% - Accent2 13 3" xfId="3209" xr:uid="{451E1833-C31C-44EE-81DF-FAE67ACB50E5}"/>
    <cellStyle name="20% - Accent2 13 3 2" xfId="7218" xr:uid="{18BBAB39-C3A6-4CC7-A054-F78F177F302D}"/>
    <cellStyle name="20% - Accent2 13 3 2 2" xfId="14261" xr:uid="{088CDA0D-D2F8-4AFB-B8FF-7CE1E7E789FE}"/>
    <cellStyle name="20% - Accent2 13 3 2 3" xfId="14262" xr:uid="{C630F8AD-1C70-49F5-B2A6-AAA5F72FE5B8}"/>
    <cellStyle name="20% - Accent2 13 3 2 4" xfId="14260" xr:uid="{9E2BDEA0-F6C7-4A24-87BE-28F9F99FD714}"/>
    <cellStyle name="20% - Accent2 13 3 3" xfId="14263" xr:uid="{C733D8D2-A73A-49AA-AABE-F9D91E2D8C40}"/>
    <cellStyle name="20% - Accent2 13 3 4" xfId="14264" xr:uid="{BBE8978A-40B5-425E-B33D-019AB3564D26}"/>
    <cellStyle name="20% - Accent2 13 3 5" xfId="14265" xr:uid="{837356B3-B725-48B8-8D67-6F0BA294DB5C}"/>
    <cellStyle name="20% - Accent2 13 3 6" xfId="14259" xr:uid="{DD2DFF50-3167-4B23-B7B4-C1835C3C07A8}"/>
    <cellStyle name="20% - Accent2 13 4" xfId="5227" xr:uid="{D3ECDADA-7D79-464A-9149-3A4D0379B18D}"/>
    <cellStyle name="20% - Accent2 13 4 2" xfId="14267" xr:uid="{5B2134C2-B1B1-4E44-B5CE-80B3AC85F413}"/>
    <cellStyle name="20% - Accent2 13 4 3" xfId="14268" xr:uid="{3F7BF72C-F8D9-4266-8FD2-FD160EECB272}"/>
    <cellStyle name="20% - Accent2 13 4 4" xfId="14266" xr:uid="{77320E4D-64E6-4C10-8B72-2A5143563FB0}"/>
    <cellStyle name="20% - Accent2 13 5" xfId="9722" xr:uid="{B60BEAC7-E5C5-47EB-BC62-D15405BF3E82}"/>
    <cellStyle name="20% - Accent2 13 5 2" xfId="14269" xr:uid="{96CE76EF-7038-4418-A021-0E1F21DAA7BF}"/>
    <cellStyle name="20% - Accent2 13 6" xfId="14270" xr:uid="{90A7BDF8-70DB-4199-AAFE-5F47CDFE99C3}"/>
    <cellStyle name="20% - Accent2 13 7" xfId="14271" xr:uid="{27DBAE9D-D391-416B-A741-396CFA857971}"/>
    <cellStyle name="20% - Accent2 13 8" xfId="28130" xr:uid="{15AA4DB0-8FFD-4ED0-9653-E505090A0A08}"/>
    <cellStyle name="20% - Accent2 13 9" xfId="14251" xr:uid="{B5926CC2-70C6-46AA-833F-682B710D4832}"/>
    <cellStyle name="20% - Accent2 14" xfId="1206" xr:uid="{F416529D-465C-4800-A34D-A46D041E01BB}"/>
    <cellStyle name="20% - Accent2 14 10" xfId="11977" xr:uid="{7C81E519-76A2-4D27-BFAE-09B8A7E5105B}"/>
    <cellStyle name="20% - Accent2 14 2" xfId="2247" xr:uid="{3E4AF35E-CA15-46B6-849D-2F5710D9AD4F}"/>
    <cellStyle name="20% - Accent2 14 2 2" xfId="4271" xr:uid="{4AAE2889-2A42-41FA-83A7-851A707D789B}"/>
    <cellStyle name="20% - Accent2 14 2 2 2" xfId="8280" xr:uid="{89ABCE54-B51D-401F-B6FB-9C26EFECFB49}"/>
    <cellStyle name="20% - Accent2 14 2 2 2 2" xfId="14275" xr:uid="{CB98A90D-D98E-4393-8DF3-954FDD2C13A8}"/>
    <cellStyle name="20% - Accent2 14 2 2 3" xfId="14276" xr:uid="{777DB44A-9228-457A-9EFD-ADD744647B5F}"/>
    <cellStyle name="20% - Accent2 14 2 2 4" xfId="14274" xr:uid="{7DA8B45F-4451-453D-8D81-5E5F2E18C98A}"/>
    <cellStyle name="20% - Accent2 14 2 3" xfId="6289" xr:uid="{6984ECEE-D016-4FFA-AB1D-4566909D7C2C}"/>
    <cellStyle name="20% - Accent2 14 2 3 2" xfId="14277" xr:uid="{E601D7B6-C014-4537-A029-2962D2F24952}"/>
    <cellStyle name="20% - Accent2 14 2 4" xfId="10784" xr:uid="{85ED1F79-DD61-43D5-863D-BAD488FA5B04}"/>
    <cellStyle name="20% - Accent2 14 2 4 2" xfId="14278" xr:uid="{E5F52621-C859-4671-85E3-055DA08CE13A}"/>
    <cellStyle name="20% - Accent2 14 2 5" xfId="14279" xr:uid="{63681B8D-899B-48B3-98F8-65614E6EA9CD}"/>
    <cellStyle name="20% - Accent2 14 2 6" xfId="29155" xr:uid="{9F022CB1-83F3-46E4-8AA7-468174B8D984}"/>
    <cellStyle name="20% - Accent2 14 2 7" xfId="14273" xr:uid="{AFB26E4A-28F4-421B-B24D-FC2292B489CE}"/>
    <cellStyle name="20% - Accent2 14 2 8" xfId="13014" xr:uid="{7895EEAD-5C8D-49A3-863A-9628F4464AF8}"/>
    <cellStyle name="20% - Accent2 14 3" xfId="3234" xr:uid="{66346DB0-DBCF-4CD2-893E-EA30074140F6}"/>
    <cellStyle name="20% - Accent2 14 3 2" xfId="7243" xr:uid="{4C3ADCE6-3D07-47FD-849E-AC5081D635E4}"/>
    <cellStyle name="20% - Accent2 14 3 2 2" xfId="14282" xr:uid="{44CAD71F-CBAC-4879-BFC1-95D5E1DD34C0}"/>
    <cellStyle name="20% - Accent2 14 3 2 3" xfId="14283" xr:uid="{18B86828-7AA2-458E-81DA-9CFBD57847CD}"/>
    <cellStyle name="20% - Accent2 14 3 2 4" xfId="14281" xr:uid="{3CDA0A9C-840B-4A87-A3AB-228C434DD4A5}"/>
    <cellStyle name="20% - Accent2 14 3 3" xfId="14284" xr:uid="{DDCE67AD-5C50-4E1E-8D8A-7369B893CA2B}"/>
    <cellStyle name="20% - Accent2 14 3 4" xfId="14285" xr:uid="{FA2C1E33-B00D-48D7-AC4C-B7D9D64FD7A6}"/>
    <cellStyle name="20% - Accent2 14 3 5" xfId="14286" xr:uid="{51A94F3F-579E-43CD-AD9D-F5ED0AAAE293}"/>
    <cellStyle name="20% - Accent2 14 3 6" xfId="14280" xr:uid="{DDE24FCD-4EA6-4BB5-905A-BA171F1C1FB0}"/>
    <cellStyle name="20% - Accent2 14 4" xfId="5252" xr:uid="{9F1E88F4-F011-4711-BFAD-E4CC5CD88F4E}"/>
    <cellStyle name="20% - Accent2 14 4 2" xfId="14288" xr:uid="{364464B3-427A-4229-9FA9-CB8366F1F66D}"/>
    <cellStyle name="20% - Accent2 14 4 3" xfId="14289" xr:uid="{CF76D262-6BC9-4B3A-9474-34E349F2CF7C}"/>
    <cellStyle name="20% - Accent2 14 4 4" xfId="14287" xr:uid="{46B4B51C-C392-4739-82FA-D7AA9A410EDA}"/>
    <cellStyle name="20% - Accent2 14 5" xfId="9747" xr:uid="{623C60C3-B817-4B1B-AA07-2B5A1AF6013D}"/>
    <cellStyle name="20% - Accent2 14 5 2" xfId="14290" xr:uid="{124F7A10-DB0F-494D-89E1-7159BFF3C06A}"/>
    <cellStyle name="20% - Accent2 14 6" xfId="14291" xr:uid="{EE57F8E8-AE43-44C3-A5D5-4F4E7254DC23}"/>
    <cellStyle name="20% - Accent2 14 7" xfId="14292" xr:uid="{5C16D3EA-1B0F-47D3-A761-1B3BB3BC50A3}"/>
    <cellStyle name="20% - Accent2 14 8" xfId="28153" xr:uid="{FC41A9D5-6D8B-4ABC-A617-9324893962E0}"/>
    <cellStyle name="20% - Accent2 14 9" xfId="14272" xr:uid="{780B8756-6714-457B-8901-32AEB185023C}"/>
    <cellStyle name="20% - Accent2 15" xfId="1229" xr:uid="{D16DAA74-0A5B-417F-A7B1-A36107875795}"/>
    <cellStyle name="20% - Accent2 15 10" xfId="12000" xr:uid="{70208415-AAAB-464B-978E-5D73042F4960}"/>
    <cellStyle name="20% - Accent2 15 2" xfId="2270" xr:uid="{092FE459-3F2D-4377-A1B8-410D07129584}"/>
    <cellStyle name="20% - Accent2 15 2 2" xfId="4294" xr:uid="{0912C922-3D55-41BB-B787-0096C746EE42}"/>
    <cellStyle name="20% - Accent2 15 2 2 2" xfId="8303" xr:uid="{8CEC20F6-84B8-4DD3-9F68-B37FEDC6FD32}"/>
    <cellStyle name="20% - Accent2 15 2 2 2 2" xfId="14296" xr:uid="{61830B23-01F5-4C6C-88F0-520F04A5899F}"/>
    <cellStyle name="20% - Accent2 15 2 2 3" xfId="14297" xr:uid="{527BB70D-DD00-4C2A-A3D9-B7253A9EC89F}"/>
    <cellStyle name="20% - Accent2 15 2 2 4" xfId="14295" xr:uid="{00394CA9-D509-495B-BF8F-56879D9D5703}"/>
    <cellStyle name="20% - Accent2 15 2 3" xfId="6312" xr:uid="{314B84DC-EF91-4698-BFFD-9B61B842B4CD}"/>
    <cellStyle name="20% - Accent2 15 2 3 2" xfId="14298" xr:uid="{DA1E8AA0-5A23-42EA-9F95-386F495D08E4}"/>
    <cellStyle name="20% - Accent2 15 2 4" xfId="10807" xr:uid="{79CFC81D-D0B0-48DD-8AE9-40272CECD3DE}"/>
    <cellStyle name="20% - Accent2 15 2 4 2" xfId="14299" xr:uid="{79D54E0E-B199-41DC-8C54-904F4DE454C8}"/>
    <cellStyle name="20% - Accent2 15 2 5" xfId="14300" xr:uid="{BC1E50AE-B993-4043-9116-99A1E4FA2EC0}"/>
    <cellStyle name="20% - Accent2 15 2 6" xfId="29177" xr:uid="{70ECB941-817F-4C06-B30B-8652A3E70856}"/>
    <cellStyle name="20% - Accent2 15 2 7" xfId="14294" xr:uid="{7DF6263C-A7CF-4FC5-A354-12C3551F985E}"/>
    <cellStyle name="20% - Accent2 15 2 8" xfId="13037" xr:uid="{8B493B8F-753C-48E2-8769-75A49B232ED6}"/>
    <cellStyle name="20% - Accent2 15 3" xfId="3257" xr:uid="{310CD720-4980-467F-8E69-A725FFFBA9D4}"/>
    <cellStyle name="20% - Accent2 15 3 2" xfId="7266" xr:uid="{39828921-F98E-4661-860A-CE5528B99FDE}"/>
    <cellStyle name="20% - Accent2 15 3 2 2" xfId="14303" xr:uid="{F1F2E4AB-B2E2-4D71-BD06-89B47256D700}"/>
    <cellStyle name="20% - Accent2 15 3 2 3" xfId="14304" xr:uid="{DE5EEE44-6682-486A-8126-D3FE526CAE89}"/>
    <cellStyle name="20% - Accent2 15 3 2 4" xfId="14302" xr:uid="{2E4644B4-9010-4E16-8A46-0CB5B9532FE0}"/>
    <cellStyle name="20% - Accent2 15 3 3" xfId="14305" xr:uid="{0D8A6B2C-6515-439B-8210-2D8E606241EE}"/>
    <cellStyle name="20% - Accent2 15 3 4" xfId="14306" xr:uid="{FB13820E-4C95-4E27-8228-F210CCBBD494}"/>
    <cellStyle name="20% - Accent2 15 3 5" xfId="14307" xr:uid="{3E44E282-3C0A-4B67-9BB9-9315F765526C}"/>
    <cellStyle name="20% - Accent2 15 3 6" xfId="14301" xr:uid="{366AB098-27A9-40D0-9E4F-C5F976C12EEE}"/>
    <cellStyle name="20% - Accent2 15 4" xfId="5275" xr:uid="{B70A4733-DD1A-450F-B1B3-F9064BF1A295}"/>
    <cellStyle name="20% - Accent2 15 4 2" xfId="14309" xr:uid="{E1D06C5C-53AD-49E3-9164-C2E5E0DC0628}"/>
    <cellStyle name="20% - Accent2 15 4 3" xfId="14310" xr:uid="{E603D9B2-DB6A-49B3-9564-F776E835CBF7}"/>
    <cellStyle name="20% - Accent2 15 4 4" xfId="14308" xr:uid="{0608FC28-7DFD-4A6D-BB03-F95C0C118374}"/>
    <cellStyle name="20% - Accent2 15 5" xfId="9770" xr:uid="{7F140695-7961-4540-8D4F-3227F9366D2E}"/>
    <cellStyle name="20% - Accent2 15 5 2" xfId="14311" xr:uid="{C1F1345F-9F4A-4858-A684-1058D92C7A9E}"/>
    <cellStyle name="20% - Accent2 15 6" xfId="14312" xr:uid="{10E534CF-F2CF-4100-BCD4-9A9F11DD77F4}"/>
    <cellStyle name="20% - Accent2 15 7" xfId="14313" xr:uid="{A82813C1-B558-4231-BFF1-B958161AA463}"/>
    <cellStyle name="20% - Accent2 15 8" xfId="28175" xr:uid="{22CCCD60-2FFF-4A1D-9350-6D68863CC2AE}"/>
    <cellStyle name="20% - Accent2 15 9" xfId="14293" xr:uid="{928F23C2-9097-408E-82C4-A263581FD727}"/>
    <cellStyle name="20% - Accent2 16" xfId="1253" xr:uid="{40BDFAE0-497F-4CD7-8C48-9820BDCDA26B}"/>
    <cellStyle name="20% - Accent2 16 10" xfId="12024" xr:uid="{EF605FD9-A4C6-4E28-9EEB-B5543FD18B06}"/>
    <cellStyle name="20% - Accent2 16 2" xfId="2294" xr:uid="{89800911-0E05-4175-B003-3C2CB2D17C36}"/>
    <cellStyle name="20% - Accent2 16 2 2" xfId="4318" xr:uid="{469F56FB-4C6B-476F-9745-72743ECE4E42}"/>
    <cellStyle name="20% - Accent2 16 2 2 2" xfId="8327" xr:uid="{FA18DA26-F151-4AE8-BA89-0B2045367BD7}"/>
    <cellStyle name="20% - Accent2 16 2 2 2 2" xfId="14317" xr:uid="{860926A4-601D-4795-A606-2D8EF95A7F9B}"/>
    <cellStyle name="20% - Accent2 16 2 2 3" xfId="14318" xr:uid="{30DC1E3B-62A8-4A17-9E19-02A8AAB8745C}"/>
    <cellStyle name="20% - Accent2 16 2 2 4" xfId="14316" xr:uid="{46D71D27-FE7C-4EBE-AB72-A77A1B17E3A9}"/>
    <cellStyle name="20% - Accent2 16 2 3" xfId="6336" xr:uid="{831EB08D-7AA1-4954-AA55-9658EEC7C511}"/>
    <cellStyle name="20% - Accent2 16 2 3 2" xfId="14319" xr:uid="{31B92636-B31B-46D4-A964-6A215C8EF332}"/>
    <cellStyle name="20% - Accent2 16 2 4" xfId="10831" xr:uid="{040E77A2-E492-4E51-913F-1B15522E62AA}"/>
    <cellStyle name="20% - Accent2 16 2 4 2" xfId="14320" xr:uid="{ACEAFE62-E7C1-4A77-91FB-E246DCF12F4C}"/>
    <cellStyle name="20% - Accent2 16 2 5" xfId="14321" xr:uid="{2B71F299-5FCE-4047-9F36-A7BBBA965164}"/>
    <cellStyle name="20% - Accent2 16 2 6" xfId="29200" xr:uid="{61E296B3-5A16-4663-8236-4D7C3B62C4EF}"/>
    <cellStyle name="20% - Accent2 16 2 7" xfId="14315" xr:uid="{0ABC3BB4-6B5A-4514-B952-76F66F96A7E6}"/>
    <cellStyle name="20% - Accent2 16 2 8" xfId="13061" xr:uid="{5B867B6D-4315-4A93-B8B4-18DF7F5903AF}"/>
    <cellStyle name="20% - Accent2 16 3" xfId="3281" xr:uid="{A35BD51B-F6B2-427B-91CF-BF43B5F84D1B}"/>
    <cellStyle name="20% - Accent2 16 3 2" xfId="7290" xr:uid="{34702884-587A-4EEA-9050-4097F497CD16}"/>
    <cellStyle name="20% - Accent2 16 3 2 2" xfId="14324" xr:uid="{B5247004-1086-4451-AFBE-5C38F1064614}"/>
    <cellStyle name="20% - Accent2 16 3 2 3" xfId="14325" xr:uid="{19C5C7A7-2218-41E7-8894-6FA1BFB43B38}"/>
    <cellStyle name="20% - Accent2 16 3 2 4" xfId="14323" xr:uid="{62B7855E-EFE7-41C7-BF49-62FE4F2E4B56}"/>
    <cellStyle name="20% - Accent2 16 3 3" xfId="14326" xr:uid="{A533D246-03D7-412C-885B-E9C341EBA9F6}"/>
    <cellStyle name="20% - Accent2 16 3 4" xfId="14327" xr:uid="{C02B2B91-8E55-46D1-8E4D-CC456651C958}"/>
    <cellStyle name="20% - Accent2 16 3 5" xfId="14328" xr:uid="{74B563E5-6D4F-48CD-846D-3AFF6F15282E}"/>
    <cellStyle name="20% - Accent2 16 3 6" xfId="14322" xr:uid="{B584E77F-D404-4BCA-8B86-D4D098D5C63E}"/>
    <cellStyle name="20% - Accent2 16 4" xfId="5299" xr:uid="{ACA43560-34A1-4EA4-863E-3B4F2CB8E3BC}"/>
    <cellStyle name="20% - Accent2 16 4 2" xfId="14330" xr:uid="{2A29A875-70B0-4FBA-BA1A-9A8B21CBA707}"/>
    <cellStyle name="20% - Accent2 16 4 3" xfId="14331" xr:uid="{DD3B643B-25DF-4243-959F-43D8D44B6EF3}"/>
    <cellStyle name="20% - Accent2 16 4 4" xfId="14329" xr:uid="{B28E9C23-996B-4A4D-AE2E-4B2F16CF39F1}"/>
    <cellStyle name="20% - Accent2 16 5" xfId="9794" xr:uid="{C008477D-F361-43F4-9F96-C8743C791C4D}"/>
    <cellStyle name="20% - Accent2 16 5 2" xfId="14332" xr:uid="{0900B44B-0FE3-48AD-A14B-91BF949BA1E2}"/>
    <cellStyle name="20% - Accent2 16 6" xfId="14333" xr:uid="{E6FB0566-6E8C-476F-B7DF-2B60B8784D17}"/>
    <cellStyle name="20% - Accent2 16 7" xfId="14334" xr:uid="{D9923BBF-08A3-44B7-A532-CCD9E9FF93C5}"/>
    <cellStyle name="20% - Accent2 16 8" xfId="28198" xr:uid="{DC6943E7-6E8E-4F6D-B541-57CBB7ADFBA5}"/>
    <cellStyle name="20% - Accent2 16 9" xfId="14314" xr:uid="{A3ADCC0E-7E59-4D37-AE25-4E0DD92830BF}"/>
    <cellStyle name="20% - Accent2 17" xfId="1277" xr:uid="{53786898-AE84-454F-A0DA-2C98F68A5958}"/>
    <cellStyle name="20% - Accent2 17 2" xfId="2318" xr:uid="{5EACB019-23CE-4BDD-8B3A-CF921D247AD4}"/>
    <cellStyle name="20% - Accent2 17 2 2" xfId="4342" xr:uid="{FF0CABE3-502B-4AC7-831E-53703AC6D18E}"/>
    <cellStyle name="20% - Accent2 17 2 2 2" xfId="8351" xr:uid="{5075E0F6-7036-4E96-AEA8-61E8B1D3059B}"/>
    <cellStyle name="20% - Accent2 17 2 2 3" xfId="14337" xr:uid="{4C6FCFE1-B93E-4326-98FD-5F0C58CD466E}"/>
    <cellStyle name="20% - Accent2 17 2 3" xfId="6360" xr:uid="{CA7A1BCA-1A2A-4C95-AE19-16A100B0EABC}"/>
    <cellStyle name="20% - Accent2 17 2 3 2" xfId="14338" xr:uid="{3A176B01-3DE4-4A19-A0CD-9E0D6D5868E7}"/>
    <cellStyle name="20% - Accent2 17 2 4" xfId="10855" xr:uid="{6E425C29-17A6-4916-BCF9-30549104F9BE}"/>
    <cellStyle name="20% - Accent2 17 2 4 2" xfId="29223" xr:uid="{1EA3B6E9-A5E2-483E-B548-9E61E0B198FE}"/>
    <cellStyle name="20% - Accent2 17 2 5" xfId="14336" xr:uid="{C2D2DC05-B9C9-4540-9C2C-898F9980FB2F}"/>
    <cellStyle name="20% - Accent2 17 2 6" xfId="13085" xr:uid="{15977D86-F543-481C-A3FA-A4D1D2E5C81D}"/>
    <cellStyle name="20% - Accent2 17 3" xfId="3305" xr:uid="{829E155F-13BB-4077-81DF-50BBF028E473}"/>
    <cellStyle name="20% - Accent2 17 3 2" xfId="7314" xr:uid="{D327C808-2899-4B5E-8593-B9F553833693}"/>
    <cellStyle name="20% - Accent2 17 3 3" xfId="14339" xr:uid="{C838B2A3-76B5-4348-A114-347F83786FB0}"/>
    <cellStyle name="20% - Accent2 17 4" xfId="5323" xr:uid="{17AA696A-AB8C-4F0E-BCF1-A743D7CD28B8}"/>
    <cellStyle name="20% - Accent2 17 4 2" xfId="14340" xr:uid="{FA8CB4B2-C8F5-40CB-9830-D02BD32BCAE7}"/>
    <cellStyle name="20% - Accent2 17 5" xfId="9818" xr:uid="{CFC31D16-D0FA-4D1A-9628-0E2657AC74C3}"/>
    <cellStyle name="20% - Accent2 17 5 2" xfId="14341" xr:uid="{FA9E2CB6-42BA-421A-9BED-0C8F00D77AEA}"/>
    <cellStyle name="20% - Accent2 17 6" xfId="28221" xr:uid="{85D5F17D-5555-4C45-94D3-30939F2A1982}"/>
    <cellStyle name="20% - Accent2 17 7" xfId="14335" xr:uid="{FA390E81-8145-406C-873F-EFF52C78B1CD}"/>
    <cellStyle name="20% - Accent2 17 8" xfId="12048" xr:uid="{5314710B-0C9B-405D-A477-D7B2D8E38AEF}"/>
    <cellStyle name="20% - Accent2 18" xfId="1302" xr:uid="{BA2C76EA-4BCA-4342-8343-FF5C9F8BE35E}"/>
    <cellStyle name="20% - Accent2 18 2" xfId="3330" xr:uid="{96E07B37-2BFE-4559-B643-6B7D1FE5E916}"/>
    <cellStyle name="20% - Accent2 18 2 2" xfId="7339" xr:uid="{0D57AF3B-548F-4484-8AAA-A215B53CED01}"/>
    <cellStyle name="20% - Accent2 18 2 2 2" xfId="14344" xr:uid="{86E7DF5F-0CFC-4449-9115-D64410F5E01E}"/>
    <cellStyle name="20% - Accent2 18 2 3" xfId="14345" xr:uid="{F6896D67-0FAF-436D-B013-1EC1B74B554F}"/>
    <cellStyle name="20% - Accent2 18 2 4" xfId="14343" xr:uid="{84A7AD49-1644-41BE-B4C0-B0B4132A524D}"/>
    <cellStyle name="20% - Accent2 18 3" xfId="5348" xr:uid="{CADB1170-F0A5-4097-8D6B-D774DF111219}"/>
    <cellStyle name="20% - Accent2 18 3 2" xfId="14346" xr:uid="{021B87E7-E8BD-41EB-9D7F-EE645FA43E0C}"/>
    <cellStyle name="20% - Accent2 18 4" xfId="9843" xr:uid="{27299A80-570B-482F-B724-7E5ED540F005}"/>
    <cellStyle name="20% - Accent2 18 4 2" xfId="14347" xr:uid="{0E4C5CF7-42FC-4798-B2B6-B2FFD2D9244A}"/>
    <cellStyle name="20% - Accent2 18 5" xfId="14348" xr:uid="{9D74DA30-6D92-40F0-BA7C-D4F2B9E29208}"/>
    <cellStyle name="20% - Accent2 18 6" xfId="28245" xr:uid="{B9218904-B550-4B1B-AAFF-53A7F905D52F}"/>
    <cellStyle name="20% - Accent2 18 7" xfId="14342" xr:uid="{1ED28426-2949-4973-9828-655DEDCCADC8}"/>
    <cellStyle name="20% - Accent2 18 8" xfId="12073" xr:uid="{57D747FB-9092-4F28-9EA7-D7A44D58D788}"/>
    <cellStyle name="20% - Accent2 19" xfId="1326" xr:uid="{6B8E0CE6-0C14-47B0-BD20-FF47B4192479}"/>
    <cellStyle name="20% - Accent2 19 2" xfId="3354" xr:uid="{485AE0DE-D99D-4528-8DA6-F3DCDE183569}"/>
    <cellStyle name="20% - Accent2 19 2 2" xfId="7363" xr:uid="{99083510-2794-4674-ADD8-A2CC630D0F1F}"/>
    <cellStyle name="20% - Accent2 19 2 3" xfId="14350" xr:uid="{868085A2-384D-481F-A02E-FA95453CBB4E}"/>
    <cellStyle name="20% - Accent2 19 3" xfId="5372" xr:uid="{CFE4E199-64E3-46C1-8FC0-AEEE8FF0DA59}"/>
    <cellStyle name="20% - Accent2 19 3 2" xfId="14351" xr:uid="{F64A6A2A-33F8-4304-8DBD-ABC8CD13D66A}"/>
    <cellStyle name="20% - Accent2 19 4" xfId="9867" xr:uid="{BD893BA3-933F-4543-ADE3-05D15A9712D3}"/>
    <cellStyle name="20% - Accent2 19 4 2" xfId="14352" xr:uid="{BF4C09F6-45DF-4F06-A85B-C1AD3BB4E4EA}"/>
    <cellStyle name="20% - Accent2 19 5" xfId="28268" xr:uid="{2AD56B4C-F821-4A28-A51E-508A93DD8E81}"/>
    <cellStyle name="20% - Accent2 19 6" xfId="14349" xr:uid="{BD7DB75F-D658-4BF7-81F1-3A67463C510C}"/>
    <cellStyle name="20% - Accent2 19 7" xfId="12097" xr:uid="{1BA5B850-6CAB-4AA6-92A5-2A009FDC18FF}"/>
    <cellStyle name="20% - Accent2 2" xfId="405" xr:uid="{854B03CE-634E-4CBE-9397-4E2AA7E987E4}"/>
    <cellStyle name="20% - Accent2 2 10" xfId="14354" xr:uid="{F7F1E565-5E90-4B26-A20C-AB4A1FA43A86}"/>
    <cellStyle name="20% - Accent2 2 11" xfId="14355" xr:uid="{FF00E273-1B2E-4C4C-9560-F9C64B8179DF}"/>
    <cellStyle name="20% - Accent2 2 12" xfId="14356" xr:uid="{5CF42FBC-1B97-431E-883A-E030EA939C32}"/>
    <cellStyle name="20% - Accent2 2 13" xfId="27136" xr:uid="{3AD3595F-64CF-4AAE-A3DC-3D9CA19D3346}"/>
    <cellStyle name="20% - Accent2 2 14" xfId="14353" xr:uid="{B1DD0405-55AF-474F-97AB-B3170D5EEA4E}"/>
    <cellStyle name="20% - Accent2 2 15" xfId="13140" xr:uid="{1DE7EEDE-2C2D-44AA-BB65-7D9B20F68233}"/>
    <cellStyle name="20% - Accent2 2 16" xfId="11198" xr:uid="{09A55DC5-3573-4FAE-AE11-449AF45999DB}"/>
    <cellStyle name="20% - Accent2 2 17" xfId="11018" xr:uid="{F769310A-9DF9-4484-81C8-6E4C08686988}"/>
    <cellStyle name="20% - Accent2 2 2" xfId="642" xr:uid="{4CBFB338-92FA-4064-9062-68728DCF94E1}"/>
    <cellStyle name="20% - Accent2 2 2 10" xfId="27137" xr:uid="{9D291618-288A-426A-B5D4-A363589C82E0}"/>
    <cellStyle name="20% - Accent2 2 2 11" xfId="14357" xr:uid="{66FCFDAA-CECB-4C3A-B46A-972AA917C453}"/>
    <cellStyle name="20% - Accent2 2 2 12" xfId="11417" xr:uid="{46843AE2-562A-4628-AFF5-ED37CF9F00A4}"/>
    <cellStyle name="20% - Accent2 2 2 2" xfId="1689" xr:uid="{E11D044A-9424-4F71-BB13-1651C53DF1CC}"/>
    <cellStyle name="20% - Accent2 2 2 2 10" xfId="12456" xr:uid="{D91F4581-C453-4BB8-AE8F-0615648C90BA}"/>
    <cellStyle name="20% - Accent2 2 2 2 2" xfId="3713" xr:uid="{68D5E03E-184D-4567-8A36-73FCA8D37493}"/>
    <cellStyle name="20% - Accent2 2 2 2 2 2" xfId="7722" xr:uid="{0F9611F2-2259-424C-A796-6289985BED3D}"/>
    <cellStyle name="20% - Accent2 2 2 2 2 2 2" xfId="14361" xr:uid="{7C8860F6-1183-45EC-A375-7076203D5F59}"/>
    <cellStyle name="20% - Accent2 2 2 2 2 2 3" xfId="14362" xr:uid="{8F034AA4-A847-482E-B8D2-DF4415854024}"/>
    <cellStyle name="20% - Accent2 2 2 2 2 2 4" xfId="14360" xr:uid="{2FD22E45-162A-4DF1-8CEE-870C3A966425}"/>
    <cellStyle name="20% - Accent2 2 2 2 2 3" xfId="14363" xr:uid="{DE963EB6-6C1B-463A-9D5D-E5225E50C89A}"/>
    <cellStyle name="20% - Accent2 2 2 2 2 4" xfId="14364" xr:uid="{53E43CC8-6A94-44B1-B68F-D7311A262CC1}"/>
    <cellStyle name="20% - Accent2 2 2 2 2 5" xfId="14365" xr:uid="{0457349B-A0AA-4337-97EC-0FD1A5A9E5A9}"/>
    <cellStyle name="20% - Accent2 2 2 2 2 6" xfId="14359" xr:uid="{2EAF9986-00AF-4FD5-B54B-E043F329593D}"/>
    <cellStyle name="20% - Accent2 2 2 2 3" xfId="5731" xr:uid="{26E1D9E9-925D-4B54-A701-7DB82272CEF1}"/>
    <cellStyle name="20% - Accent2 2 2 2 3 2" xfId="14367" xr:uid="{F8FC9526-D94A-418B-B4FC-777247C9130C}"/>
    <cellStyle name="20% - Accent2 2 2 2 3 2 2" xfId="14368" xr:uid="{3A03828A-77CA-4D27-B52E-8A3A37717049}"/>
    <cellStyle name="20% - Accent2 2 2 2 3 2 3" xfId="14369" xr:uid="{EEB25DC2-7A22-493F-9D99-6F940954C9A8}"/>
    <cellStyle name="20% - Accent2 2 2 2 3 3" xfId="14370" xr:uid="{3D507532-8354-4401-804B-7DA35A8AAFE8}"/>
    <cellStyle name="20% - Accent2 2 2 2 3 4" xfId="14371" xr:uid="{29BD3EC3-E324-4640-AFEC-20358B240375}"/>
    <cellStyle name="20% - Accent2 2 2 2 3 5" xfId="14372" xr:uid="{50EAEACC-EB91-493F-B13C-3A57CCC88DD3}"/>
    <cellStyle name="20% - Accent2 2 2 2 3 6" xfId="14366" xr:uid="{4B94458E-1869-4C5E-BDEB-9CEC374D6387}"/>
    <cellStyle name="20% - Accent2 2 2 2 4" xfId="10226" xr:uid="{89EF2A8C-B681-4A1E-8270-D3C7A0A55986}"/>
    <cellStyle name="20% - Accent2 2 2 2 4 2" xfId="14374" xr:uid="{BAF6BF33-8C35-48F0-B0DF-2AD44C2772CA}"/>
    <cellStyle name="20% - Accent2 2 2 2 4 3" xfId="14375" xr:uid="{CBA6BA3D-09BD-4CDD-93D1-39757D1F29C7}"/>
    <cellStyle name="20% - Accent2 2 2 2 4 4" xfId="14373" xr:uid="{C489CC46-73D4-4C8B-9498-E5A0378BBF08}"/>
    <cellStyle name="20% - Accent2 2 2 2 5" xfId="14376" xr:uid="{E656DF20-EC90-4EA6-877E-93577B2490B3}"/>
    <cellStyle name="20% - Accent2 2 2 2 6" xfId="14377" xr:uid="{A223E7D4-8074-4148-A802-7A15EFBFEAF9}"/>
    <cellStyle name="20% - Accent2 2 2 2 7" xfId="14378" xr:uid="{55ACD42D-A004-4607-89EB-A13401C0DC29}"/>
    <cellStyle name="20% - Accent2 2 2 2 8" xfId="27239" xr:uid="{B85AB134-A666-478B-B312-3B783563B3C8}"/>
    <cellStyle name="20% - Accent2 2 2 2 9" xfId="14358" xr:uid="{0BF99239-9619-4EC5-B468-A26873CC9202}"/>
    <cellStyle name="20% - Accent2 2 2 3" xfId="2676" xr:uid="{6EFF559E-6ED2-4308-AA9F-319E6A8931A6}"/>
    <cellStyle name="20% - Accent2 2 2 3 2" xfId="6685" xr:uid="{F85E1A21-A8E2-4D66-96E0-FD3A5352C6DD}"/>
    <cellStyle name="20% - Accent2 2 2 3 2 2" xfId="14381" xr:uid="{B7C56877-A9B1-4A76-9F16-F4F93E76F898}"/>
    <cellStyle name="20% - Accent2 2 2 3 2 2 2" xfId="14382" xr:uid="{83D06567-F1A3-4A7C-85F3-AA2D5145A602}"/>
    <cellStyle name="20% - Accent2 2 2 3 2 2 3" xfId="14383" xr:uid="{FA7454DD-6D46-4D4C-A400-1CD994784399}"/>
    <cellStyle name="20% - Accent2 2 2 3 2 3" xfId="14384" xr:uid="{82AD2BB6-6D88-43B6-88B7-1BA3D0D70A2F}"/>
    <cellStyle name="20% - Accent2 2 2 3 2 4" xfId="14385" xr:uid="{52441CB8-9B97-4EA9-B839-8C5B03B2B1AB}"/>
    <cellStyle name="20% - Accent2 2 2 3 2 5" xfId="14386" xr:uid="{97953220-EC88-4AC4-8875-A41BDE049C62}"/>
    <cellStyle name="20% - Accent2 2 2 3 2 6" xfId="14380" xr:uid="{15CA8FBB-FF9D-4EF5-A8AE-55551D558BDD}"/>
    <cellStyle name="20% - Accent2 2 2 3 3" xfId="14387" xr:uid="{6B40C047-0987-4F0E-8F19-4A235925245D}"/>
    <cellStyle name="20% - Accent2 2 2 3 3 2" xfId="14388" xr:uid="{9627E6D2-271E-4F20-A233-1BB8715B56C6}"/>
    <cellStyle name="20% - Accent2 2 2 3 3 2 2" xfId="14389" xr:uid="{ABB4870B-ACBB-41AD-A5E9-E0CDCA4E1E4B}"/>
    <cellStyle name="20% - Accent2 2 2 3 3 2 3" xfId="14390" xr:uid="{B0243BE8-138F-4299-9A15-BA5E8A91BBED}"/>
    <cellStyle name="20% - Accent2 2 2 3 3 3" xfId="14391" xr:uid="{CCC25352-F7E7-4DFB-821E-53C3BEE91489}"/>
    <cellStyle name="20% - Accent2 2 2 3 3 4" xfId="14392" xr:uid="{A4DC39BF-A54A-4E42-B5B0-F01E46CC7015}"/>
    <cellStyle name="20% - Accent2 2 2 3 3 5" xfId="14393" xr:uid="{FF7C93DF-0E19-4659-9D12-7E33CCE0A94A}"/>
    <cellStyle name="20% - Accent2 2 2 3 4" xfId="14394" xr:uid="{6FFFD750-D882-4FBC-8769-899EC01239CA}"/>
    <cellStyle name="20% - Accent2 2 2 3 4 2" xfId="14395" xr:uid="{0A0EDABE-7D2B-4F35-8549-E63944C4E0F6}"/>
    <cellStyle name="20% - Accent2 2 2 3 4 3" xfId="14396" xr:uid="{F21FDAC7-1B35-41F5-8AC9-C2F6B0D5E92A}"/>
    <cellStyle name="20% - Accent2 2 2 3 5" xfId="14397" xr:uid="{C4788AE5-9946-4E88-A926-0FF1F077DE0D}"/>
    <cellStyle name="20% - Accent2 2 2 3 6" xfId="14398" xr:uid="{ECC88987-105A-4386-A87B-94258301F850}"/>
    <cellStyle name="20% - Accent2 2 2 3 7" xfId="14399" xr:uid="{42E1EAE2-8812-4FE9-8D1B-4632A9D6C023}"/>
    <cellStyle name="20% - Accent2 2 2 3 8" xfId="14379" xr:uid="{9974C269-5AA3-432D-B142-6EF44A6E9937}"/>
    <cellStyle name="20% - Accent2 2 2 4" xfId="4693" xr:uid="{BE38E3F6-050A-411C-8269-0A6D5E37CB9E}"/>
    <cellStyle name="20% - Accent2 2 2 4 2" xfId="14401" xr:uid="{2594361F-9D37-446D-B539-6BF0D137B14B}"/>
    <cellStyle name="20% - Accent2 2 2 4 2 2" xfId="14402" xr:uid="{10F2E700-7E7E-43CC-A294-324EF975C5DE}"/>
    <cellStyle name="20% - Accent2 2 2 4 2 3" xfId="14403" xr:uid="{DF8F3123-1563-4D20-AFBF-12288741A576}"/>
    <cellStyle name="20% - Accent2 2 2 4 3" xfId="14404" xr:uid="{FACDA9A7-D569-4C5A-A837-BB38612D89DB}"/>
    <cellStyle name="20% - Accent2 2 2 4 4" xfId="14405" xr:uid="{79D54261-8FAB-4E40-AF95-A5BE33DE803C}"/>
    <cellStyle name="20% - Accent2 2 2 4 5" xfId="14406" xr:uid="{FF0F5D74-A26B-4019-89F8-40E711FBF12D}"/>
    <cellStyle name="20% - Accent2 2 2 4 6" xfId="14400" xr:uid="{9C3B9407-A9C6-4BB2-B87F-E8194288E442}"/>
    <cellStyle name="20% - Accent2 2 2 5" xfId="9188" xr:uid="{45820FBA-5351-42A5-B985-4A2EC543E357}"/>
    <cellStyle name="20% - Accent2 2 2 5 2" xfId="14408" xr:uid="{799759E7-439B-4347-BF4A-C4C1208B5A5E}"/>
    <cellStyle name="20% - Accent2 2 2 5 2 2" xfId="14409" xr:uid="{05810116-41EE-40BB-BEFF-EBDBB8324069}"/>
    <cellStyle name="20% - Accent2 2 2 5 2 3" xfId="14410" xr:uid="{20486533-06CB-4216-9E06-825B580BAAEC}"/>
    <cellStyle name="20% - Accent2 2 2 5 3" xfId="14411" xr:uid="{A2368162-8406-4AE9-95BE-B7D13AAF7D6F}"/>
    <cellStyle name="20% - Accent2 2 2 5 4" xfId="14412" xr:uid="{2812F8CC-B505-48A0-BF31-84C4605B58AD}"/>
    <cellStyle name="20% - Accent2 2 2 5 5" xfId="14413" xr:uid="{61DCDD92-1675-4075-B236-13401CD9D5F5}"/>
    <cellStyle name="20% - Accent2 2 2 5 6" xfId="14407" xr:uid="{227C9ED6-9551-4279-9455-6AB787F7549D}"/>
    <cellStyle name="20% - Accent2 2 2 6" xfId="14414" xr:uid="{1EAD5C48-EBB7-4B76-84C2-251CCD4EA52A}"/>
    <cellStyle name="20% - Accent2 2 2 6 2" xfId="14415" xr:uid="{21518650-E344-4CA9-9B8C-62D05BD6F943}"/>
    <cellStyle name="20% - Accent2 2 2 6 3" xfId="14416" xr:uid="{B58DE376-92EF-4231-BE60-043D207F40E3}"/>
    <cellStyle name="20% - Accent2 2 2 7" xfId="14417" xr:uid="{192A12DB-8E29-4B2D-B4B4-F84A4E8DE057}"/>
    <cellStyle name="20% - Accent2 2 2 8" xfId="14418" xr:uid="{786A2059-9F41-44C1-8DA6-9730ADA23BD1}"/>
    <cellStyle name="20% - Accent2 2 2 9" xfId="14419" xr:uid="{28E5980F-B282-4925-AF3E-93ACDFD90479}"/>
    <cellStyle name="20% - Accent2 2 3" xfId="915" xr:uid="{F950BD00-5322-4580-93ED-D63DD0F7D900}"/>
    <cellStyle name="20% - Accent2 2 3 10" xfId="11686" xr:uid="{E018A79D-BE14-4F9A-B297-387728E6EF13}"/>
    <cellStyle name="20% - Accent2 2 3 2" xfId="1956" xr:uid="{A86A6B9E-58DF-45EC-8160-F5B21B05A6B0}"/>
    <cellStyle name="20% - Accent2 2 3 2 2" xfId="3980" xr:uid="{3C1EC600-77A7-4512-A914-A739EB3DBF09}"/>
    <cellStyle name="20% - Accent2 2 3 2 2 2" xfId="7989" xr:uid="{08844ACF-2E2C-4463-82BF-B2E4522F54A0}"/>
    <cellStyle name="20% - Accent2 2 3 2 2 2 2" xfId="14423" xr:uid="{DD3466A7-7527-4296-9D9D-A7F371253DC1}"/>
    <cellStyle name="20% - Accent2 2 3 2 2 3" xfId="14424" xr:uid="{87DD56FC-BABC-401C-8459-F3F9FE98E3BF}"/>
    <cellStyle name="20% - Accent2 2 3 2 2 4" xfId="14422" xr:uid="{2F700368-7EDF-481F-8081-27CC357F9CFD}"/>
    <cellStyle name="20% - Accent2 2 3 2 3" xfId="5998" xr:uid="{F986A684-53E7-4804-90FA-36535D1A1E8F}"/>
    <cellStyle name="20% - Accent2 2 3 2 3 2" xfId="14425" xr:uid="{F570B03E-D24B-45EB-B7DF-74D1FE6CA70E}"/>
    <cellStyle name="20% - Accent2 2 3 2 4" xfId="10493" xr:uid="{467D2B1C-DCA1-43A2-9527-7B52325B30E5}"/>
    <cellStyle name="20% - Accent2 2 3 2 4 2" xfId="14426" xr:uid="{7BE297DB-8B97-447D-9AA3-889A00F6DB31}"/>
    <cellStyle name="20% - Accent2 2 3 2 5" xfId="14427" xr:uid="{920DFB5D-D7ED-4B29-B097-75443AE39524}"/>
    <cellStyle name="20% - Accent2 2 3 2 6" xfId="28868" xr:uid="{BF8DBFEE-6F96-4AF4-B308-66276303D6DC}"/>
    <cellStyle name="20% - Accent2 2 3 2 7" xfId="14421" xr:uid="{0A816CC2-E8CE-4A99-A59F-C636A1A67B4A}"/>
    <cellStyle name="20% - Accent2 2 3 2 8" xfId="12723" xr:uid="{C46DFDE6-0516-405D-B733-0D283393B46C}"/>
    <cellStyle name="20% - Accent2 2 3 3" xfId="2943" xr:uid="{D4FECA78-55B8-4D9A-8067-E927BF53566E}"/>
    <cellStyle name="20% - Accent2 2 3 3 2" xfId="6952" xr:uid="{082829D3-8AC9-41B8-B207-7BCC3F95C851}"/>
    <cellStyle name="20% - Accent2 2 3 3 2 2" xfId="14430" xr:uid="{7BC8B664-4B6E-415B-923E-AFCDFE1C46AA}"/>
    <cellStyle name="20% - Accent2 2 3 3 2 3" xfId="14431" xr:uid="{954B6A2A-C376-4C4A-9BDA-8F2D6E73140D}"/>
    <cellStyle name="20% - Accent2 2 3 3 2 4" xfId="14429" xr:uid="{34084192-03BF-48E5-B2CD-CE74693C22D0}"/>
    <cellStyle name="20% - Accent2 2 3 3 3" xfId="14432" xr:uid="{0352FE37-5D3E-4DFB-92D7-6EF48653B75E}"/>
    <cellStyle name="20% - Accent2 2 3 3 4" xfId="14433" xr:uid="{5BD7C1C4-4B17-4FF0-81A7-2083094A0C15}"/>
    <cellStyle name="20% - Accent2 2 3 3 5" xfId="14434" xr:uid="{09AC354A-EDA4-420C-B8AA-B837015AF633}"/>
    <cellStyle name="20% - Accent2 2 3 3 6" xfId="14428" xr:uid="{F19FCB83-A1C6-4985-B2AC-3F29259B60BA}"/>
    <cellStyle name="20% - Accent2 2 3 4" xfId="4961" xr:uid="{6DEAAA1B-C860-465F-A968-AED8770785EF}"/>
    <cellStyle name="20% - Accent2 2 3 4 2" xfId="14436" xr:uid="{71A752CC-8B2D-4C1F-9F5C-1C928915D43B}"/>
    <cellStyle name="20% - Accent2 2 3 4 3" xfId="14437" xr:uid="{B00131D6-6829-47D4-80C6-2DDF9BB054BC}"/>
    <cellStyle name="20% - Accent2 2 3 4 4" xfId="14435" xr:uid="{0201EC80-74D5-4058-B73F-D28F8478F63B}"/>
    <cellStyle name="20% - Accent2 2 3 5" xfId="9456" xr:uid="{A8249886-E646-4727-9BDF-3B0388D99656}"/>
    <cellStyle name="20% - Accent2 2 3 5 2" xfId="14438" xr:uid="{67DE5A26-2C34-474F-8412-D41CDAAAE2D9}"/>
    <cellStyle name="20% - Accent2 2 3 6" xfId="14439" xr:uid="{9804764D-B1EC-4546-BD10-DB6594FFBF4C}"/>
    <cellStyle name="20% - Accent2 2 3 7" xfId="14440" xr:uid="{71FCB236-0997-4183-884A-57567888969A}"/>
    <cellStyle name="20% - Accent2 2 3 8" xfId="27238" xr:uid="{FCD3C954-458D-47DE-BA1B-1FE5CA826907}"/>
    <cellStyle name="20% - Accent2 2 3 9" xfId="14420" xr:uid="{EB1CB78D-9A2F-4069-9E43-3A27D4C99199}"/>
    <cellStyle name="20% - Accent2 2 4" xfId="1419" xr:uid="{62A879A2-BA67-49B7-AF5C-EF07F8C2E1A3}"/>
    <cellStyle name="20% - Accent2 2 4 10" xfId="12188" xr:uid="{5DF7B156-F929-47F9-B31A-1664B66900E0}"/>
    <cellStyle name="20% - Accent2 2 4 2" xfId="3445" xr:uid="{6DD899F4-44F1-43B5-93BD-944E3BEA55B4}"/>
    <cellStyle name="20% - Accent2 2 4 2 2" xfId="7454" xr:uid="{59D7841F-8BB4-4539-B775-3439630C1605}"/>
    <cellStyle name="20% - Accent2 2 4 2 2 2" xfId="14444" xr:uid="{2185CA6B-0619-46E7-87D4-140C2B17AB45}"/>
    <cellStyle name="20% - Accent2 2 4 2 2 3" xfId="14445" xr:uid="{47C77468-02EA-4C5F-8357-8503485DDDD3}"/>
    <cellStyle name="20% - Accent2 2 4 2 2 4" xfId="14443" xr:uid="{DC088DE3-7266-4067-BD0D-DA4DE9355C71}"/>
    <cellStyle name="20% - Accent2 2 4 2 3" xfId="14446" xr:uid="{90448266-47B0-4B00-915E-7BA7F715F82F}"/>
    <cellStyle name="20% - Accent2 2 4 2 4" xfId="14447" xr:uid="{5A9E6AFB-C846-4098-A85E-166F7A6542A6}"/>
    <cellStyle name="20% - Accent2 2 4 2 5" xfId="14448" xr:uid="{A1FDD4E7-5D56-44CF-8181-A20FD36768FC}"/>
    <cellStyle name="20% - Accent2 2 4 2 6" xfId="14442" xr:uid="{EF038BF2-DFDF-4AE1-9D34-8893033A89D8}"/>
    <cellStyle name="20% - Accent2 2 4 3" xfId="5463" xr:uid="{5FEFFE81-39F8-4CB3-A0F0-0D490F065544}"/>
    <cellStyle name="20% - Accent2 2 4 3 2" xfId="14450" xr:uid="{90D13240-1EAF-45DD-B903-CC76DA4816A9}"/>
    <cellStyle name="20% - Accent2 2 4 3 2 2" xfId="14451" xr:uid="{6F61A547-EA97-455E-95CC-EA870872304A}"/>
    <cellStyle name="20% - Accent2 2 4 3 2 3" xfId="14452" xr:uid="{8E525643-DE38-4950-AFFB-091E1270A2F0}"/>
    <cellStyle name="20% - Accent2 2 4 3 3" xfId="14453" xr:uid="{95FD5F76-C43E-4349-9203-8C6824A29FFF}"/>
    <cellStyle name="20% - Accent2 2 4 3 4" xfId="14454" xr:uid="{5B91AFB1-C92D-4BDD-A7E4-9CAD16C5C20C}"/>
    <cellStyle name="20% - Accent2 2 4 3 5" xfId="14455" xr:uid="{E5694C59-114A-4787-B1C2-729D933E8E1A}"/>
    <cellStyle name="20% - Accent2 2 4 3 6" xfId="14449" xr:uid="{B54C2123-5187-462D-9CEE-8571BE5539EC}"/>
    <cellStyle name="20% - Accent2 2 4 4" xfId="9958" xr:uid="{8109BA2E-2246-4433-9990-0CDFA8411CDC}"/>
    <cellStyle name="20% - Accent2 2 4 4 2" xfId="14457" xr:uid="{A3105042-84D0-42D8-B5A6-AA29390A2462}"/>
    <cellStyle name="20% - Accent2 2 4 4 3" xfId="14458" xr:uid="{1114C989-AE46-499E-ADD9-1F149AD521DA}"/>
    <cellStyle name="20% - Accent2 2 4 4 4" xfId="14456" xr:uid="{BBD9421D-CDCD-463E-89FF-937DC08336CB}"/>
    <cellStyle name="20% - Accent2 2 4 5" xfId="14459" xr:uid="{7245CEFE-86C8-41A7-ABB9-CF78DEDC914D}"/>
    <cellStyle name="20% - Accent2 2 4 6" xfId="14460" xr:uid="{0311612A-14EE-4E66-95E3-16EBB5E13659}"/>
    <cellStyle name="20% - Accent2 2 4 7" xfId="14461" xr:uid="{652DFF78-279B-44F2-AE3E-AC1D4E4980D2}"/>
    <cellStyle name="20% - Accent2 2 4 8" xfId="28358" xr:uid="{8D445C19-E03C-4FF8-9DAD-1F6C06FF060E}"/>
    <cellStyle name="20% - Accent2 2 4 9" xfId="14441" xr:uid="{17571FC6-F305-4AEE-95FA-CB43697ED791}"/>
    <cellStyle name="20% - Accent2 2 5" xfId="2468" xr:uid="{2A8C85B1-3A7F-48DB-86F2-63F35E645B68}"/>
    <cellStyle name="20% - Accent2 2 5 2" xfId="6477" xr:uid="{8F6979E7-3255-49D2-9398-62D5195BE167}"/>
    <cellStyle name="20% - Accent2 2 5 2 2" xfId="14464" xr:uid="{46729402-2732-4A91-841F-D6F0613DCA39}"/>
    <cellStyle name="20% - Accent2 2 5 2 2 2" xfId="14465" xr:uid="{1C576BF5-6B83-496B-9C08-70D009990EAA}"/>
    <cellStyle name="20% - Accent2 2 5 2 2 3" xfId="14466" xr:uid="{0B99B216-A2E3-4FE0-99C8-08EA56E0E60C}"/>
    <cellStyle name="20% - Accent2 2 5 2 3" xfId="14467" xr:uid="{A9F83620-4283-45DD-8B1A-E534C4D7C984}"/>
    <cellStyle name="20% - Accent2 2 5 2 4" xfId="14468" xr:uid="{675B960B-B9AA-4294-A6A2-8C2F4DF96142}"/>
    <cellStyle name="20% - Accent2 2 5 2 5" xfId="14469" xr:uid="{D669FC1F-E967-4C6D-BF5F-1C26D89DFDDD}"/>
    <cellStyle name="20% - Accent2 2 5 2 6" xfId="14463" xr:uid="{D916B109-CA78-4E86-A941-C291BEA886CC}"/>
    <cellStyle name="20% - Accent2 2 5 3" xfId="14470" xr:uid="{80C173B2-57FB-48B4-809B-5E5CC874523D}"/>
    <cellStyle name="20% - Accent2 2 5 3 2" xfId="14471" xr:uid="{B2421D9B-302C-4171-88D5-D73D401980F6}"/>
    <cellStyle name="20% - Accent2 2 5 3 2 2" xfId="14472" xr:uid="{A28F45C9-9809-4D86-9434-2277E48D8335}"/>
    <cellStyle name="20% - Accent2 2 5 3 2 3" xfId="14473" xr:uid="{86415782-5E75-479D-A000-902590DB8985}"/>
    <cellStyle name="20% - Accent2 2 5 3 3" xfId="14474" xr:uid="{3F4E5BC6-89C8-4F83-903F-60D1431341D1}"/>
    <cellStyle name="20% - Accent2 2 5 3 4" xfId="14475" xr:uid="{12046582-A9FA-4B50-BC0C-5ECB60157240}"/>
    <cellStyle name="20% - Accent2 2 5 3 5" xfId="14476" xr:uid="{78DAF02D-56A7-4A8C-A7D0-AAC6CC81AA2E}"/>
    <cellStyle name="20% - Accent2 2 5 4" xfId="14477" xr:uid="{75753A29-4B07-4E73-81E5-509231D5BA94}"/>
    <cellStyle name="20% - Accent2 2 5 4 2" xfId="14478" xr:uid="{B7EF5EF4-7D36-4227-9E3E-20792E9E40A5}"/>
    <cellStyle name="20% - Accent2 2 5 4 3" xfId="14479" xr:uid="{DB7CA8DB-9BAA-40FF-9127-DEAE6AC05599}"/>
    <cellStyle name="20% - Accent2 2 5 5" xfId="14480" xr:uid="{9B231C47-0AD4-4738-978C-BD606A30CEC2}"/>
    <cellStyle name="20% - Accent2 2 5 6" xfId="14481" xr:uid="{ABB68468-0BB2-4A4A-BD94-83D5A4786557}"/>
    <cellStyle name="20% - Accent2 2 5 7" xfId="14482" xr:uid="{E395DFB1-5CC1-438B-8C0A-E069CEDEF597}"/>
    <cellStyle name="20% - Accent2 2 5 8" xfId="14462" xr:uid="{7C11652D-86DD-4ABC-801C-B9152DF74C67}"/>
    <cellStyle name="20% - Accent2 2 6" xfId="4483" xr:uid="{460B8CA3-5D53-422F-90AC-4CAF6FB92BDE}"/>
    <cellStyle name="20% - Accent2 2 6 2" xfId="14484" xr:uid="{41E09ECC-C653-49B9-A831-BA811E66A7AA}"/>
    <cellStyle name="20% - Accent2 2 6 2 2" xfId="14485" xr:uid="{3B54FF4F-C880-4D54-B864-A0DAF154F96F}"/>
    <cellStyle name="20% - Accent2 2 6 2 3" xfId="14486" xr:uid="{3EF6C7CF-1856-431E-BA80-B2D5A980EBA1}"/>
    <cellStyle name="20% - Accent2 2 6 3" xfId="14487" xr:uid="{F8CC8308-2141-4017-89CB-5DC72F718C8E}"/>
    <cellStyle name="20% - Accent2 2 6 4" xfId="14488" xr:uid="{FEEBE466-A600-499D-9392-88A964D44A98}"/>
    <cellStyle name="20% - Accent2 2 6 5" xfId="14489" xr:uid="{252C8CB2-024D-4541-88A8-21B0EE3884D3}"/>
    <cellStyle name="20% - Accent2 2 6 6" xfId="14483" xr:uid="{DE56FDD4-DAC5-4A6B-AC8F-C0ED33E3AC74}"/>
    <cellStyle name="20% - Accent2 2 7" xfId="8733" xr:uid="{5124B9F6-03BA-4494-A868-91BF93FFD2C1}"/>
    <cellStyle name="20% - Accent2 2 7 2" xfId="14491" xr:uid="{E3ED20B2-D994-4699-B95C-B9D7BFB57430}"/>
    <cellStyle name="20% - Accent2 2 7 2 2" xfId="14492" xr:uid="{DF119D7F-5F75-40DD-B02D-BF4F434E20F7}"/>
    <cellStyle name="20% - Accent2 2 7 2 3" xfId="14493" xr:uid="{AB84E13B-BD60-4084-8E56-84D8BF93BFC9}"/>
    <cellStyle name="20% - Accent2 2 7 3" xfId="14494" xr:uid="{15206B76-2AF7-4E11-B6A5-4D9DB3BAD37E}"/>
    <cellStyle name="20% - Accent2 2 7 4" xfId="14495" xr:uid="{355C8A23-4F08-4E02-BB30-77A205FE35F6}"/>
    <cellStyle name="20% - Accent2 2 7 5" xfId="14496" xr:uid="{92B15FED-4196-4BF9-84C9-79731977DB60}"/>
    <cellStyle name="20% - Accent2 2 7 6" xfId="14490" xr:uid="{5E79BCC8-1DC2-402C-A3B0-A8A17A6B9220}"/>
    <cellStyle name="20% - Accent2 2 8" xfId="8976" xr:uid="{4A099BF1-9AF4-4D2C-842B-7DF15C6FD563}"/>
    <cellStyle name="20% - Accent2 2 8 2" xfId="14498" xr:uid="{83314E7A-3F01-4F9A-9AB7-560F649456FF}"/>
    <cellStyle name="20% - Accent2 2 8 3" xfId="14499" xr:uid="{A6A92185-98D5-48B3-9ECB-D598E2A41B26}"/>
    <cellStyle name="20% - Accent2 2 8 4" xfId="14497" xr:uid="{B6B6411A-8E61-442C-B874-999B1C6A0B30}"/>
    <cellStyle name="20% - Accent2 2 9" xfId="14500" xr:uid="{764605A7-3BC6-4600-97D4-FD9BEAD07B0A}"/>
    <cellStyle name="20% - Accent2 20" xfId="1350" xr:uid="{CDE47071-97EF-419A-BD99-1F7C5275B4F4}"/>
    <cellStyle name="20% - Accent2 20 2" xfId="3378" xr:uid="{32B08DE2-D57B-45FF-B20D-A4779DCF45FA}"/>
    <cellStyle name="20% - Accent2 20 2 2" xfId="7387" xr:uid="{366E6E31-4756-4B72-92C5-488F351D9E40}"/>
    <cellStyle name="20% - Accent2 20 2 3" xfId="28291" xr:uid="{E0CE6AC2-23B3-4633-8456-98A7852FC55C}"/>
    <cellStyle name="20% - Accent2 20 3" xfId="5396" xr:uid="{6B37B832-0F58-4E67-B494-C8E229027FAD}"/>
    <cellStyle name="20% - Accent2 20 3 2" xfId="14501" xr:uid="{5F75D16E-58EA-4238-BA6C-AD6954E65E77}"/>
    <cellStyle name="20% - Accent2 20 4" xfId="9891" xr:uid="{9CEFF4BB-4F4C-4ADC-AB7E-AFBB7072D815}"/>
    <cellStyle name="20% - Accent2 20 5" xfId="12121" xr:uid="{2B721CFC-2324-40C9-85B7-D0FE43908AB9}"/>
    <cellStyle name="20% - Accent2 21" xfId="1374" xr:uid="{4A19A600-3ABF-445A-8491-49A059D899C0}"/>
    <cellStyle name="20% - Accent2 21 2" xfId="3402" xr:uid="{F21D2B0E-33CB-4FBE-9FD6-9E2E88D35E98}"/>
    <cellStyle name="20% - Accent2 21 2 2" xfId="7411" xr:uid="{D37DC03E-77EA-4B8C-8C27-CBC5FC020157}"/>
    <cellStyle name="20% - Accent2 21 2 3" xfId="28315" xr:uid="{F97AD090-65D1-402A-9EC7-16BC426426A7}"/>
    <cellStyle name="20% - Accent2 21 3" xfId="5420" xr:uid="{4564E046-B191-4709-9BE5-67791211176C}"/>
    <cellStyle name="20% - Accent2 21 3 2" xfId="14502" xr:uid="{499839BB-3447-4443-A3C9-B10D5F83DC57}"/>
    <cellStyle name="20% - Accent2 21 4" xfId="9915" xr:uid="{23675542-82A5-4914-97CD-24D5EE4E84B7}"/>
    <cellStyle name="20% - Accent2 21 5" xfId="12145" xr:uid="{D20430CC-0194-4BED-B0DB-ACE1EF3AD564}"/>
    <cellStyle name="20% - Accent2 22" xfId="1400" xr:uid="{DE7902D3-E131-40CF-819B-5DD3DE53E302}"/>
    <cellStyle name="20% - Accent2 22 2" xfId="3426" xr:uid="{EF972F70-4910-4B56-BC0D-D5CF3A725E89}"/>
    <cellStyle name="20% - Accent2 22 2 2" xfId="7435" xr:uid="{3C9D5F8F-8D1F-40B8-9D1A-A0108DAC8A83}"/>
    <cellStyle name="20% - Accent2 22 2 3" xfId="28340" xr:uid="{39D7EC42-F245-4A1C-A903-CBA245750BB0}"/>
    <cellStyle name="20% - Accent2 22 3" xfId="5444" xr:uid="{A35FA025-D8C0-49FB-A8EF-E8EBA58C9EFF}"/>
    <cellStyle name="20% - Accent2 22 3 2" xfId="14503" xr:uid="{82AF1672-136D-4BCE-ADC0-F48D1E391A8B}"/>
    <cellStyle name="20% - Accent2 22 4" xfId="9939" xr:uid="{626212F9-DE30-47A9-9DA1-54D02F351622}"/>
    <cellStyle name="20% - Accent2 22 5" xfId="12169" xr:uid="{1AC5A001-4850-420E-B855-14F9D0F548F2}"/>
    <cellStyle name="20% - Accent2 23" xfId="2377" xr:uid="{5A770A25-EADE-44CE-90BC-E204E14C2BE5}"/>
    <cellStyle name="20% - Accent2 23 2" xfId="6386" xr:uid="{4988DD20-69A1-4B23-83C0-7F01E3FEC45D}"/>
    <cellStyle name="20% - Accent2 23 2 2" xfId="14504" xr:uid="{77F5A8D1-AE66-4280-A558-2DBC4986A97C}"/>
    <cellStyle name="20% - Accent2 23 3" xfId="11055" xr:uid="{C06C2CD2-17E9-4BEA-915A-895EAA6FC733}"/>
    <cellStyle name="20% - Accent2 24" xfId="4369" xr:uid="{F6E34D8F-EE49-45D0-ABB0-0BB1B4B3C855}"/>
    <cellStyle name="20% - Accent2 24 2" xfId="14505" xr:uid="{87A7E95F-62B1-4FC3-BF10-26344FF0A573}"/>
    <cellStyle name="20% - Accent2 25" xfId="8869" xr:uid="{A4701707-7BCE-4A58-9A20-E5852E4D53FC}"/>
    <cellStyle name="20% - Accent2 25 2" xfId="14506" xr:uid="{0991F7CF-B0A3-42B2-89A5-C3600906C8EE}"/>
    <cellStyle name="20% - Accent2 26" xfId="14507" xr:uid="{DD66F96C-EF31-4E01-A1C3-362DF19AC4F2}"/>
    <cellStyle name="20% - Accent2 27" xfId="14508" xr:uid="{69B4D311-07F1-409F-AD79-E21CFDC4D65E}"/>
    <cellStyle name="20% - Accent2 28" xfId="14509" xr:uid="{F77D87CE-11AF-4FBF-816E-996FC80BB323}"/>
    <cellStyle name="20% - Accent2 29" xfId="14510" xr:uid="{CE0575AE-DC70-4F66-A475-F4600D71E637}"/>
    <cellStyle name="20% - Accent2 3" xfId="448" xr:uid="{E2678B80-C477-446A-840A-01577AF01989}"/>
    <cellStyle name="20% - Accent2 3 10" xfId="14512" xr:uid="{6885309C-7AE2-40E6-B759-9786C886EB7A}"/>
    <cellStyle name="20% - Accent2 3 11" xfId="14513" xr:uid="{C23E7588-37CE-40DF-A6FD-15DCC6799E68}"/>
    <cellStyle name="20% - Accent2 3 12" xfId="14514" xr:uid="{92E590C6-2175-4183-8247-AC673B62C2E2}"/>
    <cellStyle name="20% - Accent2 3 13" xfId="14511" xr:uid="{7097697D-32C0-4D1B-BD9F-E9752FA338B3}"/>
    <cellStyle name="20% - Accent2 3 14" xfId="27483" xr:uid="{67A1D41A-69E6-42D5-ADB4-084FE103DDC4}"/>
    <cellStyle name="20% - Accent2 3 15" xfId="13141" xr:uid="{D98F6766-767F-43D7-B58F-791B3F795633}"/>
    <cellStyle name="20% - Accent2 3 16" xfId="11235" xr:uid="{98D50B1E-0CF3-42A2-A997-1540BDC5C3A2}"/>
    <cellStyle name="20% - Accent2 3 2" xfId="735" xr:uid="{60F696A6-343B-45DB-94F7-5EE7F59BF0AD}"/>
    <cellStyle name="20% - Accent2 3 2 10" xfId="27714" xr:uid="{CE554C22-14FD-468A-AF17-922FA8D9BBE7}"/>
    <cellStyle name="20% - Accent2 3 2 11" xfId="14515" xr:uid="{C2DB25BA-375E-4EC7-AEDA-A69EEEACAA72}"/>
    <cellStyle name="20% - Accent2 3 2 12" xfId="11509" xr:uid="{5CE1A4ED-4694-4E37-8B42-017ACF2908AA}"/>
    <cellStyle name="20% - Accent2 3 2 2" xfId="1780" xr:uid="{0206E033-1FF2-400F-932A-161BAEAA7773}"/>
    <cellStyle name="20% - Accent2 3 2 2 10" xfId="12547" xr:uid="{DDBBB4CB-6EE2-42E5-9D34-BD86534A1F15}"/>
    <cellStyle name="20% - Accent2 3 2 2 2" xfId="3804" xr:uid="{C9D4914F-2E06-4530-B5CB-8736459675D9}"/>
    <cellStyle name="20% - Accent2 3 2 2 2 2" xfId="7813" xr:uid="{2E3F0FE0-C8D2-4524-B6B1-E510CB0EDE90}"/>
    <cellStyle name="20% - Accent2 3 2 2 2 2 2" xfId="14519" xr:uid="{675AFA4D-E89A-49B3-89BA-B3F6179BC140}"/>
    <cellStyle name="20% - Accent2 3 2 2 2 2 3" xfId="14520" xr:uid="{FAD2717F-80C5-4078-8E1D-796144681C2B}"/>
    <cellStyle name="20% - Accent2 3 2 2 2 2 4" xfId="14518" xr:uid="{17888FA1-A3E6-40BD-8A9D-5E14ECC9BA78}"/>
    <cellStyle name="20% - Accent2 3 2 2 2 3" xfId="14521" xr:uid="{4C7B82EE-1C8D-4522-9792-9BE46A13FB8F}"/>
    <cellStyle name="20% - Accent2 3 2 2 2 4" xfId="14522" xr:uid="{72DCD5A5-2B7B-4238-809C-2B121CE1934D}"/>
    <cellStyle name="20% - Accent2 3 2 2 2 5" xfId="14523" xr:uid="{594F7789-89B8-445B-85A0-18299F4FB2C0}"/>
    <cellStyle name="20% - Accent2 3 2 2 2 6" xfId="14517" xr:uid="{0E3B0A2E-BD51-4CC2-BB88-CE594D874A21}"/>
    <cellStyle name="20% - Accent2 3 2 2 3" xfId="5822" xr:uid="{35BE8555-AC14-45B8-BF6C-A4BC35ECAFC1}"/>
    <cellStyle name="20% - Accent2 3 2 2 3 2" xfId="14525" xr:uid="{61CEB4C2-0DF0-4909-9B3B-124EF4601AEF}"/>
    <cellStyle name="20% - Accent2 3 2 2 3 2 2" xfId="14526" xr:uid="{F9AAD363-4EE7-4B81-9C84-22978624FD9B}"/>
    <cellStyle name="20% - Accent2 3 2 2 3 2 3" xfId="14527" xr:uid="{C5E99D5B-2F44-4DCB-A385-197612714EDD}"/>
    <cellStyle name="20% - Accent2 3 2 2 3 3" xfId="14528" xr:uid="{75506B5A-1218-45FA-9231-EC535DFCEF24}"/>
    <cellStyle name="20% - Accent2 3 2 2 3 4" xfId="14529" xr:uid="{9412081D-B6D8-4CE1-873E-427DE1D79B9F}"/>
    <cellStyle name="20% - Accent2 3 2 2 3 5" xfId="14530" xr:uid="{DAF6E089-8D90-4E34-8B1A-E6D3AB86FB50}"/>
    <cellStyle name="20% - Accent2 3 2 2 3 6" xfId="14524" xr:uid="{4ABE549A-BD7D-4B78-A9F0-82CA6DBCCF17}"/>
    <cellStyle name="20% - Accent2 3 2 2 4" xfId="10317" xr:uid="{5F7058CC-A2AB-4D5E-B566-7035E809CEF6}"/>
    <cellStyle name="20% - Accent2 3 2 2 4 2" xfId="14532" xr:uid="{C2C7FE70-02CE-49FC-9492-5A34B2B3F10C}"/>
    <cellStyle name="20% - Accent2 3 2 2 4 3" xfId="14533" xr:uid="{1C6535A7-E2BE-4A95-A3E8-5A498F3BAF87}"/>
    <cellStyle name="20% - Accent2 3 2 2 4 4" xfId="14531" xr:uid="{DD8AFF9E-FF2B-42D8-A3C5-84C9CE14948D}"/>
    <cellStyle name="20% - Accent2 3 2 2 5" xfId="14534" xr:uid="{CDB4B058-FAAA-4021-A0C0-B30EE72F5085}"/>
    <cellStyle name="20% - Accent2 3 2 2 6" xfId="14535" xr:uid="{D4AE639F-5364-4A33-95B5-194A6267BE29}"/>
    <cellStyle name="20% - Accent2 3 2 2 7" xfId="14536" xr:uid="{AACB671A-1A76-4509-93B1-0D08B006999A}"/>
    <cellStyle name="20% - Accent2 3 2 2 8" xfId="28697" xr:uid="{F6691DE8-0F37-4F08-BE7E-1456469BDCA9}"/>
    <cellStyle name="20% - Accent2 3 2 2 9" xfId="14516" xr:uid="{9C7F3350-97E5-4993-B63A-09FE6C8CEED0}"/>
    <cellStyle name="20% - Accent2 3 2 3" xfId="2767" xr:uid="{6D3259C9-78A7-4B42-B43A-E89545AF8246}"/>
    <cellStyle name="20% - Accent2 3 2 3 2" xfId="6776" xr:uid="{73E9ABE1-028E-431E-96BD-E55FAE7EC97C}"/>
    <cellStyle name="20% - Accent2 3 2 3 2 2" xfId="14539" xr:uid="{10367683-6614-440B-A0F5-BE9BFAFC1A0F}"/>
    <cellStyle name="20% - Accent2 3 2 3 2 2 2" xfId="14540" xr:uid="{0A6191B8-BF0B-42A1-9FF2-4DF09E429430}"/>
    <cellStyle name="20% - Accent2 3 2 3 2 2 3" xfId="14541" xr:uid="{72EE857E-D2EF-48ED-AA35-D4E02CE5C711}"/>
    <cellStyle name="20% - Accent2 3 2 3 2 3" xfId="14542" xr:uid="{B708E259-579C-466D-8D63-FB557F4765DB}"/>
    <cellStyle name="20% - Accent2 3 2 3 2 4" xfId="14543" xr:uid="{DF0F974E-C6DC-4E06-A26B-D23C51588FE2}"/>
    <cellStyle name="20% - Accent2 3 2 3 2 5" xfId="14544" xr:uid="{E0348219-6BAD-446A-9027-50D1F58D770F}"/>
    <cellStyle name="20% - Accent2 3 2 3 2 6" xfId="14538" xr:uid="{65D7158A-ACE9-481C-A4A7-2E1AE68872AD}"/>
    <cellStyle name="20% - Accent2 3 2 3 3" xfId="14545" xr:uid="{58A66F40-720C-48DD-9F15-21F60C382E4F}"/>
    <cellStyle name="20% - Accent2 3 2 3 3 2" xfId="14546" xr:uid="{F57920DD-9EB8-40D3-9FA5-A33A88741816}"/>
    <cellStyle name="20% - Accent2 3 2 3 3 2 2" xfId="14547" xr:uid="{373EA0E6-8D41-4ED5-A757-5A0B6E71819A}"/>
    <cellStyle name="20% - Accent2 3 2 3 3 2 3" xfId="14548" xr:uid="{A34F4FAB-F78F-4720-8120-A21EBAE0BBA0}"/>
    <cellStyle name="20% - Accent2 3 2 3 3 3" xfId="14549" xr:uid="{1BDAA981-250C-4626-B082-F43E8EBFE89D}"/>
    <cellStyle name="20% - Accent2 3 2 3 3 4" xfId="14550" xr:uid="{7B4E5D73-9F12-4240-8E95-A454DFE99766}"/>
    <cellStyle name="20% - Accent2 3 2 3 3 5" xfId="14551" xr:uid="{9D1567D4-37AE-41BE-B5EC-8FEDD0EE6A0A}"/>
    <cellStyle name="20% - Accent2 3 2 3 4" xfId="14552" xr:uid="{567C6A21-2C23-456F-99C0-8B4EEDA7787F}"/>
    <cellStyle name="20% - Accent2 3 2 3 4 2" xfId="14553" xr:uid="{9D81DF7B-C72E-44D7-AEA2-90C5DF8FB0E7}"/>
    <cellStyle name="20% - Accent2 3 2 3 4 3" xfId="14554" xr:uid="{26CC6702-8730-4F98-A717-36C4F279C385}"/>
    <cellStyle name="20% - Accent2 3 2 3 5" xfId="14555" xr:uid="{7132FF72-B2C9-459F-A30A-ABCDD20062BE}"/>
    <cellStyle name="20% - Accent2 3 2 3 6" xfId="14556" xr:uid="{5D2E7813-75E3-4C3D-9591-733BF24F3072}"/>
    <cellStyle name="20% - Accent2 3 2 3 7" xfId="14557" xr:uid="{05B3F06A-D3FF-4D25-8897-0DE8BD6FBCEE}"/>
    <cellStyle name="20% - Accent2 3 2 3 8" xfId="14537" xr:uid="{831FD531-AEDB-4776-819B-C3AE79B907B2}"/>
    <cellStyle name="20% - Accent2 3 2 4" xfId="4784" xr:uid="{911CAA21-60D8-4403-96EC-6844D717EC37}"/>
    <cellStyle name="20% - Accent2 3 2 4 2" xfId="14559" xr:uid="{2BC62432-D6D9-41B5-80F8-B584ABDD754D}"/>
    <cellStyle name="20% - Accent2 3 2 4 2 2" xfId="14560" xr:uid="{457ADD9B-6F23-4627-99BC-E6D3EBB3DC31}"/>
    <cellStyle name="20% - Accent2 3 2 4 2 3" xfId="14561" xr:uid="{1C2AB334-DF28-4AAE-A37C-883FC6DFFFEF}"/>
    <cellStyle name="20% - Accent2 3 2 4 3" xfId="14562" xr:uid="{CBD591AF-98D6-4A54-B745-6D961790033F}"/>
    <cellStyle name="20% - Accent2 3 2 4 4" xfId="14563" xr:uid="{564F9FAE-966E-44A7-BD40-720552958B77}"/>
    <cellStyle name="20% - Accent2 3 2 4 5" xfId="14564" xr:uid="{627EA3E7-2D61-4816-9121-E1AAE3BB1E91}"/>
    <cellStyle name="20% - Accent2 3 2 4 6" xfId="14558" xr:uid="{477EC1EF-B488-4BB1-8B65-6678F0BB5EDC}"/>
    <cellStyle name="20% - Accent2 3 2 5" xfId="9280" xr:uid="{D683A99A-59DF-4D53-8884-0E14E48C5FBF}"/>
    <cellStyle name="20% - Accent2 3 2 5 2" xfId="14566" xr:uid="{32A558E4-B7F3-40ED-809F-0BDB4A09D6D3}"/>
    <cellStyle name="20% - Accent2 3 2 5 2 2" xfId="14567" xr:uid="{5E8BA432-008B-4B54-BA6B-B9DFC4EFA78A}"/>
    <cellStyle name="20% - Accent2 3 2 5 2 3" xfId="14568" xr:uid="{10764043-BD65-431F-BB75-0653135134CC}"/>
    <cellStyle name="20% - Accent2 3 2 5 3" xfId="14569" xr:uid="{00698B16-1966-4DC8-87E9-E811D3102745}"/>
    <cellStyle name="20% - Accent2 3 2 5 4" xfId="14570" xr:uid="{2D2A0F75-367F-44DC-B636-958E0B58A9BA}"/>
    <cellStyle name="20% - Accent2 3 2 5 5" xfId="14571" xr:uid="{093EE1A4-0179-4D3A-B018-BA651E82DC07}"/>
    <cellStyle name="20% - Accent2 3 2 5 6" xfId="14565" xr:uid="{DE9FCB5D-1441-42CA-AFA8-EC44F1E41892}"/>
    <cellStyle name="20% - Accent2 3 2 6" xfId="14572" xr:uid="{8C4B5090-9625-4923-B7E2-10ECEA61322C}"/>
    <cellStyle name="20% - Accent2 3 2 6 2" xfId="14573" xr:uid="{7D915CB3-2D47-4427-AC31-DE3CDF8CC531}"/>
    <cellStyle name="20% - Accent2 3 2 6 3" xfId="14574" xr:uid="{9050C078-7A40-488C-AFA4-B3CB99E9A846}"/>
    <cellStyle name="20% - Accent2 3 2 7" xfId="14575" xr:uid="{97512209-EFE6-491A-9A21-D01893DC7EDA}"/>
    <cellStyle name="20% - Accent2 3 2 8" xfId="14576" xr:uid="{61B3D3E3-27FB-4F08-A70A-ADB5F6BC3A45}"/>
    <cellStyle name="20% - Accent2 3 2 9" xfId="14577" xr:uid="{CFED2559-24DC-4B1F-9E91-06BDF31728C6}"/>
    <cellStyle name="20% - Accent2 3 3" xfId="1006" xr:uid="{883512CC-249C-411F-ACCC-543BCC09259B}"/>
    <cellStyle name="20% - Accent2 3 3 10" xfId="11777" xr:uid="{0C81DBDF-5B6D-4EF7-86A6-7756AAA9CAD2}"/>
    <cellStyle name="20% - Accent2 3 3 2" xfId="2047" xr:uid="{6B5F51F4-F473-490E-841A-8288D3459A2E}"/>
    <cellStyle name="20% - Accent2 3 3 2 2" xfId="4071" xr:uid="{D11BEA84-1901-4F35-ABB5-A189883CCD58}"/>
    <cellStyle name="20% - Accent2 3 3 2 2 2" xfId="8080" xr:uid="{806041CA-7A10-45C6-8D8A-3588D2A56CBC}"/>
    <cellStyle name="20% - Accent2 3 3 2 2 2 2" xfId="14581" xr:uid="{24BE8132-AE80-49B3-8404-57C9200350E5}"/>
    <cellStyle name="20% - Accent2 3 3 2 2 3" xfId="14582" xr:uid="{70E06EB9-69CA-436D-8C6B-1426BBB82E4F}"/>
    <cellStyle name="20% - Accent2 3 3 2 2 4" xfId="14580" xr:uid="{FA82929F-71C0-44A1-B801-F8C5C16D75FF}"/>
    <cellStyle name="20% - Accent2 3 3 2 3" xfId="6089" xr:uid="{E8DA8D3B-143F-4DDB-A736-B0E4C5211237}"/>
    <cellStyle name="20% - Accent2 3 3 2 3 2" xfId="14583" xr:uid="{3EFFEE0B-C260-45A7-967F-A9FB4EF6013C}"/>
    <cellStyle name="20% - Accent2 3 3 2 4" xfId="10584" xr:uid="{4DA15013-C0E6-40C8-96DD-E01FA53F8EBF}"/>
    <cellStyle name="20% - Accent2 3 3 2 4 2" xfId="14584" xr:uid="{27C7D77F-1424-416E-A627-AF21AE157FF9}"/>
    <cellStyle name="20% - Accent2 3 3 2 5" xfId="14585" xr:uid="{8C1AC87E-C2AF-40D2-BB92-1F5710254463}"/>
    <cellStyle name="20% - Accent2 3 3 2 6" xfId="28958" xr:uid="{7029CF10-62C0-4649-8F8D-8998F864D857}"/>
    <cellStyle name="20% - Accent2 3 3 2 7" xfId="14579" xr:uid="{32163DA7-1C8E-4062-A7BC-2F29E23A7148}"/>
    <cellStyle name="20% - Accent2 3 3 2 8" xfId="12814" xr:uid="{8DC48BF6-EE47-427A-AC00-D7621405BB37}"/>
    <cellStyle name="20% - Accent2 3 3 3" xfId="3034" xr:uid="{2F2E31A4-E29F-40F2-8C89-2A3B7189AA0E}"/>
    <cellStyle name="20% - Accent2 3 3 3 2" xfId="7043" xr:uid="{AC3B7038-6C11-4603-9816-34438B3433D0}"/>
    <cellStyle name="20% - Accent2 3 3 3 2 2" xfId="14588" xr:uid="{2CDC87BF-0D57-4273-9A84-41936A099416}"/>
    <cellStyle name="20% - Accent2 3 3 3 2 3" xfId="14589" xr:uid="{5457716B-70F0-4913-A9EB-827A257BA4D3}"/>
    <cellStyle name="20% - Accent2 3 3 3 2 4" xfId="14587" xr:uid="{99220A7E-AC26-4BF5-BAAB-14C3670DAC9D}"/>
    <cellStyle name="20% - Accent2 3 3 3 3" xfId="14590" xr:uid="{B735989E-7984-4AEE-932E-DF61DE9C32EB}"/>
    <cellStyle name="20% - Accent2 3 3 3 4" xfId="14591" xr:uid="{CD9F0113-9FD4-4CAD-B696-C1B2D58EA77E}"/>
    <cellStyle name="20% - Accent2 3 3 3 5" xfId="14592" xr:uid="{7BCDC962-B5F0-42FF-A03E-9B27BD28BC6B}"/>
    <cellStyle name="20% - Accent2 3 3 3 6" xfId="14586" xr:uid="{12C9FA05-1890-4E6C-8C3E-3E7517A96DEA}"/>
    <cellStyle name="20% - Accent2 3 3 4" xfId="5052" xr:uid="{96CA4A08-A3AD-455C-8273-6BF345A6F26C}"/>
    <cellStyle name="20% - Accent2 3 3 4 2" xfId="14594" xr:uid="{9A3305DB-140F-4816-A8B1-7983D00D84B1}"/>
    <cellStyle name="20% - Accent2 3 3 4 3" xfId="14595" xr:uid="{4E012AD9-5A25-48C4-BC30-25C5433218EA}"/>
    <cellStyle name="20% - Accent2 3 3 4 4" xfId="14593" xr:uid="{F5F2B5C6-ADDA-463C-A7F7-3A1ADDC6347C}"/>
    <cellStyle name="20% - Accent2 3 3 5" xfId="9547" xr:uid="{BC134B50-4126-441A-8477-CA54208DAF30}"/>
    <cellStyle name="20% - Accent2 3 3 5 2" xfId="14596" xr:uid="{07D178B5-A288-4EAF-BDCF-66639072E7BF}"/>
    <cellStyle name="20% - Accent2 3 3 6" xfId="14597" xr:uid="{9EE1222F-DEAB-48C9-B785-B4B420F6AC2D}"/>
    <cellStyle name="20% - Accent2 3 3 7" xfId="14598" xr:uid="{2CFCBD22-7D77-4CF0-8D72-941CC03E226D}"/>
    <cellStyle name="20% - Accent2 3 3 8" xfId="27961" xr:uid="{E87C1EA2-70C8-448B-9962-6E7C75F597A3}"/>
    <cellStyle name="20% - Accent2 3 3 9" xfId="14578" xr:uid="{D40B5054-74AC-4A03-ACAF-ECA9592DCC37}"/>
    <cellStyle name="20% - Accent2 3 4" xfId="1513" xr:uid="{66895B8D-1268-4F23-938C-FEDC763316C4}"/>
    <cellStyle name="20% - Accent2 3 4 10" xfId="12280" xr:uid="{8F467879-6D0B-45A4-998A-58A34D433F4E}"/>
    <cellStyle name="20% - Accent2 3 4 2" xfId="3537" xr:uid="{BD2FF39D-BDFF-41DC-B52B-693DA12B551C}"/>
    <cellStyle name="20% - Accent2 3 4 2 2" xfId="7546" xr:uid="{F8221647-3E47-479A-AC27-6D617A394C9F}"/>
    <cellStyle name="20% - Accent2 3 4 2 2 2" xfId="14602" xr:uid="{16C65B33-5DCE-4F8B-A9C1-D4C2B1C52CBD}"/>
    <cellStyle name="20% - Accent2 3 4 2 2 3" xfId="14603" xr:uid="{F4A08A6D-446B-4E5D-80B8-CC5E9CDDDD74}"/>
    <cellStyle name="20% - Accent2 3 4 2 2 4" xfId="14601" xr:uid="{455B0ADD-CE7B-48BB-B086-3A6B5FFCBF4A}"/>
    <cellStyle name="20% - Accent2 3 4 2 3" xfId="14604" xr:uid="{568E739E-065A-42A6-B5F1-0533257BA9AF}"/>
    <cellStyle name="20% - Accent2 3 4 2 4" xfId="14605" xr:uid="{42DDC3B2-91FD-4ABB-85EA-DE9A5188D355}"/>
    <cellStyle name="20% - Accent2 3 4 2 5" xfId="14606" xr:uid="{2033BF67-C0E7-4696-877C-4E148EEF71EF}"/>
    <cellStyle name="20% - Accent2 3 4 2 6" xfId="14600" xr:uid="{034CD910-7AB4-464D-BDF4-68F9BA9FF66E}"/>
    <cellStyle name="20% - Accent2 3 4 3" xfId="5555" xr:uid="{A19F1DE8-0776-4D31-8D17-7CDB6EECA88B}"/>
    <cellStyle name="20% - Accent2 3 4 3 2" xfId="14608" xr:uid="{85AB387E-12BB-4F18-9FCC-F6F81FC0DCA0}"/>
    <cellStyle name="20% - Accent2 3 4 3 2 2" xfId="14609" xr:uid="{862A90D0-F4FF-4511-9420-7CF7E2DAFBCD}"/>
    <cellStyle name="20% - Accent2 3 4 3 2 3" xfId="14610" xr:uid="{28A50091-DC05-4CE6-949A-6F00E37E0F13}"/>
    <cellStyle name="20% - Accent2 3 4 3 3" xfId="14611" xr:uid="{9361379C-AB82-4707-90CB-8097CBA93529}"/>
    <cellStyle name="20% - Accent2 3 4 3 4" xfId="14612" xr:uid="{FA88AD70-9F5C-45D3-8908-4C78CA961DC7}"/>
    <cellStyle name="20% - Accent2 3 4 3 5" xfId="14613" xr:uid="{F5AB9B42-0B75-431C-8487-D484DC82CAA1}"/>
    <cellStyle name="20% - Accent2 3 4 3 6" xfId="14607" xr:uid="{039FAE2B-6274-4ED7-8BB8-8B45AD51D36F}"/>
    <cellStyle name="20% - Accent2 3 4 4" xfId="10050" xr:uid="{BA9DE23F-5CDE-443A-A202-DEE9531AFFF3}"/>
    <cellStyle name="20% - Accent2 3 4 4 2" xfId="14615" xr:uid="{47353ADF-F668-41B2-AA67-BFFB34070A42}"/>
    <cellStyle name="20% - Accent2 3 4 4 3" xfId="14616" xr:uid="{7608C52E-39A9-411F-A367-642531D235FB}"/>
    <cellStyle name="20% - Accent2 3 4 4 4" xfId="14614" xr:uid="{40DDB328-05C4-4BD0-9D52-3A51DED22817}"/>
    <cellStyle name="20% - Accent2 3 4 5" xfId="14617" xr:uid="{63C5C2B4-28CB-4B7A-A9FE-880102E5BFB4}"/>
    <cellStyle name="20% - Accent2 3 4 6" xfId="14618" xr:uid="{362C7DEB-2E0E-4D3B-9F10-DC50D2B39F91}"/>
    <cellStyle name="20% - Accent2 3 4 7" xfId="14619" xr:uid="{D7B63FE7-2E1C-469C-BAE3-F383E3FFB3D9}"/>
    <cellStyle name="20% - Accent2 3 4 8" xfId="28450" xr:uid="{BB7E8EDC-023C-4BC9-8529-082B4397B5C4}"/>
    <cellStyle name="20% - Accent2 3 4 9" xfId="14599" xr:uid="{A57F6F9C-8EF7-405E-AFFC-7AA8FC8E8C2E}"/>
    <cellStyle name="20% - Accent2 3 5" xfId="2500" xr:uid="{90E8A918-4127-4B79-8F56-EC160F6CFB16}"/>
    <cellStyle name="20% - Accent2 3 5 2" xfId="6509" xr:uid="{1DB6BADE-27AA-4222-A1B7-62162644EB6F}"/>
    <cellStyle name="20% - Accent2 3 5 2 2" xfId="14622" xr:uid="{E7224DF1-0266-4B2C-9ED9-A4CA0862403B}"/>
    <cellStyle name="20% - Accent2 3 5 2 2 2" xfId="14623" xr:uid="{508282F8-DC52-46AA-9D6A-B8C9DD55ABBF}"/>
    <cellStyle name="20% - Accent2 3 5 2 2 3" xfId="14624" xr:uid="{B736A830-47EB-4BC2-8204-FBE652A3B79D}"/>
    <cellStyle name="20% - Accent2 3 5 2 3" xfId="14625" xr:uid="{11A2E225-7DFC-4CDA-A4AF-0B7D1F6EA064}"/>
    <cellStyle name="20% - Accent2 3 5 2 4" xfId="14626" xr:uid="{C6710D62-15EB-44AF-8F1C-5B652EB142A7}"/>
    <cellStyle name="20% - Accent2 3 5 2 5" xfId="14627" xr:uid="{C39728CF-1CF4-44EC-8431-017DA7E6BABE}"/>
    <cellStyle name="20% - Accent2 3 5 2 6" xfId="14621" xr:uid="{F341EB00-8D1A-4401-9B6E-A14313699C2E}"/>
    <cellStyle name="20% - Accent2 3 5 3" xfId="14628" xr:uid="{9C2F8701-3D55-47A5-B263-AD33F6947797}"/>
    <cellStyle name="20% - Accent2 3 5 3 2" xfId="14629" xr:uid="{180D8F3B-9B66-45A5-853F-FCEAA89BFA78}"/>
    <cellStyle name="20% - Accent2 3 5 3 2 2" xfId="14630" xr:uid="{A6B658C8-3CB5-4395-9F18-DFDB32510D99}"/>
    <cellStyle name="20% - Accent2 3 5 3 2 3" xfId="14631" xr:uid="{65DB023C-0CB9-443D-80DE-AC336551AB7C}"/>
    <cellStyle name="20% - Accent2 3 5 3 3" xfId="14632" xr:uid="{29F5AA47-EC82-46F5-BC54-1DD6761EB138}"/>
    <cellStyle name="20% - Accent2 3 5 3 4" xfId="14633" xr:uid="{D7E2CA7D-65AA-42A3-9EE1-F15581B5E356}"/>
    <cellStyle name="20% - Accent2 3 5 3 5" xfId="14634" xr:uid="{D6501FE0-A470-4B8E-BC29-6DF7059781AF}"/>
    <cellStyle name="20% - Accent2 3 5 4" xfId="14635" xr:uid="{104E1E82-9E21-474F-9149-0C01031AE6B2}"/>
    <cellStyle name="20% - Accent2 3 5 4 2" xfId="14636" xr:uid="{32F82E0D-9B9E-44DA-9D9C-25400D235BBF}"/>
    <cellStyle name="20% - Accent2 3 5 4 3" xfId="14637" xr:uid="{ED0323A9-C8A1-4867-82DE-B1E6EE745578}"/>
    <cellStyle name="20% - Accent2 3 5 5" xfId="14638" xr:uid="{69863928-538D-4ADF-B41F-7C3A49729635}"/>
    <cellStyle name="20% - Accent2 3 5 6" xfId="14639" xr:uid="{E5AA56FB-EB06-4DBF-9CB5-25D1A4F196EA}"/>
    <cellStyle name="20% - Accent2 3 5 7" xfId="14640" xr:uid="{1E76FB72-F9E6-4475-9420-B79D50BF94DC}"/>
    <cellStyle name="20% - Accent2 3 5 8" xfId="14620" xr:uid="{D958FC2D-F384-4B56-B772-ABF850A1C669}"/>
    <cellStyle name="20% - Accent2 3 6" xfId="4516" xr:uid="{644ABA16-6B48-4595-A80C-81FF507CEC11}"/>
    <cellStyle name="20% - Accent2 3 6 2" xfId="14642" xr:uid="{1896E92B-DFDF-4D15-8243-2BA62EB89DD1}"/>
    <cellStyle name="20% - Accent2 3 6 2 2" xfId="14643" xr:uid="{C8AE86AF-CE82-4313-975E-D710486D931B}"/>
    <cellStyle name="20% - Accent2 3 6 2 3" xfId="14644" xr:uid="{926EF8CB-E9FB-466A-B848-E9359E34AB91}"/>
    <cellStyle name="20% - Accent2 3 6 3" xfId="14645" xr:uid="{68F096FE-E06E-4749-81D1-28484683A385}"/>
    <cellStyle name="20% - Accent2 3 6 4" xfId="14646" xr:uid="{2C1B4F52-5964-4C9E-A565-69569358A9F7}"/>
    <cellStyle name="20% - Accent2 3 6 5" xfId="14647" xr:uid="{6DE11CC9-6D24-46CC-9E54-6FB3805ED512}"/>
    <cellStyle name="20% - Accent2 3 6 6" xfId="14648" xr:uid="{EF9753BC-A225-42C9-BE95-FD785AF098EB}"/>
    <cellStyle name="20% - Accent2 3 6 7" xfId="14641" xr:uid="{1B334402-3325-4824-BDAE-C24F5EEAF07B}"/>
    <cellStyle name="20% - Accent2 3 7" xfId="9011" xr:uid="{B665C44B-DA96-4353-9F5F-CAEC991A0430}"/>
    <cellStyle name="20% - Accent2 3 7 2" xfId="14650" xr:uid="{7FE330E6-BF7B-46E6-915D-047715D9885E}"/>
    <cellStyle name="20% - Accent2 3 7 2 2" xfId="14651" xr:uid="{82B28E5F-0999-460C-8FDC-55D1ED39D3F1}"/>
    <cellStyle name="20% - Accent2 3 7 2 3" xfId="14652" xr:uid="{AA250DEF-561F-4C13-8FFA-C4A8BDD5DF73}"/>
    <cellStyle name="20% - Accent2 3 7 3" xfId="14653" xr:uid="{DA841DC3-9479-4CD8-A396-CFD1E6F668F4}"/>
    <cellStyle name="20% - Accent2 3 7 4" xfId="14654" xr:uid="{3910F2BF-ED00-48BA-AEF3-C03E5A58B2AE}"/>
    <cellStyle name="20% - Accent2 3 7 5" xfId="14655" xr:uid="{A83C1BFC-22D3-479A-9BA9-8999051DBAA5}"/>
    <cellStyle name="20% - Accent2 3 7 6" xfId="14649" xr:uid="{41C9ADA4-2C21-48F2-B2D2-A1908543527A}"/>
    <cellStyle name="20% - Accent2 3 8" xfId="14656" xr:uid="{49F5F584-029F-4A4A-AD72-BE9F01CC67BB}"/>
    <cellStyle name="20% - Accent2 3 8 2" xfId="14657" xr:uid="{7650206B-293A-4036-90D3-9483FA338922}"/>
    <cellStyle name="20% - Accent2 3 8 3" xfId="14658" xr:uid="{0468A660-97C5-42A6-93C3-8ED274E82F80}"/>
    <cellStyle name="20% - Accent2 3 9" xfId="14659" xr:uid="{3CAC1852-617F-40DC-AFF7-A7D571417636}"/>
    <cellStyle name="20% - Accent2 30" xfId="14660" xr:uid="{AB935FE1-E246-4F63-8F7D-2FFC6AE81EE5}"/>
    <cellStyle name="20% - Accent2 31" xfId="14661" xr:uid="{54CDF264-F0DC-4233-8932-0614C94713D0}"/>
    <cellStyle name="20% - Accent2 32" xfId="14662" xr:uid="{8ECBA8A3-E8F6-4CB3-BC1E-F248CEA711F3}"/>
    <cellStyle name="20% - Accent2 33" xfId="14663" xr:uid="{68B65911-F62C-4238-8FFB-C1B011F09D2A}"/>
    <cellStyle name="20% - Accent2 34" xfId="14664" xr:uid="{6E0C67AD-5CDA-4C36-98EE-C2B14EDD5657}"/>
    <cellStyle name="20% - Accent2 35" xfId="14665" xr:uid="{DD6D5A53-0C32-4EFA-B611-52A0205D827F}"/>
    <cellStyle name="20% - Accent2 36" xfId="14187" xr:uid="{DAD3BFA3-6E7D-4794-BECD-5444B9B6189E}"/>
    <cellStyle name="20% - Accent2 37" xfId="13122" xr:uid="{65EA6043-DD96-4F84-AC9A-0AC2B5E7441F}"/>
    <cellStyle name="20% - Accent2 38" xfId="11004" xr:uid="{5110C301-486F-43E1-A311-66CCB070EFB3}"/>
    <cellStyle name="20% - Accent2 39" xfId="29400" xr:uid="{3B1BE9B2-41A7-41D5-B126-9FB2CE1B7A78}"/>
    <cellStyle name="20% - Accent2 4" xfId="466" xr:uid="{1DFB0DBC-DE58-4DF1-923C-5673176F73EB}"/>
    <cellStyle name="20% - Accent2 4 10" xfId="14667" xr:uid="{AF8CE064-C537-414C-B9B0-D3FCCC039256}"/>
    <cellStyle name="20% - Accent2 4 11" xfId="14668" xr:uid="{A0EBD2AA-EF7C-4F9E-BEF8-80130F05E7F5}"/>
    <cellStyle name="20% - Accent2 4 12" xfId="14666" xr:uid="{6A6AF669-9126-407F-8548-4082638998DD}"/>
    <cellStyle name="20% - Accent2 4 13" xfId="13213" xr:uid="{6D3FF153-9BB2-4C2D-9873-968AD0033427}"/>
    <cellStyle name="20% - Accent2 4 14" xfId="11253" xr:uid="{C6DAFAC3-41F9-4933-A488-9E985B5F382F}"/>
    <cellStyle name="20% - Accent2 4 2" xfId="753" xr:uid="{1CBB1198-D20A-4514-B7D7-63CBC887B50D}"/>
    <cellStyle name="20% - Accent2 4 2 10" xfId="27731" xr:uid="{ADCDB582-1803-47F8-A8D0-4E19241DF670}"/>
    <cellStyle name="20% - Accent2 4 2 11" xfId="14669" xr:uid="{4ABD4B9E-9ACC-4821-8CDB-ADAB7A510915}"/>
    <cellStyle name="20% - Accent2 4 2 12" xfId="11527" xr:uid="{B1BA7E04-F2BD-424A-A39B-07B52AAD2FF1}"/>
    <cellStyle name="20% - Accent2 4 2 2" xfId="1798" xr:uid="{852410E7-A2F9-4553-95E5-CD63B9091AF9}"/>
    <cellStyle name="20% - Accent2 4 2 2 10" xfId="12565" xr:uid="{380E39D8-27A3-4933-A5A6-44F300E1AA0D}"/>
    <cellStyle name="20% - Accent2 4 2 2 2" xfId="3822" xr:uid="{CA66447E-68E7-46DC-8421-941D3484A95E}"/>
    <cellStyle name="20% - Accent2 4 2 2 2 2" xfId="7831" xr:uid="{459EFFD7-46B9-4A9E-8322-BB5C4641D1D7}"/>
    <cellStyle name="20% - Accent2 4 2 2 2 2 2" xfId="14673" xr:uid="{5C99C071-CC7C-46F7-B80A-D2CA3F989493}"/>
    <cellStyle name="20% - Accent2 4 2 2 2 2 3" xfId="14674" xr:uid="{543E31E9-73EC-4B20-AE73-E182213EE4EC}"/>
    <cellStyle name="20% - Accent2 4 2 2 2 2 4" xfId="14672" xr:uid="{B4B46901-49D5-45B3-BB69-04C6619A0BC2}"/>
    <cellStyle name="20% - Accent2 4 2 2 2 3" xfId="14675" xr:uid="{FEB1605C-B156-413F-8C24-D80127B5450D}"/>
    <cellStyle name="20% - Accent2 4 2 2 2 4" xfId="14676" xr:uid="{036FF0B8-41E4-467A-A297-70552EC168A2}"/>
    <cellStyle name="20% - Accent2 4 2 2 2 5" xfId="14677" xr:uid="{3B25BDDF-6C00-4AE2-A34B-B0DE0084C362}"/>
    <cellStyle name="20% - Accent2 4 2 2 2 6" xfId="14671" xr:uid="{B6E7F548-E885-4621-A6EE-FE08DA71FD3F}"/>
    <cellStyle name="20% - Accent2 4 2 2 3" xfId="5840" xr:uid="{23A6901E-BABC-42A4-8D93-96F4503C04AE}"/>
    <cellStyle name="20% - Accent2 4 2 2 3 2" xfId="14679" xr:uid="{100EC56D-4185-44BF-955C-C7A1DFA034EC}"/>
    <cellStyle name="20% - Accent2 4 2 2 3 2 2" xfId="14680" xr:uid="{9E9405AD-9C6B-407E-9AAD-5642CC6BC42F}"/>
    <cellStyle name="20% - Accent2 4 2 2 3 2 3" xfId="14681" xr:uid="{B84A993A-2B6E-450A-BD58-53E0D591DA01}"/>
    <cellStyle name="20% - Accent2 4 2 2 3 3" xfId="14682" xr:uid="{F2F32B6D-2C99-44CC-852A-927ACB74C21C}"/>
    <cellStyle name="20% - Accent2 4 2 2 3 4" xfId="14683" xr:uid="{6CA29577-C262-4744-8E0D-3E718602FCDC}"/>
    <cellStyle name="20% - Accent2 4 2 2 3 5" xfId="14684" xr:uid="{6260E8A2-C2DF-4157-8765-8767037810A2}"/>
    <cellStyle name="20% - Accent2 4 2 2 3 6" xfId="14678" xr:uid="{B970F927-AB84-4F98-8DFC-1A47E935D631}"/>
    <cellStyle name="20% - Accent2 4 2 2 4" xfId="10335" xr:uid="{759C1063-5822-4E3D-A2A9-8DFC9669875E}"/>
    <cellStyle name="20% - Accent2 4 2 2 4 2" xfId="14686" xr:uid="{1DAE7EE6-FD7F-424F-BE49-6F15BB948CFD}"/>
    <cellStyle name="20% - Accent2 4 2 2 4 3" xfId="14687" xr:uid="{A30A829C-30AE-4C32-B54A-EA1DE4ADFCAD}"/>
    <cellStyle name="20% - Accent2 4 2 2 4 4" xfId="14685" xr:uid="{9239CCB9-4F79-43C2-8109-02303086B7FB}"/>
    <cellStyle name="20% - Accent2 4 2 2 5" xfId="14688" xr:uid="{544AAEE9-1045-4189-B8C5-4DB37B86134B}"/>
    <cellStyle name="20% - Accent2 4 2 2 6" xfId="14689" xr:uid="{0A1911FA-71CB-46D9-92B5-C1E1019AB701}"/>
    <cellStyle name="20% - Accent2 4 2 2 7" xfId="14690" xr:uid="{DBBC41CB-BC11-4FDC-BEC4-866FC9540D73}"/>
    <cellStyle name="20% - Accent2 4 2 2 8" xfId="28714" xr:uid="{5B7C0092-4849-403A-80B5-EA40E9AE5A8D}"/>
    <cellStyle name="20% - Accent2 4 2 2 9" xfId="14670" xr:uid="{E16865A8-5838-4673-A241-5A5518679A6C}"/>
    <cellStyle name="20% - Accent2 4 2 3" xfId="2785" xr:uid="{14978918-8C78-42D7-A7C2-A264E9F3FA12}"/>
    <cellStyle name="20% - Accent2 4 2 3 2" xfId="6794" xr:uid="{78361A8B-DB9B-4D00-BEE2-303F2ED3755F}"/>
    <cellStyle name="20% - Accent2 4 2 3 2 2" xfId="14693" xr:uid="{B461B7CD-D55F-4128-AF5F-29EAECB583D1}"/>
    <cellStyle name="20% - Accent2 4 2 3 2 2 2" xfId="14694" xr:uid="{E0F90929-3309-4F4B-B868-1FB438492279}"/>
    <cellStyle name="20% - Accent2 4 2 3 2 2 3" xfId="14695" xr:uid="{08AE1957-A53B-451F-9D9C-29AD3D9B4A9E}"/>
    <cellStyle name="20% - Accent2 4 2 3 2 3" xfId="14696" xr:uid="{E1C8F2E5-FEB4-4CAE-8743-BF0958924520}"/>
    <cellStyle name="20% - Accent2 4 2 3 2 4" xfId="14697" xr:uid="{100E0F4F-15C7-4B90-A334-07792FFB20B0}"/>
    <cellStyle name="20% - Accent2 4 2 3 2 5" xfId="14698" xr:uid="{CE5B14CF-0179-4D2F-B3FA-D35C1AFCFAFC}"/>
    <cellStyle name="20% - Accent2 4 2 3 2 6" xfId="14692" xr:uid="{CA2751B5-9620-446E-BE54-DB2F6A6EBAAE}"/>
    <cellStyle name="20% - Accent2 4 2 3 3" xfId="14699" xr:uid="{AD68863F-1926-4B0B-BF8F-86445560AB60}"/>
    <cellStyle name="20% - Accent2 4 2 3 3 2" xfId="14700" xr:uid="{633784A9-D539-41EF-955D-DBB463C880AE}"/>
    <cellStyle name="20% - Accent2 4 2 3 3 2 2" xfId="14701" xr:uid="{56075E47-A686-40E5-857F-F96D755C9914}"/>
    <cellStyle name="20% - Accent2 4 2 3 3 2 3" xfId="14702" xr:uid="{9DAE4706-BB23-42A1-A2C5-51641A0B8F7E}"/>
    <cellStyle name="20% - Accent2 4 2 3 3 3" xfId="14703" xr:uid="{B8C18DF0-5D50-4C71-B0BF-AB5D670C8BA7}"/>
    <cellStyle name="20% - Accent2 4 2 3 3 4" xfId="14704" xr:uid="{26BD4049-3FFE-4288-B928-447A7A53C23E}"/>
    <cellStyle name="20% - Accent2 4 2 3 3 5" xfId="14705" xr:uid="{4D3192F0-F010-4C7B-A1B0-95561A626AE4}"/>
    <cellStyle name="20% - Accent2 4 2 3 4" xfId="14706" xr:uid="{A1D2EA27-8C58-48B4-BB8C-00BBF1C1FA7A}"/>
    <cellStyle name="20% - Accent2 4 2 3 4 2" xfId="14707" xr:uid="{94DEB33E-2660-4585-AC81-43200A2373CC}"/>
    <cellStyle name="20% - Accent2 4 2 3 4 3" xfId="14708" xr:uid="{B4E1039D-8D7F-4E0D-A5EB-7FD26C536D2F}"/>
    <cellStyle name="20% - Accent2 4 2 3 5" xfId="14709" xr:uid="{EC1CD56E-9082-4F1B-ADAE-70B6B16357FD}"/>
    <cellStyle name="20% - Accent2 4 2 3 6" xfId="14710" xr:uid="{7DB2186F-7338-42DB-B48B-D37BE6601E1F}"/>
    <cellStyle name="20% - Accent2 4 2 3 7" xfId="14711" xr:uid="{1E0A95CA-E928-4BD7-9AB1-B73FECF8688A}"/>
    <cellStyle name="20% - Accent2 4 2 3 8" xfId="14691" xr:uid="{5C4C419F-048D-4D34-BFFE-6611B8CC06A6}"/>
    <cellStyle name="20% - Accent2 4 2 4" xfId="4802" xr:uid="{559C908A-BF37-48C1-AEF7-C68C82BB273B}"/>
    <cellStyle name="20% - Accent2 4 2 4 2" xfId="14713" xr:uid="{91A23CBE-408E-4AC7-9E94-96B9516B2F73}"/>
    <cellStyle name="20% - Accent2 4 2 4 2 2" xfId="14714" xr:uid="{9BC3ACDC-308C-4D02-B2C5-CA02F6635749}"/>
    <cellStyle name="20% - Accent2 4 2 4 2 3" xfId="14715" xr:uid="{07129B3D-B926-4494-AEB0-1DB4BEFEA0F0}"/>
    <cellStyle name="20% - Accent2 4 2 4 3" xfId="14716" xr:uid="{3AB2AC5F-E1FC-43AA-B626-9A3302AD1596}"/>
    <cellStyle name="20% - Accent2 4 2 4 4" xfId="14717" xr:uid="{60C457A8-A3C2-471F-89BB-4D20B14126A0}"/>
    <cellStyle name="20% - Accent2 4 2 4 5" xfId="14718" xr:uid="{B7FEB14B-C8CF-4EEE-A745-E4CC070FF3AB}"/>
    <cellStyle name="20% - Accent2 4 2 4 6" xfId="14712" xr:uid="{F347B79C-B689-4667-B194-EA25B2B2DF28}"/>
    <cellStyle name="20% - Accent2 4 2 5" xfId="9298" xr:uid="{22598A96-412A-42BC-9604-2A7384D28434}"/>
    <cellStyle name="20% - Accent2 4 2 5 2" xfId="14720" xr:uid="{5E2AE280-4C8F-4DD1-B5F5-EBD34461268E}"/>
    <cellStyle name="20% - Accent2 4 2 5 2 2" xfId="14721" xr:uid="{CA0B35BC-2A6B-447E-936A-C405C6B611C7}"/>
    <cellStyle name="20% - Accent2 4 2 5 2 3" xfId="14722" xr:uid="{CD62F0BC-406A-4796-B06D-0AADE5C32838}"/>
    <cellStyle name="20% - Accent2 4 2 5 3" xfId="14723" xr:uid="{940FDA74-21A2-4CD9-B2E4-A3D9F1893C09}"/>
    <cellStyle name="20% - Accent2 4 2 5 4" xfId="14724" xr:uid="{5E8FF626-D9EA-4FA0-9EE4-8703590A2B5A}"/>
    <cellStyle name="20% - Accent2 4 2 5 5" xfId="14725" xr:uid="{E97D1580-C195-46AA-B9B3-E830A88A2F54}"/>
    <cellStyle name="20% - Accent2 4 2 5 6" xfId="14719" xr:uid="{4F1AD0FD-9BA3-4812-9B63-3A69D1169FAA}"/>
    <cellStyle name="20% - Accent2 4 2 6" xfId="14726" xr:uid="{6C32253F-A32A-416A-A439-D70FA4F8729F}"/>
    <cellStyle name="20% - Accent2 4 2 6 2" xfId="14727" xr:uid="{4130368A-C750-44FB-B155-F6A50C360F94}"/>
    <cellStyle name="20% - Accent2 4 2 6 3" xfId="14728" xr:uid="{EB515C69-F345-4F9A-B145-284E3440D12E}"/>
    <cellStyle name="20% - Accent2 4 2 7" xfId="14729" xr:uid="{074CC91A-D3A4-49AB-8F85-DB3CE354EEDD}"/>
    <cellStyle name="20% - Accent2 4 2 8" xfId="14730" xr:uid="{0A88E74B-A73B-4DBA-9DB0-B757223E3B59}"/>
    <cellStyle name="20% - Accent2 4 2 9" xfId="14731" xr:uid="{64F9AAA0-EA6C-4E7C-AE2B-552556FB58CA}"/>
    <cellStyle name="20% - Accent2 4 3" xfId="1024" xr:uid="{A60EA93D-A1E8-41D0-9786-5CADC95D79FB}"/>
    <cellStyle name="20% - Accent2 4 3 10" xfId="11795" xr:uid="{E24FC1A8-C83A-4C1B-9CDE-688144BC3DA4}"/>
    <cellStyle name="20% - Accent2 4 3 2" xfId="2065" xr:uid="{998FB704-C683-41E8-BC83-522362615410}"/>
    <cellStyle name="20% - Accent2 4 3 2 2" xfId="4089" xr:uid="{9E0CBC13-0814-48A9-8143-EB91C6B013E9}"/>
    <cellStyle name="20% - Accent2 4 3 2 2 2" xfId="8098" xr:uid="{38269882-9612-46B8-B44D-A5F6CD294DA0}"/>
    <cellStyle name="20% - Accent2 4 3 2 2 2 2" xfId="14735" xr:uid="{4647129E-251D-45D2-9DA5-1E382FED357F}"/>
    <cellStyle name="20% - Accent2 4 3 2 2 3" xfId="14736" xr:uid="{ED5441E8-6299-4C34-9D23-5B0B455C0CAE}"/>
    <cellStyle name="20% - Accent2 4 3 2 2 4" xfId="14734" xr:uid="{3BFCD78E-17C3-4295-BF56-2567B47B36FC}"/>
    <cellStyle name="20% - Accent2 4 3 2 3" xfId="6107" xr:uid="{36CF91C2-C28B-4828-B242-46FA68AEA434}"/>
    <cellStyle name="20% - Accent2 4 3 2 3 2" xfId="14737" xr:uid="{B0F4CE3C-EC08-41C2-85C6-8339F0B59E10}"/>
    <cellStyle name="20% - Accent2 4 3 2 4" xfId="10602" xr:uid="{2C6F6582-F875-4D4A-8DEA-AC59829A08E2}"/>
    <cellStyle name="20% - Accent2 4 3 2 4 2" xfId="14738" xr:uid="{84614B67-B17E-4D7D-807A-D70AE652E92A}"/>
    <cellStyle name="20% - Accent2 4 3 2 5" xfId="14739" xr:uid="{ECCB5A27-DDCB-4348-99D7-7DFF1BB3FC25}"/>
    <cellStyle name="20% - Accent2 4 3 2 6" xfId="28975" xr:uid="{4F0269AA-7DC3-4F3C-87F5-062BBA2D4C31}"/>
    <cellStyle name="20% - Accent2 4 3 2 7" xfId="14733" xr:uid="{89F9124A-6F97-4DED-AAC6-15535B90F07A}"/>
    <cellStyle name="20% - Accent2 4 3 2 8" xfId="12832" xr:uid="{076858F4-165E-41E6-9BBE-D0B34505753D}"/>
    <cellStyle name="20% - Accent2 4 3 3" xfId="3052" xr:uid="{9D2A45B1-1E3D-44B5-AC94-8E87E9C3251E}"/>
    <cellStyle name="20% - Accent2 4 3 3 2" xfId="7061" xr:uid="{E7D3FB51-4CE6-440F-B2DA-805C30E6D4BF}"/>
    <cellStyle name="20% - Accent2 4 3 3 2 2" xfId="14742" xr:uid="{CDE0B292-F89E-484B-BDD5-39C807AB6D1B}"/>
    <cellStyle name="20% - Accent2 4 3 3 2 3" xfId="14743" xr:uid="{F15F8F3A-0E06-4804-B0FC-E524D4C186B2}"/>
    <cellStyle name="20% - Accent2 4 3 3 2 4" xfId="14741" xr:uid="{168C1849-2BFC-4D4B-B4B3-74D08CC9B7C5}"/>
    <cellStyle name="20% - Accent2 4 3 3 3" xfId="14744" xr:uid="{3FD22D2F-CB1C-4AF9-BFD0-1165364A3A14}"/>
    <cellStyle name="20% - Accent2 4 3 3 4" xfId="14745" xr:uid="{AB2DE4EF-6DE9-4914-B8CF-14D7DA93A330}"/>
    <cellStyle name="20% - Accent2 4 3 3 5" xfId="14746" xr:uid="{0ABC6688-8933-43A6-B174-7C8AED7361E2}"/>
    <cellStyle name="20% - Accent2 4 3 3 6" xfId="14740" xr:uid="{976579ED-CC8A-4AAD-BED1-1C59493C2785}"/>
    <cellStyle name="20% - Accent2 4 3 4" xfId="5070" xr:uid="{558F694F-3E9B-413B-A7C9-3EFE98F9CEAB}"/>
    <cellStyle name="20% - Accent2 4 3 4 2" xfId="14748" xr:uid="{85B6D77B-8971-42C7-BBC3-8368F12E3AB3}"/>
    <cellStyle name="20% - Accent2 4 3 4 3" xfId="14749" xr:uid="{1DA1232B-44FD-4971-B54F-648E364C3B67}"/>
    <cellStyle name="20% - Accent2 4 3 4 4" xfId="14747" xr:uid="{E7AFE39E-471C-41BA-BF99-F34BD366A6D7}"/>
    <cellStyle name="20% - Accent2 4 3 5" xfId="9565" xr:uid="{99FE7ED7-5352-44A5-A362-92CD037A662F}"/>
    <cellStyle name="20% - Accent2 4 3 5 2" xfId="14750" xr:uid="{0171A95D-AEE1-4C1E-B954-B07B68FC5A49}"/>
    <cellStyle name="20% - Accent2 4 3 6" xfId="14751" xr:uid="{A5224E4F-354A-4158-8F70-B32D8B7738DD}"/>
    <cellStyle name="20% - Accent2 4 3 7" xfId="14752" xr:uid="{3DE4E799-4F71-413A-8C46-DF7D25433F2C}"/>
    <cellStyle name="20% - Accent2 4 3 8" xfId="27978" xr:uid="{C6E30A1A-AA27-4615-8671-3A34B69B41B5}"/>
    <cellStyle name="20% - Accent2 4 3 9" xfId="14732" xr:uid="{B404BA74-2232-476C-8D86-C81A5BFB1EB3}"/>
    <cellStyle name="20% - Accent2 4 4" xfId="1531" xr:uid="{9106B6C8-4BF0-4CD5-9567-DFB43D2BDF82}"/>
    <cellStyle name="20% - Accent2 4 4 10" xfId="12298" xr:uid="{4768EF2C-3D25-49EB-8F7E-E0A051E0DD8F}"/>
    <cellStyle name="20% - Accent2 4 4 2" xfId="3555" xr:uid="{098619DE-6651-4429-9BE5-3051914D6630}"/>
    <cellStyle name="20% - Accent2 4 4 2 2" xfId="7564" xr:uid="{901FA776-5988-4A2A-A1E9-C86E96867472}"/>
    <cellStyle name="20% - Accent2 4 4 2 2 2" xfId="14756" xr:uid="{E3EA04B5-A49D-46D1-8DCB-E8D2F38EE760}"/>
    <cellStyle name="20% - Accent2 4 4 2 2 3" xfId="14757" xr:uid="{915972EF-C742-4602-BF0D-A2AD29A6B52D}"/>
    <cellStyle name="20% - Accent2 4 4 2 2 4" xfId="14755" xr:uid="{23ADC6AB-C78A-4577-806C-61BCB17D8667}"/>
    <cellStyle name="20% - Accent2 4 4 2 3" xfId="14758" xr:uid="{FDB7DEB2-509C-4083-AE00-82F4CA9F88B7}"/>
    <cellStyle name="20% - Accent2 4 4 2 4" xfId="14759" xr:uid="{F99434E6-AB6A-4B17-92F8-F30160E84147}"/>
    <cellStyle name="20% - Accent2 4 4 2 5" xfId="14760" xr:uid="{4CD4FBBB-C1AD-4B7F-A8AE-CDA31CF7E36D}"/>
    <cellStyle name="20% - Accent2 4 4 2 6" xfId="14754" xr:uid="{72ED24C6-2792-4F6A-8031-4F9A84928940}"/>
    <cellStyle name="20% - Accent2 4 4 3" xfId="5573" xr:uid="{9DBA3DF5-E85E-4AC8-9BC2-A0F61C45BD1B}"/>
    <cellStyle name="20% - Accent2 4 4 3 2" xfId="14762" xr:uid="{C5F2400C-424A-4581-8F5D-D2509371323B}"/>
    <cellStyle name="20% - Accent2 4 4 3 2 2" xfId="14763" xr:uid="{25115CE0-AA02-4F92-BA80-AC6194ACBCBE}"/>
    <cellStyle name="20% - Accent2 4 4 3 2 3" xfId="14764" xr:uid="{B26815E0-70DD-44F7-AA7C-37E507B9AB82}"/>
    <cellStyle name="20% - Accent2 4 4 3 3" xfId="14765" xr:uid="{A9CA84BA-0E60-4E21-9B15-2C16109CA753}"/>
    <cellStyle name="20% - Accent2 4 4 3 4" xfId="14766" xr:uid="{E605AD1A-C0F9-43E7-B1F1-8D9C8F3D8E2F}"/>
    <cellStyle name="20% - Accent2 4 4 3 5" xfId="14767" xr:uid="{2135BDC0-A9FD-429A-ACAD-0C680D0278AF}"/>
    <cellStyle name="20% - Accent2 4 4 3 6" xfId="14761" xr:uid="{51182459-6B89-4AE1-904E-EE2B76CACACB}"/>
    <cellStyle name="20% - Accent2 4 4 4" xfId="10068" xr:uid="{F20DAD5C-70E4-4E5D-88A9-17D4686F268A}"/>
    <cellStyle name="20% - Accent2 4 4 4 2" xfId="14769" xr:uid="{D9FC7996-863B-41F4-B8CE-CD31B37B11A9}"/>
    <cellStyle name="20% - Accent2 4 4 4 3" xfId="14770" xr:uid="{172F0B3B-8B42-49F7-B04D-00D70C381149}"/>
    <cellStyle name="20% - Accent2 4 4 4 4" xfId="14768" xr:uid="{4B4153D7-E36C-4EB8-8031-9A2DA50526CF}"/>
    <cellStyle name="20% - Accent2 4 4 5" xfId="14771" xr:uid="{E378B6F4-5F37-4D65-A5EE-0EDBBE8A585C}"/>
    <cellStyle name="20% - Accent2 4 4 6" xfId="14772" xr:uid="{9BCC17D5-BC62-4F74-8126-B6515D687F3A}"/>
    <cellStyle name="20% - Accent2 4 4 7" xfId="14773" xr:uid="{5BFEDC8E-A8EC-4A92-BA9C-56084E3B6ABA}"/>
    <cellStyle name="20% - Accent2 4 4 8" xfId="28467" xr:uid="{A24E6956-3813-4076-BCB3-0FD00BDF581D}"/>
    <cellStyle name="20% - Accent2 4 4 9" xfId="14753" xr:uid="{DE384B13-6BA3-44DD-85C0-629C50178F77}"/>
    <cellStyle name="20% - Accent2 4 5" xfId="2518" xr:uid="{F703E374-B589-458F-BEFA-613F99CA636F}"/>
    <cellStyle name="20% - Accent2 4 5 2" xfId="6527" xr:uid="{AFC9D602-05B5-4A35-90FF-623AC5DC123A}"/>
    <cellStyle name="20% - Accent2 4 5 2 2" xfId="14776" xr:uid="{B49F8BF2-60F9-4ECC-996E-421E1FEDDBB9}"/>
    <cellStyle name="20% - Accent2 4 5 2 2 2" xfId="14777" xr:uid="{BD85EE85-F182-4502-A8D1-BDAFB54DCFB1}"/>
    <cellStyle name="20% - Accent2 4 5 2 2 3" xfId="14778" xr:uid="{7F3F3C15-5836-4046-A493-AE818FB837D0}"/>
    <cellStyle name="20% - Accent2 4 5 2 3" xfId="14779" xr:uid="{FE4FBC80-D4F5-493B-8DCD-929929BC0D62}"/>
    <cellStyle name="20% - Accent2 4 5 2 4" xfId="14780" xr:uid="{5FB49657-B586-4504-B595-FB24C107DD38}"/>
    <cellStyle name="20% - Accent2 4 5 2 5" xfId="14781" xr:uid="{95988BBA-8E8D-49E3-BE6D-0214EE5F0748}"/>
    <cellStyle name="20% - Accent2 4 5 2 6" xfId="14775" xr:uid="{85A2202A-CB66-485B-9949-969E88D0FA7E}"/>
    <cellStyle name="20% - Accent2 4 5 3" xfId="14782" xr:uid="{FE7C4774-6A06-4393-B2D2-38BE82E3CEF3}"/>
    <cellStyle name="20% - Accent2 4 5 3 2" xfId="14783" xr:uid="{9E6A4DA2-0FC4-4639-9B3E-A0FA76543B1A}"/>
    <cellStyle name="20% - Accent2 4 5 3 2 2" xfId="14784" xr:uid="{E3F11F83-411E-438B-B7E4-72C5CE862EC8}"/>
    <cellStyle name="20% - Accent2 4 5 3 2 3" xfId="14785" xr:uid="{8E36A791-915D-4924-A259-B7EAFD005F5A}"/>
    <cellStyle name="20% - Accent2 4 5 3 3" xfId="14786" xr:uid="{63A35319-F235-4A91-9E20-BAAD6BED9CA0}"/>
    <cellStyle name="20% - Accent2 4 5 3 4" xfId="14787" xr:uid="{4C2AE42C-61EB-48C4-B2B9-B9FD7D200816}"/>
    <cellStyle name="20% - Accent2 4 5 3 5" xfId="14788" xr:uid="{AB769786-FC2D-4EA6-A397-0392F876B167}"/>
    <cellStyle name="20% - Accent2 4 5 4" xfId="14789" xr:uid="{B81B1149-490F-4AA9-AEAF-187D5D38CEDA}"/>
    <cellStyle name="20% - Accent2 4 5 4 2" xfId="14790" xr:uid="{F20EA411-CCF8-438E-8950-4D362E64EDC9}"/>
    <cellStyle name="20% - Accent2 4 5 4 3" xfId="14791" xr:uid="{DCC6521A-FA47-4F13-A670-FF79DE0FC30F}"/>
    <cellStyle name="20% - Accent2 4 5 5" xfId="14792" xr:uid="{29DB62D7-75DC-434C-B797-387461EE35F3}"/>
    <cellStyle name="20% - Accent2 4 5 6" xfId="14793" xr:uid="{70EB3AB4-E86F-46DB-B132-C5A374972D39}"/>
    <cellStyle name="20% - Accent2 4 5 7" xfId="14794" xr:uid="{A98A449C-653D-4732-930D-E7C1236C6524}"/>
    <cellStyle name="20% - Accent2 4 5 8" xfId="14774" xr:uid="{8654F58F-D6F8-42E7-9EDE-A80831B50300}"/>
    <cellStyle name="20% - Accent2 4 6" xfId="4534" xr:uid="{206CB2B1-3AB3-45AF-B56C-CB7E9115628C}"/>
    <cellStyle name="20% - Accent2 4 6 2" xfId="14796" xr:uid="{CD8C8923-2D4E-4BA7-A718-46545226A1A7}"/>
    <cellStyle name="20% - Accent2 4 6 2 2" xfId="14797" xr:uid="{B8E91F3D-7C56-4C18-85FA-0DADF8101576}"/>
    <cellStyle name="20% - Accent2 4 6 2 3" xfId="14798" xr:uid="{4233BDC2-C7F8-448E-BD59-79C81CB56E15}"/>
    <cellStyle name="20% - Accent2 4 6 3" xfId="14799" xr:uid="{D8F15132-53B2-4532-A589-5F8D486CD762}"/>
    <cellStyle name="20% - Accent2 4 6 4" xfId="14800" xr:uid="{4AF9F542-E5D6-4295-984F-3D265F16D187}"/>
    <cellStyle name="20% - Accent2 4 6 5" xfId="14801" xr:uid="{733FE425-4EE8-4350-9148-894BEEFCDBAB}"/>
    <cellStyle name="20% - Accent2 4 6 6" xfId="14795" xr:uid="{93AA7DCD-F7D5-4C71-8A8B-C86C669313A3}"/>
    <cellStyle name="20% - Accent2 4 7" xfId="9029" xr:uid="{8811E24E-091F-488A-B954-5A53D8E037A4}"/>
    <cellStyle name="20% - Accent2 4 7 2" xfId="14803" xr:uid="{580DAB04-29D0-41C8-8A15-8E663EB215DA}"/>
    <cellStyle name="20% - Accent2 4 7 2 2" xfId="14804" xr:uid="{AFB56FAE-4946-471B-B986-9F7F5E7057BC}"/>
    <cellStyle name="20% - Accent2 4 7 2 3" xfId="14805" xr:uid="{5A19BB35-0F23-4E28-8B6A-90BFA1B0F541}"/>
    <cellStyle name="20% - Accent2 4 7 3" xfId="14806" xr:uid="{759C67F6-DD77-42FE-80C4-BE84857D22E0}"/>
    <cellStyle name="20% - Accent2 4 7 4" xfId="14807" xr:uid="{06737B07-5E53-4C45-9B17-FAAADBCDF16D}"/>
    <cellStyle name="20% - Accent2 4 7 5" xfId="14808" xr:uid="{11BFEE82-82BA-493D-BBDC-4620BA8550FC}"/>
    <cellStyle name="20% - Accent2 4 7 6" xfId="14802" xr:uid="{0446E496-41CA-4191-B491-61E6BEBD4946}"/>
    <cellStyle name="20% - Accent2 4 8" xfId="14809" xr:uid="{A5A3EE06-8AA7-4FBA-8A9D-47FBB0B71206}"/>
    <cellStyle name="20% - Accent2 4 8 2" xfId="14810" xr:uid="{75C629F2-3CEE-4A88-9007-AFE59AF0963F}"/>
    <cellStyle name="20% - Accent2 4 8 3" xfId="14811" xr:uid="{2D0C2F75-E7B4-4A05-80D1-7932FB00F3E5}"/>
    <cellStyle name="20% - Accent2 4 9" xfId="14812" xr:uid="{C039D1AB-6C94-44B7-B312-DC65DE28FF8E}"/>
    <cellStyle name="20% - Accent2 5" xfId="485" xr:uid="{6D1D9AD3-DC35-4F44-BA32-91BF38F43E3A}"/>
    <cellStyle name="20% - Accent2 5 10" xfId="14814" xr:uid="{FBB8A802-E2D8-4F60-B796-C08BB770B6E9}"/>
    <cellStyle name="20% - Accent2 5 11" xfId="14815" xr:uid="{0EB2A4F9-0F81-4779-BE53-11C02B3DBFBE}"/>
    <cellStyle name="20% - Accent2 5 12" xfId="27504" xr:uid="{C52BBC4B-578C-43F6-B874-C3A2F64F1E85}"/>
    <cellStyle name="20% - Accent2 5 13" xfId="14813" xr:uid="{D613D668-F566-411E-A62A-DB6380B810FD}"/>
    <cellStyle name="20% - Accent2 5 14" xfId="11272" xr:uid="{3138D546-59EA-4A92-8280-F1E9E003DFBB}"/>
    <cellStyle name="20% - Accent2 5 2" xfId="772" xr:uid="{0DE27270-C164-47FE-8E66-FF8B9FDCAF43}"/>
    <cellStyle name="20% - Accent2 5 2 10" xfId="27749" xr:uid="{D43E4164-18A1-4A51-BCEA-9CFDD2C84631}"/>
    <cellStyle name="20% - Accent2 5 2 11" xfId="14816" xr:uid="{600180C6-0E35-4A46-88FD-C52B28922267}"/>
    <cellStyle name="20% - Accent2 5 2 12" xfId="11546" xr:uid="{1D4CC009-DC74-4A7D-BFAA-00B144FFC2C9}"/>
    <cellStyle name="20% - Accent2 5 2 2" xfId="1817" xr:uid="{AAD7ED03-9F07-46C6-9D5D-EE9DD67BB8D1}"/>
    <cellStyle name="20% - Accent2 5 2 2 10" xfId="12584" xr:uid="{198FD6BC-C382-4382-9E2D-CC307BA1ACDD}"/>
    <cellStyle name="20% - Accent2 5 2 2 2" xfId="3841" xr:uid="{0B98DF74-FBDC-4F17-A90D-525F746989DC}"/>
    <cellStyle name="20% - Accent2 5 2 2 2 2" xfId="7850" xr:uid="{03C9765F-0C71-4961-8569-099D0488A448}"/>
    <cellStyle name="20% - Accent2 5 2 2 2 2 2" xfId="14820" xr:uid="{24762FAE-B599-4CCE-919B-50C0FA912D02}"/>
    <cellStyle name="20% - Accent2 5 2 2 2 2 3" xfId="14821" xr:uid="{45605773-7D4C-4BF5-8593-2739EB3967BC}"/>
    <cellStyle name="20% - Accent2 5 2 2 2 2 4" xfId="14819" xr:uid="{5885A53E-14AD-4CC4-B7F0-7BC6A329AE2F}"/>
    <cellStyle name="20% - Accent2 5 2 2 2 3" xfId="14822" xr:uid="{7D7624ED-07E9-413D-8257-2C3F261684D5}"/>
    <cellStyle name="20% - Accent2 5 2 2 2 4" xfId="14823" xr:uid="{54842B13-4D17-440C-9F5E-9F29F4846507}"/>
    <cellStyle name="20% - Accent2 5 2 2 2 5" xfId="14824" xr:uid="{E61A5D32-130E-42DF-B67E-F93B9EBE3232}"/>
    <cellStyle name="20% - Accent2 5 2 2 2 6" xfId="14818" xr:uid="{4B4DE0B7-2167-4CBC-B6DA-E98B1AB5E06E}"/>
    <cellStyle name="20% - Accent2 5 2 2 3" xfId="5859" xr:uid="{2DD12902-0A04-43B4-ADA0-0E2D2DC3AA35}"/>
    <cellStyle name="20% - Accent2 5 2 2 3 2" xfId="14826" xr:uid="{6150674A-8A63-4C7D-BAC6-6389BC700D19}"/>
    <cellStyle name="20% - Accent2 5 2 2 3 2 2" xfId="14827" xr:uid="{65040261-0F69-483B-808F-8A31840EB4DA}"/>
    <cellStyle name="20% - Accent2 5 2 2 3 2 3" xfId="14828" xr:uid="{67292C0C-1775-479A-B122-AA47DFF1BC40}"/>
    <cellStyle name="20% - Accent2 5 2 2 3 3" xfId="14829" xr:uid="{00945468-8038-44E3-9D03-C37CA020159A}"/>
    <cellStyle name="20% - Accent2 5 2 2 3 4" xfId="14830" xr:uid="{2021DFBC-9FA3-4492-99C0-FA12F8DFF6C6}"/>
    <cellStyle name="20% - Accent2 5 2 2 3 5" xfId="14831" xr:uid="{A9501EA1-2A8A-4A9C-89FA-6B3BDBDA1C69}"/>
    <cellStyle name="20% - Accent2 5 2 2 3 6" xfId="14825" xr:uid="{64CC1BA4-59E2-4EAB-8786-9BA59B630386}"/>
    <cellStyle name="20% - Accent2 5 2 2 4" xfId="10354" xr:uid="{BD9F373A-E6FB-4804-9353-BED150E23912}"/>
    <cellStyle name="20% - Accent2 5 2 2 4 2" xfId="14833" xr:uid="{3EA1F7DC-1FEA-45ED-B5DE-4C1D69B88D55}"/>
    <cellStyle name="20% - Accent2 5 2 2 4 3" xfId="14834" xr:uid="{314ECDEA-E23B-4B78-9BFE-93123C89CDC9}"/>
    <cellStyle name="20% - Accent2 5 2 2 4 4" xfId="14832" xr:uid="{4C35CBF8-AE3D-492B-A1C4-C4C761061344}"/>
    <cellStyle name="20% - Accent2 5 2 2 5" xfId="14835" xr:uid="{4CAE962A-EF9F-4BB1-BA8F-B8EC81D8792A}"/>
    <cellStyle name="20% - Accent2 5 2 2 6" xfId="14836" xr:uid="{A42BC69F-1072-45C5-903F-0CCF824F135F}"/>
    <cellStyle name="20% - Accent2 5 2 2 7" xfId="14837" xr:uid="{85AE0488-96D3-4DA1-B499-87EB1022C524}"/>
    <cellStyle name="20% - Accent2 5 2 2 8" xfId="28732" xr:uid="{8B765820-E450-403B-AB5A-F7670AD4E253}"/>
    <cellStyle name="20% - Accent2 5 2 2 9" xfId="14817" xr:uid="{0A7CB62C-049F-4554-95E1-2D82687F833E}"/>
    <cellStyle name="20% - Accent2 5 2 3" xfId="2804" xr:uid="{52ED5A62-F4CD-4272-AD6D-1E9F0315E751}"/>
    <cellStyle name="20% - Accent2 5 2 3 2" xfId="6813" xr:uid="{494E1A91-0674-40F3-B320-3C58D3A12692}"/>
    <cellStyle name="20% - Accent2 5 2 3 2 2" xfId="14840" xr:uid="{6D4E2FDA-24CF-420A-BFCE-032AEC0472CA}"/>
    <cellStyle name="20% - Accent2 5 2 3 2 2 2" xfId="14841" xr:uid="{109B45C8-D5F0-41D4-8A3D-4A9112B53355}"/>
    <cellStyle name="20% - Accent2 5 2 3 2 2 3" xfId="14842" xr:uid="{ED67083C-4948-45CB-B25E-8E9AE7296D4F}"/>
    <cellStyle name="20% - Accent2 5 2 3 2 3" xfId="14843" xr:uid="{FE415F43-6681-457F-8124-4D515A10F15F}"/>
    <cellStyle name="20% - Accent2 5 2 3 2 4" xfId="14844" xr:uid="{0787FEEE-1289-4AB5-A379-FB3AEFCCD024}"/>
    <cellStyle name="20% - Accent2 5 2 3 2 5" xfId="14845" xr:uid="{8357E71E-BD88-4ABE-AAD7-EB04FA15D104}"/>
    <cellStyle name="20% - Accent2 5 2 3 2 6" xfId="14839" xr:uid="{ED690D8E-56D5-4030-BF42-DC7E13605576}"/>
    <cellStyle name="20% - Accent2 5 2 3 3" xfId="14846" xr:uid="{45B57A8D-AF95-40FD-9A9B-F50408400DCF}"/>
    <cellStyle name="20% - Accent2 5 2 3 3 2" xfId="14847" xr:uid="{F9FE936B-24BB-432E-888B-C01E6F54D608}"/>
    <cellStyle name="20% - Accent2 5 2 3 3 2 2" xfId="14848" xr:uid="{797D2990-3F0D-475D-B335-2FB4E49E4858}"/>
    <cellStyle name="20% - Accent2 5 2 3 3 2 3" xfId="14849" xr:uid="{DDE00037-16B8-4CE2-8A18-767E94C64425}"/>
    <cellStyle name="20% - Accent2 5 2 3 3 3" xfId="14850" xr:uid="{E96C838A-9A63-42A8-9D6C-164A08E93E1D}"/>
    <cellStyle name="20% - Accent2 5 2 3 3 4" xfId="14851" xr:uid="{67F5A88E-74F9-4DAE-B19B-82E80B2E103C}"/>
    <cellStyle name="20% - Accent2 5 2 3 3 5" xfId="14852" xr:uid="{57494197-328E-4872-8A0F-AC186583A9CA}"/>
    <cellStyle name="20% - Accent2 5 2 3 4" xfId="14853" xr:uid="{7AC01469-7E76-4034-9A31-DB54E6671423}"/>
    <cellStyle name="20% - Accent2 5 2 3 4 2" xfId="14854" xr:uid="{F9270981-7714-4738-B0B7-EA61D4EA9847}"/>
    <cellStyle name="20% - Accent2 5 2 3 4 3" xfId="14855" xr:uid="{6FDD27BA-A7BB-467E-8A96-C692AD6E020A}"/>
    <cellStyle name="20% - Accent2 5 2 3 5" xfId="14856" xr:uid="{260C6FC6-A492-4946-A8E7-C1676AFADCB9}"/>
    <cellStyle name="20% - Accent2 5 2 3 6" xfId="14857" xr:uid="{9B9EB4B9-874D-417E-B1E5-797B0C505FBD}"/>
    <cellStyle name="20% - Accent2 5 2 3 7" xfId="14858" xr:uid="{D9AC03C0-F31C-4E8A-BE5E-F0511E5A3E6E}"/>
    <cellStyle name="20% - Accent2 5 2 3 8" xfId="14838" xr:uid="{4530BA7D-489E-4E51-BCD9-66B6E35C1CC6}"/>
    <cellStyle name="20% - Accent2 5 2 4" xfId="4821" xr:uid="{9DE88D37-AD81-47F0-A9AC-3C58209DCBBB}"/>
    <cellStyle name="20% - Accent2 5 2 4 2" xfId="14860" xr:uid="{1312B532-47BA-46EC-89D7-0B2B4CEFF096}"/>
    <cellStyle name="20% - Accent2 5 2 4 2 2" xfId="14861" xr:uid="{9F39291D-0038-4302-B311-BCA4D8E0F0BD}"/>
    <cellStyle name="20% - Accent2 5 2 4 2 3" xfId="14862" xr:uid="{ECB8942E-7E75-4A7A-A077-6247B85A6E9D}"/>
    <cellStyle name="20% - Accent2 5 2 4 3" xfId="14863" xr:uid="{57E85333-69B6-4A28-ADCE-81C8E9DEDEE9}"/>
    <cellStyle name="20% - Accent2 5 2 4 4" xfId="14864" xr:uid="{82D4FFA9-DB37-427B-B4AD-311027B945B1}"/>
    <cellStyle name="20% - Accent2 5 2 4 5" xfId="14865" xr:uid="{A2EC296E-CB1F-4702-9083-49F8E001662A}"/>
    <cellStyle name="20% - Accent2 5 2 4 6" xfId="14859" xr:uid="{1F961171-C3C7-4F45-8A39-9043803F9130}"/>
    <cellStyle name="20% - Accent2 5 2 5" xfId="9317" xr:uid="{E39AE00A-5289-457E-93A5-B7AF87BFEAEE}"/>
    <cellStyle name="20% - Accent2 5 2 5 2" xfId="14867" xr:uid="{9A1477AC-6585-45B0-9931-3D55D0DB637A}"/>
    <cellStyle name="20% - Accent2 5 2 5 2 2" xfId="14868" xr:uid="{8A3A804D-F2C7-4A3E-9770-6390AD80BA7F}"/>
    <cellStyle name="20% - Accent2 5 2 5 2 3" xfId="14869" xr:uid="{ED97030B-EC80-4B9D-AFF0-6B74475E7C98}"/>
    <cellStyle name="20% - Accent2 5 2 5 3" xfId="14870" xr:uid="{1CC0777A-E792-4EF8-9E1D-614A7A9C362F}"/>
    <cellStyle name="20% - Accent2 5 2 5 4" xfId="14871" xr:uid="{7FE6B7DE-C8B5-43A9-A182-C0A5939184B7}"/>
    <cellStyle name="20% - Accent2 5 2 5 5" xfId="14872" xr:uid="{41ACFF70-BF50-4267-B2F9-F4AF57CFA821}"/>
    <cellStyle name="20% - Accent2 5 2 5 6" xfId="14866" xr:uid="{A55447A6-60AF-41B2-882B-39B3A376A92E}"/>
    <cellStyle name="20% - Accent2 5 2 6" xfId="14873" xr:uid="{722B9358-BFD5-4126-982F-6AB017BE3AE2}"/>
    <cellStyle name="20% - Accent2 5 2 6 2" xfId="14874" xr:uid="{CEDF27AC-9A30-4698-B9D1-DC504503A04A}"/>
    <cellStyle name="20% - Accent2 5 2 6 3" xfId="14875" xr:uid="{2DBBF3BD-2744-46DB-B96A-6B1B87DBC5D3}"/>
    <cellStyle name="20% - Accent2 5 2 7" xfId="14876" xr:uid="{428490A8-6090-441B-82B3-1C1190D9612E}"/>
    <cellStyle name="20% - Accent2 5 2 8" xfId="14877" xr:uid="{241B0B74-3CE1-457E-9E9B-A804B46BC9FA}"/>
    <cellStyle name="20% - Accent2 5 2 9" xfId="14878" xr:uid="{3D2191A7-F346-4120-9D45-03845213DC58}"/>
    <cellStyle name="20% - Accent2 5 3" xfId="1043" xr:uid="{E5B0A56D-C327-4218-B51B-05F01142196F}"/>
    <cellStyle name="20% - Accent2 5 3 10" xfId="11814" xr:uid="{94EFF9F5-59BB-474E-8F2F-4512CEA3D75A}"/>
    <cellStyle name="20% - Accent2 5 3 2" xfId="2084" xr:uid="{2879FC14-BC34-4A48-8246-8D1771CC68E4}"/>
    <cellStyle name="20% - Accent2 5 3 2 2" xfId="4108" xr:uid="{694E647A-4A09-4C55-A770-ECEE66E0765C}"/>
    <cellStyle name="20% - Accent2 5 3 2 2 2" xfId="8117" xr:uid="{49F0E43D-AC15-482B-A4B5-B92C93246601}"/>
    <cellStyle name="20% - Accent2 5 3 2 2 2 2" xfId="14882" xr:uid="{8B48DE96-6103-4DAE-8207-DB9197D4D046}"/>
    <cellStyle name="20% - Accent2 5 3 2 2 3" xfId="14883" xr:uid="{CD8C2125-1306-440B-B8E6-153E829DABA3}"/>
    <cellStyle name="20% - Accent2 5 3 2 2 4" xfId="14881" xr:uid="{01519A05-AACB-437A-8B7A-9A3514D018AF}"/>
    <cellStyle name="20% - Accent2 5 3 2 3" xfId="6126" xr:uid="{85F97CEF-015F-43CB-9880-7BC0F23ECFD5}"/>
    <cellStyle name="20% - Accent2 5 3 2 3 2" xfId="14884" xr:uid="{5442DBB0-7F67-4FCD-B77D-779A23B0EEB2}"/>
    <cellStyle name="20% - Accent2 5 3 2 4" xfId="10621" xr:uid="{88A05E3B-D533-4DB7-83B5-F10DC0326A67}"/>
    <cellStyle name="20% - Accent2 5 3 2 4 2" xfId="14885" xr:uid="{4C31C73E-D3E8-47E3-A3EA-3A0D8495E972}"/>
    <cellStyle name="20% - Accent2 5 3 2 5" xfId="14886" xr:uid="{C261D3A8-60FE-4148-A917-8BF127AD8880}"/>
    <cellStyle name="20% - Accent2 5 3 2 6" xfId="28994" xr:uid="{070C4AA1-4A69-4D7E-A90A-9DCDD9A3218E}"/>
    <cellStyle name="20% - Accent2 5 3 2 7" xfId="14880" xr:uid="{9D277ED3-C032-4E3B-845F-50DFA97F3011}"/>
    <cellStyle name="20% - Accent2 5 3 2 8" xfId="12851" xr:uid="{40B3B95E-BAFB-4AFC-89FE-4EDFFDECCE27}"/>
    <cellStyle name="20% - Accent2 5 3 3" xfId="3071" xr:uid="{31845592-027D-4995-8426-8FF53CDED6B5}"/>
    <cellStyle name="20% - Accent2 5 3 3 2" xfId="7080" xr:uid="{0DB53055-809B-4B2C-82B5-A6AF490151DD}"/>
    <cellStyle name="20% - Accent2 5 3 3 2 2" xfId="14889" xr:uid="{A1DD29F4-0D4B-4572-9533-D3DA0C85CEF9}"/>
    <cellStyle name="20% - Accent2 5 3 3 2 3" xfId="14890" xr:uid="{6C02D46E-8A6D-40AD-A0AA-8370EB90FF07}"/>
    <cellStyle name="20% - Accent2 5 3 3 2 4" xfId="14888" xr:uid="{17BA6FC2-2922-4683-9221-817BF51C66AC}"/>
    <cellStyle name="20% - Accent2 5 3 3 3" xfId="14891" xr:uid="{982516D3-4AD5-414B-AEA4-49635BC4F015}"/>
    <cellStyle name="20% - Accent2 5 3 3 4" xfId="14892" xr:uid="{E2E05850-61EB-45A4-8904-2B75C0FF7322}"/>
    <cellStyle name="20% - Accent2 5 3 3 5" xfId="14893" xr:uid="{FD7161F6-7FA9-4022-B8A9-34A9C31D1948}"/>
    <cellStyle name="20% - Accent2 5 3 3 6" xfId="14887" xr:uid="{8DBC2334-09D8-4D21-9B9A-B63BF405797E}"/>
    <cellStyle name="20% - Accent2 5 3 4" xfId="5089" xr:uid="{04CF7210-2C00-4FE3-BF9A-0332977A54E7}"/>
    <cellStyle name="20% - Accent2 5 3 4 2" xfId="14895" xr:uid="{4045A6F7-ED30-4C8C-8BA6-EC1C719CD2AD}"/>
    <cellStyle name="20% - Accent2 5 3 4 3" xfId="14896" xr:uid="{D31EAF44-767A-47D9-B647-50C06EE276DA}"/>
    <cellStyle name="20% - Accent2 5 3 4 4" xfId="14894" xr:uid="{A457C02B-A3F3-4D20-96B2-283FA43BD6E8}"/>
    <cellStyle name="20% - Accent2 5 3 5" xfId="9584" xr:uid="{87C3CC8C-4438-4430-BE0D-37DB13785A7B}"/>
    <cellStyle name="20% - Accent2 5 3 5 2" xfId="14897" xr:uid="{6224FADB-18F3-410F-B8AE-C51481E0C9A3}"/>
    <cellStyle name="20% - Accent2 5 3 6" xfId="14898" xr:uid="{B3A36A6A-9240-48C9-879F-77A456C6746F}"/>
    <cellStyle name="20% - Accent2 5 3 7" xfId="14899" xr:uid="{3499EBAA-8FEB-4773-8153-E6EEB1D0268B}"/>
    <cellStyle name="20% - Accent2 5 3 8" xfId="27996" xr:uid="{78212F1E-ED8B-46CF-9799-7116FB6A3F91}"/>
    <cellStyle name="20% - Accent2 5 3 9" xfId="14879" xr:uid="{AAB3837B-AFE7-42EF-B3AA-E07C7CA161D9}"/>
    <cellStyle name="20% - Accent2 5 4" xfId="1550" xr:uid="{E02B492A-2376-4485-B90B-4FDDAE4626E0}"/>
    <cellStyle name="20% - Accent2 5 4 10" xfId="12317" xr:uid="{2276E1B8-0C8B-452B-AAAF-B66478B3FBA7}"/>
    <cellStyle name="20% - Accent2 5 4 2" xfId="3574" xr:uid="{8EA333A6-4E22-4329-AD60-3D1526828816}"/>
    <cellStyle name="20% - Accent2 5 4 2 2" xfId="7583" xr:uid="{B505BF6F-9171-4778-B636-57615A4A842D}"/>
    <cellStyle name="20% - Accent2 5 4 2 2 2" xfId="14903" xr:uid="{A7AB8F77-5C77-4019-BD09-645940B2176B}"/>
    <cellStyle name="20% - Accent2 5 4 2 2 3" xfId="14904" xr:uid="{AE504AF1-7B5D-49B3-BFE6-58E12AE41DCD}"/>
    <cellStyle name="20% - Accent2 5 4 2 2 4" xfId="14902" xr:uid="{D80930F5-7E90-4674-B0F8-8125A7622F82}"/>
    <cellStyle name="20% - Accent2 5 4 2 3" xfId="14905" xr:uid="{5A5B31F0-AB42-47F0-83DD-C1D875C5BB16}"/>
    <cellStyle name="20% - Accent2 5 4 2 4" xfId="14906" xr:uid="{6D3298B9-1725-4CAE-8982-C2F27C5FEA7B}"/>
    <cellStyle name="20% - Accent2 5 4 2 5" xfId="14907" xr:uid="{388ABDC5-EA89-421C-990F-8418F971205E}"/>
    <cellStyle name="20% - Accent2 5 4 2 6" xfId="14901" xr:uid="{52934757-5E45-457C-A9FD-76D366CD6E6F}"/>
    <cellStyle name="20% - Accent2 5 4 3" xfId="5592" xr:uid="{52C752D1-7CA3-4DA0-9178-1503D88AFDFD}"/>
    <cellStyle name="20% - Accent2 5 4 3 2" xfId="14909" xr:uid="{91E5C4AB-04E3-403E-A2E1-C8AD40D3B2F8}"/>
    <cellStyle name="20% - Accent2 5 4 3 2 2" xfId="14910" xr:uid="{42929FBE-A547-4293-A53F-9A8B1590BDEB}"/>
    <cellStyle name="20% - Accent2 5 4 3 2 3" xfId="14911" xr:uid="{CC38CF7D-F5F5-47BB-B33A-C29159D92FBC}"/>
    <cellStyle name="20% - Accent2 5 4 3 3" xfId="14912" xr:uid="{33314146-C0CF-49C0-8D77-CB193EB977D5}"/>
    <cellStyle name="20% - Accent2 5 4 3 4" xfId="14913" xr:uid="{BD46BF61-A265-4AD8-8A93-5C5ED51CE0C7}"/>
    <cellStyle name="20% - Accent2 5 4 3 5" xfId="14914" xr:uid="{288EC0F7-BC23-451F-9C79-C592D0BFF701}"/>
    <cellStyle name="20% - Accent2 5 4 3 6" xfId="14908" xr:uid="{21E51B46-20F1-4A01-8E15-4C9036EA341F}"/>
    <cellStyle name="20% - Accent2 5 4 4" xfId="10087" xr:uid="{7D0F879A-8F8C-429E-8263-84020C0A17A1}"/>
    <cellStyle name="20% - Accent2 5 4 4 2" xfId="14916" xr:uid="{7F74AD1D-DD14-4028-94E9-39884C058432}"/>
    <cellStyle name="20% - Accent2 5 4 4 3" xfId="14917" xr:uid="{47D67AC1-F79F-43CF-92A3-0DCB46888618}"/>
    <cellStyle name="20% - Accent2 5 4 4 4" xfId="14915" xr:uid="{81804A43-9AD1-4042-9544-B2D3F7D73940}"/>
    <cellStyle name="20% - Accent2 5 4 5" xfId="14918" xr:uid="{62D109CB-2A5C-4CEF-81D3-056B21ADB008}"/>
    <cellStyle name="20% - Accent2 5 4 6" xfId="14919" xr:uid="{73DD6892-04F1-4F64-8446-271774B86302}"/>
    <cellStyle name="20% - Accent2 5 4 7" xfId="14920" xr:uid="{20786CF2-6DB5-4DEE-8ECE-525B3563DE9A}"/>
    <cellStyle name="20% - Accent2 5 4 8" xfId="28485" xr:uid="{0DD2EA4A-6F2B-4537-8CC4-1D85454D6D03}"/>
    <cellStyle name="20% - Accent2 5 4 9" xfId="14900" xr:uid="{177D639C-B1A2-4D37-BCE6-E2A0297A4DC2}"/>
    <cellStyle name="20% - Accent2 5 5" xfId="2537" xr:uid="{7199FF28-C867-451A-9C4F-7305BEF0153B}"/>
    <cellStyle name="20% - Accent2 5 5 2" xfId="6546" xr:uid="{04673051-D971-44EE-B7EC-AB88777C858E}"/>
    <cellStyle name="20% - Accent2 5 5 2 2" xfId="14923" xr:uid="{8374BCDA-2195-4A76-B540-0F1E37208953}"/>
    <cellStyle name="20% - Accent2 5 5 2 2 2" xfId="14924" xr:uid="{6479C58B-8AD2-4598-B888-AA4DEF258FE7}"/>
    <cellStyle name="20% - Accent2 5 5 2 2 3" xfId="14925" xr:uid="{9348ABD3-C57D-4AFD-863A-D4C09B7DF35B}"/>
    <cellStyle name="20% - Accent2 5 5 2 3" xfId="14926" xr:uid="{8F1BFD70-9F92-46D2-BE3A-39132257BFE0}"/>
    <cellStyle name="20% - Accent2 5 5 2 4" xfId="14927" xr:uid="{F11A9311-4530-4089-B662-278AC6FC16F2}"/>
    <cellStyle name="20% - Accent2 5 5 2 5" xfId="14928" xr:uid="{3A8092B7-F950-473A-A02D-F9EFCA6DFEB3}"/>
    <cellStyle name="20% - Accent2 5 5 2 6" xfId="14922" xr:uid="{331DE6FD-310B-4587-B6FF-17E505AC3B68}"/>
    <cellStyle name="20% - Accent2 5 5 3" xfId="14929" xr:uid="{29343680-D968-4C4A-B154-AE90FFF0FF8C}"/>
    <cellStyle name="20% - Accent2 5 5 3 2" xfId="14930" xr:uid="{5B7E930C-0DC1-4A3F-BAC7-FCFC138990D5}"/>
    <cellStyle name="20% - Accent2 5 5 3 2 2" xfId="14931" xr:uid="{F22AF6A6-B10B-4F85-80B0-0CD1B1EEB68B}"/>
    <cellStyle name="20% - Accent2 5 5 3 2 3" xfId="14932" xr:uid="{E9C3704D-F23B-4E82-94A1-6780C7F767B9}"/>
    <cellStyle name="20% - Accent2 5 5 3 3" xfId="14933" xr:uid="{0F71F608-421D-494B-9055-43BC78046718}"/>
    <cellStyle name="20% - Accent2 5 5 3 4" xfId="14934" xr:uid="{68DB9F6D-B695-49BD-A9DB-D5BA0B8DAD9D}"/>
    <cellStyle name="20% - Accent2 5 5 3 5" xfId="14935" xr:uid="{8E4F436B-1A0C-4C7D-B3C6-D4398F22D3CA}"/>
    <cellStyle name="20% - Accent2 5 5 4" xfId="14936" xr:uid="{3A72B1C2-2A9B-497E-8F99-5563EBDF1CE3}"/>
    <cellStyle name="20% - Accent2 5 5 4 2" xfId="14937" xr:uid="{D5C2E334-4170-408B-A928-BB52B0CDB23B}"/>
    <cellStyle name="20% - Accent2 5 5 4 3" xfId="14938" xr:uid="{EC19B715-A750-48BC-878D-A22F61173BE6}"/>
    <cellStyle name="20% - Accent2 5 5 5" xfId="14939" xr:uid="{5B705692-E27E-4B8F-B762-8DA19EC0FB47}"/>
    <cellStyle name="20% - Accent2 5 5 6" xfId="14940" xr:uid="{FD0169D8-913D-4EFC-A24C-77B9F1711913}"/>
    <cellStyle name="20% - Accent2 5 5 7" xfId="14941" xr:uid="{DAC94749-BF4F-49F8-A5E8-B36ADD877719}"/>
    <cellStyle name="20% - Accent2 5 5 8" xfId="14921" xr:uid="{C1612F7C-C4DA-4296-AED1-47B0FB4F182C}"/>
    <cellStyle name="20% - Accent2 5 6" xfId="4553" xr:uid="{7553ABE5-58A8-496D-8B19-6B1F7FF78713}"/>
    <cellStyle name="20% - Accent2 5 6 2" xfId="14943" xr:uid="{14569C65-8B71-487D-AD13-8BDB8BA0A02E}"/>
    <cellStyle name="20% - Accent2 5 6 2 2" xfId="14944" xr:uid="{DCDC2D78-4CF9-4374-ADD7-123F9176F652}"/>
    <cellStyle name="20% - Accent2 5 6 2 3" xfId="14945" xr:uid="{70AF936F-8C0F-41C6-BE46-55EA672A6FA5}"/>
    <cellStyle name="20% - Accent2 5 6 3" xfId="14946" xr:uid="{3E242DB1-8717-4AB4-9B4E-B2FFD1AA4F2D}"/>
    <cellStyle name="20% - Accent2 5 6 4" xfId="14947" xr:uid="{36D0BCBF-3981-4CB1-8EB6-069DBF9702AB}"/>
    <cellStyle name="20% - Accent2 5 6 5" xfId="14948" xr:uid="{DBED7CE1-23D6-4B9B-BEF4-BEDA272706C9}"/>
    <cellStyle name="20% - Accent2 5 6 6" xfId="14942" xr:uid="{DC34B06A-90CE-4B6B-9946-F79EBEAF9F41}"/>
    <cellStyle name="20% - Accent2 5 7" xfId="9048" xr:uid="{A0DB7FB3-9583-4917-8957-83B092FD6EC3}"/>
    <cellStyle name="20% - Accent2 5 7 2" xfId="14950" xr:uid="{69C38A91-7F7B-47BD-B3CA-BB1CFFB9232E}"/>
    <cellStyle name="20% - Accent2 5 7 2 2" xfId="14951" xr:uid="{B45192E0-935F-48EA-AABD-77DE0BAED108}"/>
    <cellStyle name="20% - Accent2 5 7 2 3" xfId="14952" xr:uid="{348924CF-BF09-4B2C-83B8-CAA03D7E8BCA}"/>
    <cellStyle name="20% - Accent2 5 7 3" xfId="14953" xr:uid="{892791E8-4892-4C5D-95B6-F2C4093FD9E2}"/>
    <cellStyle name="20% - Accent2 5 7 4" xfId="14954" xr:uid="{E3776288-1167-4CB0-A8D4-42BD868C8656}"/>
    <cellStyle name="20% - Accent2 5 7 5" xfId="14955" xr:uid="{DEA1D73C-1F3B-4C2F-BDCF-D5F85AD82FA7}"/>
    <cellStyle name="20% - Accent2 5 7 6" xfId="14949" xr:uid="{40438B90-2A50-41AB-8D3F-F3E241E311DA}"/>
    <cellStyle name="20% - Accent2 5 8" xfId="14956" xr:uid="{9A9AAC3A-C43B-4154-89C0-A90988DF8521}"/>
    <cellStyle name="20% - Accent2 5 8 2" xfId="14957" xr:uid="{0A82ED78-7F27-49A1-9E68-88B0B06A7421}"/>
    <cellStyle name="20% - Accent2 5 8 3" xfId="14958" xr:uid="{F4B5D484-3A3C-4166-B159-9F3E84281ECA}"/>
    <cellStyle name="20% - Accent2 5 9" xfId="14959" xr:uid="{795A79C1-9A04-4861-9F5D-A18321683BFA}"/>
    <cellStyle name="20% - Accent2 6" xfId="503" xr:uid="{D819696B-3ED3-40DA-93A5-1C37C9E357B9}"/>
    <cellStyle name="20% - Accent2 6 10" xfId="14961" xr:uid="{CFEB9326-A27D-460F-8811-CD346A1FCBE8}"/>
    <cellStyle name="20% - Accent2 6 11" xfId="27521" xr:uid="{AF3B2D67-8A87-4DBB-82BC-4F013B1831A7}"/>
    <cellStyle name="20% - Accent2 6 12" xfId="14960" xr:uid="{9449EA38-DA92-4823-B3C8-8BC7A83BAB4A}"/>
    <cellStyle name="20% - Accent2 6 13" xfId="11290" xr:uid="{D12062FE-AA63-4978-96A6-251E4176248E}"/>
    <cellStyle name="20% - Accent2 6 2" xfId="793" xr:uid="{81E25020-F0C9-44D9-86E0-596E5AC36BAD}"/>
    <cellStyle name="20% - Accent2 6 2 10" xfId="11567" xr:uid="{59CB6220-3854-478F-9669-A3B528FA4EDA}"/>
    <cellStyle name="20% - Accent2 6 2 2" xfId="1838" xr:uid="{4140CE61-8E1C-4EFB-8716-F905E2F52653}"/>
    <cellStyle name="20% - Accent2 6 2 2 2" xfId="3862" xr:uid="{D189E5B0-222B-42FC-ABBB-52A75E5C6134}"/>
    <cellStyle name="20% - Accent2 6 2 2 2 2" xfId="7871" xr:uid="{95F6D4DF-07AD-4BDE-B040-B8E00245751F}"/>
    <cellStyle name="20% - Accent2 6 2 2 2 2 2" xfId="14965" xr:uid="{4EF60F81-0CB0-4717-B522-F8DAB403DFF8}"/>
    <cellStyle name="20% - Accent2 6 2 2 2 3" xfId="14966" xr:uid="{191F25F7-2CDA-4A26-A47A-09FB1A3B8AA2}"/>
    <cellStyle name="20% - Accent2 6 2 2 2 4" xfId="14964" xr:uid="{C56EBD4D-693A-4EF6-90AB-24C56A4B1E63}"/>
    <cellStyle name="20% - Accent2 6 2 2 3" xfId="5880" xr:uid="{0ACFB42E-3761-4131-B3E7-8F48819B8E37}"/>
    <cellStyle name="20% - Accent2 6 2 2 3 2" xfId="14967" xr:uid="{6F68C97D-4287-45D5-B5AB-48D4B74A8C6C}"/>
    <cellStyle name="20% - Accent2 6 2 2 4" xfId="10375" xr:uid="{1F41977A-1743-4F06-9BDD-BF0254E3655D}"/>
    <cellStyle name="20% - Accent2 6 2 2 4 2" xfId="14968" xr:uid="{DFF1F2C9-84DB-40EB-8677-8B6056C32DCE}"/>
    <cellStyle name="20% - Accent2 6 2 2 5" xfId="14969" xr:uid="{23420692-4C2E-4D55-A680-CC290C466401}"/>
    <cellStyle name="20% - Accent2 6 2 2 6" xfId="28752" xr:uid="{FDC1DC24-96F7-4866-9737-F86C06D7FDCA}"/>
    <cellStyle name="20% - Accent2 6 2 2 7" xfId="14963" xr:uid="{20ABA916-A49F-4C19-B598-DE0897F32CEB}"/>
    <cellStyle name="20% - Accent2 6 2 2 8" xfId="12605" xr:uid="{B3623181-B46C-4569-B7F5-807C700BBCFA}"/>
    <cellStyle name="20% - Accent2 6 2 3" xfId="2825" xr:uid="{36DAFF41-6986-4E77-9512-05E757E69496}"/>
    <cellStyle name="20% - Accent2 6 2 3 2" xfId="6834" xr:uid="{E12FC43B-F4E3-4DDA-99E7-1F66049B8A32}"/>
    <cellStyle name="20% - Accent2 6 2 3 2 2" xfId="14972" xr:uid="{298F12A4-6CF3-4B2B-A03A-B2CB5CF0B581}"/>
    <cellStyle name="20% - Accent2 6 2 3 2 3" xfId="14973" xr:uid="{A01371B0-0B13-4E41-A3A3-63349A829358}"/>
    <cellStyle name="20% - Accent2 6 2 3 2 4" xfId="14971" xr:uid="{127C6EED-0C9A-46D8-AC96-1062F739AE5A}"/>
    <cellStyle name="20% - Accent2 6 2 3 3" xfId="14974" xr:uid="{E533478B-C15D-40F5-B04D-EE65279AA38F}"/>
    <cellStyle name="20% - Accent2 6 2 3 4" xfId="14975" xr:uid="{063575B0-0AC1-4AA1-A86C-B3420636E3F5}"/>
    <cellStyle name="20% - Accent2 6 2 3 5" xfId="14976" xr:uid="{A583B7F7-BDF0-48D9-A1B4-8A0DAB7874D5}"/>
    <cellStyle name="20% - Accent2 6 2 3 6" xfId="14970" xr:uid="{A0F98250-CA59-4042-9B1A-718AA9470266}"/>
    <cellStyle name="20% - Accent2 6 2 4" xfId="4842" xr:uid="{20D06FAF-2CA2-41C7-81F1-C40BD968C4DD}"/>
    <cellStyle name="20% - Accent2 6 2 4 2" xfId="14978" xr:uid="{47CFD2A5-942D-4BA0-94F6-BE60A1C497BB}"/>
    <cellStyle name="20% - Accent2 6 2 4 3" xfId="14979" xr:uid="{FBA5CF9E-EEDD-499B-B38B-E93D88580141}"/>
    <cellStyle name="20% - Accent2 6 2 4 4" xfId="14977" xr:uid="{A17E7AD9-0A5F-462F-A2E0-525A8E6D3972}"/>
    <cellStyle name="20% - Accent2 6 2 5" xfId="9338" xr:uid="{5B01624E-2655-4EA2-A257-5359ABB1AA0C}"/>
    <cellStyle name="20% - Accent2 6 2 5 2" xfId="14980" xr:uid="{6F498D02-7EED-4D14-9C66-1341E6E139AE}"/>
    <cellStyle name="20% - Accent2 6 2 6" xfId="14981" xr:uid="{3F1DBF46-AF68-4C9D-9BD6-0EB40D750B0C}"/>
    <cellStyle name="20% - Accent2 6 2 7" xfId="14982" xr:uid="{A8B14AA4-7327-4EF9-B350-4EABB6567217}"/>
    <cellStyle name="20% - Accent2 6 2 8" xfId="27768" xr:uid="{EC7F899A-7F28-4E1D-BEA0-FDC159A2FD24}"/>
    <cellStyle name="20% - Accent2 6 2 9" xfId="14962" xr:uid="{CE14CE3E-5637-40BF-B023-B9609C893177}"/>
    <cellStyle name="20% - Accent2 6 3" xfId="1064" xr:uid="{7892E6A9-4E8C-4DCC-B1B5-12041F89B4A5}"/>
    <cellStyle name="20% - Accent2 6 3 10" xfId="11835" xr:uid="{B7B68BDF-FF0B-4C2B-965C-C7B00428E5A2}"/>
    <cellStyle name="20% - Accent2 6 3 2" xfId="2105" xr:uid="{B74D52A6-2C03-431F-AB8B-B19B227492E8}"/>
    <cellStyle name="20% - Accent2 6 3 2 2" xfId="4129" xr:uid="{14A17002-D478-45E3-9561-1040800536BE}"/>
    <cellStyle name="20% - Accent2 6 3 2 2 2" xfId="8138" xr:uid="{C1AB412F-462A-401A-9C33-FC8AE0016093}"/>
    <cellStyle name="20% - Accent2 6 3 2 2 2 2" xfId="14986" xr:uid="{2FA0D1FE-9E03-4CAF-A677-54847339F9F8}"/>
    <cellStyle name="20% - Accent2 6 3 2 2 3" xfId="14987" xr:uid="{3ABEF713-BCF4-4E74-9D8B-5BB3076DC649}"/>
    <cellStyle name="20% - Accent2 6 3 2 2 4" xfId="14985" xr:uid="{933654F9-E012-4143-BF58-6B6C71BACACB}"/>
    <cellStyle name="20% - Accent2 6 3 2 3" xfId="6147" xr:uid="{782E0999-D244-4997-94C1-30E5D5C850DD}"/>
    <cellStyle name="20% - Accent2 6 3 2 3 2" xfId="14988" xr:uid="{C786BA44-C859-4500-9303-FAA7A1F59EEF}"/>
    <cellStyle name="20% - Accent2 6 3 2 4" xfId="10642" xr:uid="{B61143D9-9856-4944-96C1-2C45C797DA82}"/>
    <cellStyle name="20% - Accent2 6 3 2 4 2" xfId="14989" xr:uid="{35614042-050B-4C0C-A7AD-0A3367C4B38D}"/>
    <cellStyle name="20% - Accent2 6 3 2 5" xfId="14990" xr:uid="{1371EF9F-2695-4A61-A1EE-247FE83205A3}"/>
    <cellStyle name="20% - Accent2 6 3 2 6" xfId="29015" xr:uid="{512C920B-CD5D-450A-8F6C-59BD2BDEB991}"/>
    <cellStyle name="20% - Accent2 6 3 2 7" xfId="14984" xr:uid="{64EB618A-DDDC-4037-907A-3BCCDB2BABE9}"/>
    <cellStyle name="20% - Accent2 6 3 2 8" xfId="12872" xr:uid="{EE99FEBF-F773-43B8-9A0A-918CA75CB630}"/>
    <cellStyle name="20% - Accent2 6 3 3" xfId="3092" xr:uid="{2647A64D-739A-4DB3-AB4A-2B7B04A78409}"/>
    <cellStyle name="20% - Accent2 6 3 3 2" xfId="7101" xr:uid="{FA60C958-C94B-4488-8AEB-CAE78C59494B}"/>
    <cellStyle name="20% - Accent2 6 3 3 2 2" xfId="14993" xr:uid="{6BCF45E2-0A03-46C1-B9D1-3C1A0AAC67B7}"/>
    <cellStyle name="20% - Accent2 6 3 3 2 3" xfId="14994" xr:uid="{EA37D1DB-73C7-47F1-9F29-52206D194F2B}"/>
    <cellStyle name="20% - Accent2 6 3 3 2 4" xfId="14992" xr:uid="{387F98EB-6ACD-456A-BB68-97F92EBE1DC5}"/>
    <cellStyle name="20% - Accent2 6 3 3 3" xfId="14995" xr:uid="{945A18EE-6FD0-4904-A619-F28A7825B385}"/>
    <cellStyle name="20% - Accent2 6 3 3 4" xfId="14996" xr:uid="{FB4CBBA9-E89E-4972-AAE3-36F784CC4432}"/>
    <cellStyle name="20% - Accent2 6 3 3 5" xfId="14997" xr:uid="{353CE7A5-15AD-4808-BE8A-62AB8F43FB9E}"/>
    <cellStyle name="20% - Accent2 6 3 3 6" xfId="14991" xr:uid="{051D8187-C573-475E-BCFA-B9EAF1D29ECE}"/>
    <cellStyle name="20% - Accent2 6 3 4" xfId="5110" xr:uid="{46FDE2AB-2761-4337-94B9-38D0AE66A92F}"/>
    <cellStyle name="20% - Accent2 6 3 4 2" xfId="14999" xr:uid="{6BF0032A-2CAC-4E4E-A1B1-63C44219C714}"/>
    <cellStyle name="20% - Accent2 6 3 4 3" xfId="15000" xr:uid="{949C1297-0EE2-4E2F-97BA-C72BEB548B11}"/>
    <cellStyle name="20% - Accent2 6 3 4 4" xfId="14998" xr:uid="{A4DE29AF-E8AE-45BB-AA08-70FB2A9DD4D5}"/>
    <cellStyle name="20% - Accent2 6 3 5" xfId="9605" xr:uid="{554F4FC8-431D-4FF5-9505-F4575F3F8EF9}"/>
    <cellStyle name="20% - Accent2 6 3 5 2" xfId="15001" xr:uid="{A0F3C976-1487-4E76-84B3-39A7303D4C3A}"/>
    <cellStyle name="20% - Accent2 6 3 6" xfId="15002" xr:uid="{0E812976-0FA6-4E15-8BDC-8B2807961C21}"/>
    <cellStyle name="20% - Accent2 6 3 7" xfId="15003" xr:uid="{E963F87C-CA12-4D26-BCD8-993EADCC8EF1}"/>
    <cellStyle name="20% - Accent2 6 3 8" xfId="28016" xr:uid="{CEF71D53-B412-4BDD-8163-7E1463F6FA7C}"/>
    <cellStyle name="20% - Accent2 6 3 9" xfId="14983" xr:uid="{DD99704F-EDEC-4E3D-B945-597644310762}"/>
    <cellStyle name="20% - Accent2 6 4" xfId="1568" xr:uid="{F703B627-2B89-47CD-95B7-0208FBF725E0}"/>
    <cellStyle name="20% - Accent2 6 4 10" xfId="12335" xr:uid="{3FC0540C-BFCD-442F-A532-72213445046F}"/>
    <cellStyle name="20% - Accent2 6 4 2" xfId="3592" xr:uid="{9BFBD596-26B8-4A87-919D-432A2CBBAB65}"/>
    <cellStyle name="20% - Accent2 6 4 2 2" xfId="7601" xr:uid="{768426B4-A860-4704-A535-C339D191EA49}"/>
    <cellStyle name="20% - Accent2 6 4 2 2 2" xfId="15007" xr:uid="{E9503CD0-6EFB-4841-B81B-AB6509AC94CA}"/>
    <cellStyle name="20% - Accent2 6 4 2 2 3" xfId="15008" xr:uid="{C1B0032D-EC9E-42E5-9EAE-0601BAC500C9}"/>
    <cellStyle name="20% - Accent2 6 4 2 2 4" xfId="15006" xr:uid="{C79460F3-FE91-44C9-AF7B-737988773E25}"/>
    <cellStyle name="20% - Accent2 6 4 2 3" xfId="15009" xr:uid="{BF478EE9-9E61-4730-96B0-ECA815C30A70}"/>
    <cellStyle name="20% - Accent2 6 4 2 4" xfId="15010" xr:uid="{6D31AFD6-130D-46C3-A4C0-0F5C2116DB84}"/>
    <cellStyle name="20% - Accent2 6 4 2 5" xfId="15011" xr:uid="{3F147101-6E26-4E75-B5AA-7828C59B638F}"/>
    <cellStyle name="20% - Accent2 6 4 2 6" xfId="15005" xr:uid="{FCF34897-C6F7-4EEF-9A5F-7F2B70AB735C}"/>
    <cellStyle name="20% - Accent2 6 4 3" xfId="5610" xr:uid="{D80BCF7E-3EB8-4523-9B93-E85304F30FE4}"/>
    <cellStyle name="20% - Accent2 6 4 3 2" xfId="15013" xr:uid="{1A5B041D-842D-4ECC-9DE2-71C305287C30}"/>
    <cellStyle name="20% - Accent2 6 4 3 2 2" xfId="15014" xr:uid="{3EFAD5F7-E276-4BBC-B86D-CF92196423D5}"/>
    <cellStyle name="20% - Accent2 6 4 3 2 3" xfId="15015" xr:uid="{C826D886-C39B-48AE-9888-75A84FC406B0}"/>
    <cellStyle name="20% - Accent2 6 4 3 3" xfId="15016" xr:uid="{49BADF92-4B48-404A-9A20-E47943B9FA53}"/>
    <cellStyle name="20% - Accent2 6 4 3 4" xfId="15017" xr:uid="{479F8389-B5A1-4CDF-BDC3-17A71BA62F8A}"/>
    <cellStyle name="20% - Accent2 6 4 3 5" xfId="15018" xr:uid="{7BD3D91C-75F7-4B29-94EF-146AC90AEF42}"/>
    <cellStyle name="20% - Accent2 6 4 3 6" xfId="15012" xr:uid="{C9099585-7420-44F5-93DC-44FBB5946459}"/>
    <cellStyle name="20% - Accent2 6 4 4" xfId="10105" xr:uid="{3B7E4EE0-807C-4FB3-8A0F-C5043442DBFE}"/>
    <cellStyle name="20% - Accent2 6 4 4 2" xfId="15020" xr:uid="{BAD5E06F-DA44-4349-AD4D-5F5E410E2A36}"/>
    <cellStyle name="20% - Accent2 6 4 4 3" xfId="15021" xr:uid="{E0EFD694-C45F-42B9-A45D-2563DCCD6678}"/>
    <cellStyle name="20% - Accent2 6 4 4 4" xfId="15019" xr:uid="{311AB022-F852-44D4-BCFF-03A8404F52C3}"/>
    <cellStyle name="20% - Accent2 6 4 5" xfId="15022" xr:uid="{F2604F49-F165-4EBF-849D-4F2FEE706555}"/>
    <cellStyle name="20% - Accent2 6 4 6" xfId="15023" xr:uid="{E5C137BC-3DF3-407E-B575-840C58B4A435}"/>
    <cellStyle name="20% - Accent2 6 4 7" xfId="15024" xr:uid="{BBE7BE2A-351F-4F59-85CA-2E085887F8B5}"/>
    <cellStyle name="20% - Accent2 6 4 8" xfId="28502" xr:uid="{77B1910B-CEF8-4BB6-BCD7-C9748C7CEF5C}"/>
    <cellStyle name="20% - Accent2 6 4 9" xfId="15004" xr:uid="{94F3E825-1652-41E0-876B-BE7B3AFCA7FB}"/>
    <cellStyle name="20% - Accent2 6 5" xfId="2555" xr:uid="{AE5E73ED-B38C-49BB-89FE-F0EE990CF675}"/>
    <cellStyle name="20% - Accent2 6 5 2" xfId="6564" xr:uid="{AFC4EC56-D990-45CA-9DED-14B54F8311BE}"/>
    <cellStyle name="20% - Accent2 6 5 2 2" xfId="15027" xr:uid="{6029D7F0-7EBF-428B-B969-E676D4318D07}"/>
    <cellStyle name="20% - Accent2 6 5 2 3" xfId="15028" xr:uid="{9ECA4135-A1D0-4BC4-8A86-6FDF5FAFB016}"/>
    <cellStyle name="20% - Accent2 6 5 2 4" xfId="15026" xr:uid="{CE13C9DA-8588-436E-99EC-240C83067D7B}"/>
    <cellStyle name="20% - Accent2 6 5 3" xfId="15029" xr:uid="{C42DA192-87CC-4D2F-A58F-EA9F97BCC4A9}"/>
    <cellStyle name="20% - Accent2 6 5 4" xfId="15030" xr:uid="{0D45D00F-49D7-4DA0-B2A8-9FDA18DB55C3}"/>
    <cellStyle name="20% - Accent2 6 5 5" xfId="15031" xr:uid="{31357B6F-C661-4BDD-9A64-B30ACA5B367E}"/>
    <cellStyle name="20% - Accent2 6 5 6" xfId="15025" xr:uid="{7166C1EB-6B9E-4B72-BCC1-E4E754F6B3AD}"/>
    <cellStyle name="20% - Accent2 6 6" xfId="4571" xr:uid="{843D9C0B-669A-462B-B706-F3EA7D4FD67D}"/>
    <cellStyle name="20% - Accent2 6 6 2" xfId="15033" xr:uid="{F7CF916E-9D2C-4F5E-B220-D078CF583136}"/>
    <cellStyle name="20% - Accent2 6 6 2 2" xfId="15034" xr:uid="{5A5B3E76-0249-4E53-A690-4E4666879C6A}"/>
    <cellStyle name="20% - Accent2 6 6 2 3" xfId="15035" xr:uid="{80CB656D-B3AF-4BFB-A94A-F4F4AF40FE6B}"/>
    <cellStyle name="20% - Accent2 6 6 3" xfId="15036" xr:uid="{0E1F81C4-4A8C-4934-9D9C-44FDF10952FA}"/>
    <cellStyle name="20% - Accent2 6 6 4" xfId="15037" xr:uid="{4453AAFD-DC8C-4402-905D-A1C8636039AE}"/>
    <cellStyle name="20% - Accent2 6 6 5" xfId="15038" xr:uid="{47D5D44B-A854-4956-A0A1-241E102A8917}"/>
    <cellStyle name="20% - Accent2 6 6 6" xfId="15032" xr:uid="{AB67C4C6-12B2-44BB-97EC-0DF7E665A62F}"/>
    <cellStyle name="20% - Accent2 6 7" xfId="9066" xr:uid="{06CD7800-C6E0-48E2-838A-7A861FE623FB}"/>
    <cellStyle name="20% - Accent2 6 7 2" xfId="15040" xr:uid="{4F6581B4-0A5E-4521-BCDE-BC0B37F7783F}"/>
    <cellStyle name="20% - Accent2 6 7 3" xfId="15041" xr:uid="{1D75C44C-FA49-47E2-A2DE-59B384FBE525}"/>
    <cellStyle name="20% - Accent2 6 7 4" xfId="15039" xr:uid="{719E157B-89DB-4025-847F-21354F4FDB07}"/>
    <cellStyle name="20% - Accent2 6 8" xfId="15042" xr:uid="{C210F9E4-FC0B-415A-8522-FA9C0E67FCB4}"/>
    <cellStyle name="20% - Accent2 6 9" xfId="15043" xr:uid="{CAD3460C-B8ED-44D3-A73C-11999AD135EE}"/>
    <cellStyle name="20% - Accent2 7" xfId="525" xr:uid="{989A64A6-57EF-4237-BAD8-BB50DFA4CF61}"/>
    <cellStyle name="20% - Accent2 7 10" xfId="27540" xr:uid="{AFE9D06E-9E92-4A8A-8CE9-2F37A22E0143}"/>
    <cellStyle name="20% - Accent2 7 11" xfId="15044" xr:uid="{B912C212-9858-4469-A191-81227A8FC6EE}"/>
    <cellStyle name="20% - Accent2 7 12" xfId="11311" xr:uid="{73CCE88C-3475-4C57-B2EC-7C641C228802}"/>
    <cellStyle name="20% - Accent2 7 2" xfId="820" xr:uid="{6BC30ABF-ADC3-4340-A3BB-EDB6F8472F13}"/>
    <cellStyle name="20% - Accent2 7 2 10" xfId="11594" xr:uid="{7244E3D6-4272-431D-88CF-769BEE66E236}"/>
    <cellStyle name="20% - Accent2 7 2 2" xfId="1865" xr:uid="{1144B909-C94E-4EC0-85D4-B04F764FCCD9}"/>
    <cellStyle name="20% - Accent2 7 2 2 2" xfId="3889" xr:uid="{9A06886C-D95C-4E1B-A793-CA27BA33913E}"/>
    <cellStyle name="20% - Accent2 7 2 2 2 2" xfId="7898" xr:uid="{0A3A6EB6-F1E6-4ACA-BE54-DA108BFA7E63}"/>
    <cellStyle name="20% - Accent2 7 2 2 2 2 2" xfId="15048" xr:uid="{FD960179-ACA4-4350-8F07-8BB68171C75F}"/>
    <cellStyle name="20% - Accent2 7 2 2 2 3" xfId="15049" xr:uid="{5403820E-46B6-4FBB-9550-51727331A036}"/>
    <cellStyle name="20% - Accent2 7 2 2 2 4" xfId="15047" xr:uid="{C189846E-426B-4DB5-A381-FC645E764FF4}"/>
    <cellStyle name="20% - Accent2 7 2 2 3" xfId="5907" xr:uid="{489CCA4C-16E9-4152-B42D-EAC2B4321FEB}"/>
    <cellStyle name="20% - Accent2 7 2 2 3 2" xfId="15050" xr:uid="{A549D96F-4517-4725-9BFE-C4542A488F0D}"/>
    <cellStyle name="20% - Accent2 7 2 2 4" xfId="10402" xr:uid="{2F4BEEB2-A294-4C29-A9B9-095C1328163B}"/>
    <cellStyle name="20% - Accent2 7 2 2 4 2" xfId="15051" xr:uid="{F074C5F4-1E69-4F99-A692-2D100BC6CE03}"/>
    <cellStyle name="20% - Accent2 7 2 2 5" xfId="15052" xr:uid="{DC8632C1-1F96-40FD-885E-2FD871348370}"/>
    <cellStyle name="20% - Accent2 7 2 2 6" xfId="28779" xr:uid="{027726C1-526F-4360-AC61-56DD80B0C20F}"/>
    <cellStyle name="20% - Accent2 7 2 2 7" xfId="15046" xr:uid="{6BA6E684-A0D6-491F-B158-453FF9554E0A}"/>
    <cellStyle name="20% - Accent2 7 2 2 8" xfId="12632" xr:uid="{D2BE0620-E914-4491-AFBE-605C47991DA6}"/>
    <cellStyle name="20% - Accent2 7 2 3" xfId="2852" xr:uid="{49D52943-B5E4-461B-80F8-FCC747439FD1}"/>
    <cellStyle name="20% - Accent2 7 2 3 2" xfId="6861" xr:uid="{4E20D37E-688B-4B2D-A6D0-176C089966B7}"/>
    <cellStyle name="20% - Accent2 7 2 3 2 2" xfId="15055" xr:uid="{C48D7F73-7836-479B-99AB-BC77A15B5B81}"/>
    <cellStyle name="20% - Accent2 7 2 3 2 3" xfId="15056" xr:uid="{5CB379FC-7B5A-49BA-B33F-D928A9069E98}"/>
    <cellStyle name="20% - Accent2 7 2 3 2 4" xfId="15054" xr:uid="{00D66D6A-8845-4C64-834C-94F9276DBF12}"/>
    <cellStyle name="20% - Accent2 7 2 3 3" xfId="15057" xr:uid="{2936EDAF-7B56-448B-8460-DECCF64E9E0F}"/>
    <cellStyle name="20% - Accent2 7 2 3 4" xfId="15058" xr:uid="{4CD47E2B-909D-4D86-B05D-1E118DC0F49F}"/>
    <cellStyle name="20% - Accent2 7 2 3 5" xfId="15059" xr:uid="{3B5472EE-45E3-4F61-A468-6C5F756E36BD}"/>
    <cellStyle name="20% - Accent2 7 2 3 6" xfId="15053" xr:uid="{B751327E-B755-43A8-AF1A-B5BA9F242F1C}"/>
    <cellStyle name="20% - Accent2 7 2 4" xfId="4869" xr:uid="{24C56273-0A06-48DE-9DBC-EFA09093BBE0}"/>
    <cellStyle name="20% - Accent2 7 2 4 2" xfId="15061" xr:uid="{32F5F6F5-5D26-495B-B167-9DC1698F3A6E}"/>
    <cellStyle name="20% - Accent2 7 2 4 3" xfId="15062" xr:uid="{1D072A74-965D-47F6-8778-2BF4086A2A3A}"/>
    <cellStyle name="20% - Accent2 7 2 4 4" xfId="15060" xr:uid="{9B538990-0D3E-41B5-84FF-2E65033E97E4}"/>
    <cellStyle name="20% - Accent2 7 2 5" xfId="9365" xr:uid="{6DA1258C-8EF7-4B09-802A-C5452178EBC0}"/>
    <cellStyle name="20% - Accent2 7 2 5 2" xfId="15063" xr:uid="{A3CC5256-7893-4F8C-819B-7DD40168884B}"/>
    <cellStyle name="20% - Accent2 7 2 6" xfId="15064" xr:uid="{E33F3B09-4ECB-4C10-99F2-C2E6900F9A1D}"/>
    <cellStyle name="20% - Accent2 7 2 7" xfId="15065" xr:uid="{45341A35-B29A-4A02-8906-29EB300AEA8F}"/>
    <cellStyle name="20% - Accent2 7 2 8" xfId="27793" xr:uid="{5A1DE925-309C-43EC-8021-699E39F576BD}"/>
    <cellStyle name="20% - Accent2 7 2 9" xfId="15045" xr:uid="{42DD8681-516C-4BD4-A9A7-D6B04078BBDD}"/>
    <cellStyle name="20% - Accent2 7 3" xfId="1091" xr:uid="{539CFC6C-D6FD-40ED-AFBE-9550C2C17112}"/>
    <cellStyle name="20% - Accent2 7 3 10" xfId="11862" xr:uid="{0DF4F978-8D98-402B-802B-950F3F7EA9AE}"/>
    <cellStyle name="20% - Accent2 7 3 2" xfId="2132" xr:uid="{189655E5-6620-4C76-991D-7AF50AA96719}"/>
    <cellStyle name="20% - Accent2 7 3 2 2" xfId="4156" xr:uid="{5B055F31-B326-487E-8F4C-7F07383A262D}"/>
    <cellStyle name="20% - Accent2 7 3 2 2 2" xfId="8165" xr:uid="{1899B336-B299-47DF-90CE-E956400D3440}"/>
    <cellStyle name="20% - Accent2 7 3 2 2 2 2" xfId="15069" xr:uid="{0CA589C0-990F-41B9-AC06-86176CCFC703}"/>
    <cellStyle name="20% - Accent2 7 3 2 2 3" xfId="15070" xr:uid="{B30E2474-3D44-4F1E-9932-DADC9ADA2A22}"/>
    <cellStyle name="20% - Accent2 7 3 2 2 4" xfId="15068" xr:uid="{DF06BAAC-80D7-4EA6-B9B1-FD927B058B53}"/>
    <cellStyle name="20% - Accent2 7 3 2 3" xfId="6174" xr:uid="{160E7283-19F4-4A17-A460-E975719BE674}"/>
    <cellStyle name="20% - Accent2 7 3 2 3 2" xfId="15071" xr:uid="{5215CE88-9C70-48E6-86C2-E03CEF3305C8}"/>
    <cellStyle name="20% - Accent2 7 3 2 4" xfId="10669" xr:uid="{1051B474-F6D3-409F-ADEF-7ED1DCC00C38}"/>
    <cellStyle name="20% - Accent2 7 3 2 4 2" xfId="15072" xr:uid="{79CEC4DD-9A91-46D5-86F1-4F8C8C6C1205}"/>
    <cellStyle name="20% - Accent2 7 3 2 5" xfId="15073" xr:uid="{55319CCE-67EA-4723-9792-FD23BCBC840E}"/>
    <cellStyle name="20% - Accent2 7 3 2 6" xfId="29042" xr:uid="{8B2F4705-FAE5-4AA7-9F7B-B780C5722EF1}"/>
    <cellStyle name="20% - Accent2 7 3 2 7" xfId="15067" xr:uid="{7F01DCBB-99F6-4F66-A82C-DF9C1B121CFC}"/>
    <cellStyle name="20% - Accent2 7 3 2 8" xfId="12899" xr:uid="{238A743B-F84D-4D09-8C67-AE0CBED7ED83}"/>
    <cellStyle name="20% - Accent2 7 3 3" xfId="3119" xr:uid="{1304BD5E-2A4A-4D91-BE5A-F813235A5AA1}"/>
    <cellStyle name="20% - Accent2 7 3 3 2" xfId="7128" xr:uid="{C137A295-7924-4560-ACE4-780BC3550FAF}"/>
    <cellStyle name="20% - Accent2 7 3 3 2 2" xfId="15076" xr:uid="{66B32059-8536-4262-B01E-94D0581ECDD8}"/>
    <cellStyle name="20% - Accent2 7 3 3 2 3" xfId="15077" xr:uid="{480A5F92-9E77-4477-AA45-2BAA89B15B03}"/>
    <cellStyle name="20% - Accent2 7 3 3 2 4" xfId="15075" xr:uid="{79F2D3A5-C478-4F68-A3E6-E0E1E59C2136}"/>
    <cellStyle name="20% - Accent2 7 3 3 3" xfId="15078" xr:uid="{F9D1B68E-1CA5-45CE-9E98-69F5BA568463}"/>
    <cellStyle name="20% - Accent2 7 3 3 4" xfId="15079" xr:uid="{6915863A-EC15-400B-9D77-8F5EBABAD844}"/>
    <cellStyle name="20% - Accent2 7 3 3 5" xfId="15080" xr:uid="{7BD0C648-F6B7-4323-98AC-60DED4E3D5BD}"/>
    <cellStyle name="20% - Accent2 7 3 3 6" xfId="15074" xr:uid="{1E334995-A179-4435-AD87-21A2A29A9082}"/>
    <cellStyle name="20% - Accent2 7 3 4" xfId="5137" xr:uid="{9232F1E7-1DBF-4D77-A63D-D14197774111}"/>
    <cellStyle name="20% - Accent2 7 3 4 2" xfId="15082" xr:uid="{239FBBDB-EE31-4632-BED8-435FC4719F1A}"/>
    <cellStyle name="20% - Accent2 7 3 4 3" xfId="15083" xr:uid="{CBBE78D5-17E3-4EF7-A303-59BF3BF53E14}"/>
    <cellStyle name="20% - Accent2 7 3 4 4" xfId="15081" xr:uid="{52D747DC-F4BD-49A3-BD74-9BD3C521CF00}"/>
    <cellStyle name="20% - Accent2 7 3 5" xfId="9632" xr:uid="{78A5ED57-32EA-4D52-80C5-2BFEA88517A9}"/>
    <cellStyle name="20% - Accent2 7 3 5 2" xfId="15084" xr:uid="{5225AD20-A2E6-43D4-8C1E-BC918B2E05ED}"/>
    <cellStyle name="20% - Accent2 7 3 6" xfId="15085" xr:uid="{A228D2FA-7068-4484-A128-A8A0AAC7EFA2}"/>
    <cellStyle name="20% - Accent2 7 3 7" xfId="15086" xr:uid="{ED1FA121-0A5A-4F4D-BE30-488A9319D7D7}"/>
    <cellStyle name="20% - Accent2 7 3 8" xfId="28042" xr:uid="{D741B61B-D6A1-4482-ABB6-F0C203C3402A}"/>
    <cellStyle name="20% - Accent2 7 3 9" xfId="15066" xr:uid="{C127362A-177A-473A-A081-A9D6F2511FDE}"/>
    <cellStyle name="20% - Accent2 7 4" xfId="1589" xr:uid="{97171FE0-EABA-42CD-B0BB-89E72C571AA1}"/>
    <cellStyle name="20% - Accent2 7 4 2" xfId="3613" xr:uid="{9ACC6181-CB1A-4B31-8751-C3400485EFC3}"/>
    <cellStyle name="20% - Accent2 7 4 2 2" xfId="7622" xr:uid="{30DAD881-56AF-4AB6-A77F-606AB80C688A}"/>
    <cellStyle name="20% - Accent2 7 4 2 2 2" xfId="15089" xr:uid="{DFA5BDCF-E9EC-4802-A66E-FFE6D2859415}"/>
    <cellStyle name="20% - Accent2 7 4 2 3" xfId="15090" xr:uid="{918D0BBC-654D-4694-B743-E5414394C623}"/>
    <cellStyle name="20% - Accent2 7 4 2 4" xfId="15088" xr:uid="{A1161CE4-8137-4A7D-949D-FE03C499E8FB}"/>
    <cellStyle name="20% - Accent2 7 4 3" xfId="5631" xr:uid="{6EB3D645-69BD-495F-8251-793597047CB7}"/>
    <cellStyle name="20% - Accent2 7 4 3 2" xfId="15091" xr:uid="{EC57165B-B827-4023-9762-B571DA159312}"/>
    <cellStyle name="20% - Accent2 7 4 4" xfId="10126" xr:uid="{1993B2F2-7AD2-4B1B-904E-231C9D2CDCE2}"/>
    <cellStyle name="20% - Accent2 7 4 4 2" xfId="15092" xr:uid="{85D46425-79B7-49BD-9BAC-FD9F9257B46A}"/>
    <cellStyle name="20% - Accent2 7 4 5" xfId="15093" xr:uid="{3739AAE8-7639-47BC-974D-03F34293A53D}"/>
    <cellStyle name="20% - Accent2 7 4 6" xfId="28522" xr:uid="{9E6324D2-A3ED-46BE-B6C8-3449FE83CFB7}"/>
    <cellStyle name="20% - Accent2 7 4 7" xfId="15087" xr:uid="{6E856523-2E2A-4EAA-BE50-35537A2EB1C7}"/>
    <cellStyle name="20% - Accent2 7 4 8" xfId="12356" xr:uid="{DC5D1DBB-B645-4BAE-9D68-033C9C062899}"/>
    <cellStyle name="20% - Accent2 7 5" xfId="2576" xr:uid="{05A3F593-766F-4E26-AC6A-6F281329311A}"/>
    <cellStyle name="20% - Accent2 7 5 2" xfId="6585" xr:uid="{B26A132E-97C2-488B-B17B-FF4E9FB6BD77}"/>
    <cellStyle name="20% - Accent2 7 5 2 2" xfId="15096" xr:uid="{A378A93C-FA91-4D64-841F-E42257BBB9E0}"/>
    <cellStyle name="20% - Accent2 7 5 2 3" xfId="15097" xr:uid="{BAE9B4E4-544B-4E6B-9DD1-8ABCBCBE4374}"/>
    <cellStyle name="20% - Accent2 7 5 2 4" xfId="15095" xr:uid="{E4293DE1-666E-4DEF-890C-2326F2DF0F1F}"/>
    <cellStyle name="20% - Accent2 7 5 3" xfId="15098" xr:uid="{1A1059B8-C41B-4477-AC4D-51EACAC535FC}"/>
    <cellStyle name="20% - Accent2 7 5 4" xfId="15099" xr:uid="{FC10C5BF-D7B7-4A2A-B4A0-35292E42839D}"/>
    <cellStyle name="20% - Accent2 7 5 5" xfId="15100" xr:uid="{042C610E-0A64-4EDA-8F01-0F909443F5C5}"/>
    <cellStyle name="20% - Accent2 7 5 6" xfId="15094" xr:uid="{C60A6437-1AA2-4B16-8899-08227D71F3B1}"/>
    <cellStyle name="20% - Accent2 7 6" xfId="4592" xr:uid="{893CBCAE-A274-4737-BB51-1258B6734B1B}"/>
    <cellStyle name="20% - Accent2 7 6 2" xfId="15102" xr:uid="{1B07028C-B674-4631-9736-7C3FD03426A2}"/>
    <cellStyle name="20% - Accent2 7 6 3" xfId="15103" xr:uid="{97BE746E-4291-447F-B943-B448B4BF1782}"/>
    <cellStyle name="20% - Accent2 7 6 4" xfId="15101" xr:uid="{5010DFEF-FFD0-48AB-9211-ED96013A91A0}"/>
    <cellStyle name="20% - Accent2 7 7" xfId="9087" xr:uid="{90C2CD6B-347F-48C5-8874-5A436A6A7BC7}"/>
    <cellStyle name="20% - Accent2 7 7 2" xfId="15104" xr:uid="{479317B4-F745-4FC8-AE2D-16F9593AA99A}"/>
    <cellStyle name="20% - Accent2 7 8" xfId="15105" xr:uid="{F329D777-3B90-4132-A3B9-D18BF5CC73D9}"/>
    <cellStyle name="20% - Accent2 7 9" xfId="15106" xr:uid="{A0DC6C59-4C26-4C06-AC4A-909AADB04433}"/>
    <cellStyle name="20% - Accent2 8" xfId="555" xr:uid="{32970742-42DB-48B0-A96B-CF82C893AC46}"/>
    <cellStyle name="20% - Accent2 8 10" xfId="11336" xr:uid="{7D85254B-E594-4F3C-91A1-40D6F09766FF}"/>
    <cellStyle name="20% - Accent2 8 2" xfId="842" xr:uid="{445FA4A6-0F54-4433-BBD9-734C74403151}"/>
    <cellStyle name="20% - Accent2 8 2 2" xfId="1883" xr:uid="{2DEB7945-1F7C-4B1E-A69B-0270B3C4FE94}"/>
    <cellStyle name="20% - Accent2 8 2 2 2" xfId="3907" xr:uid="{F33362B0-38A6-4593-BCFC-1C4FD3DDC319}"/>
    <cellStyle name="20% - Accent2 8 2 2 2 2" xfId="7916" xr:uid="{0193A575-5CE6-41C8-9E60-E67F7FC40DD7}"/>
    <cellStyle name="20% - Accent2 8 2 2 2 3" xfId="15110" xr:uid="{F5D960C8-1B03-467A-A6C7-F7E345CBFED7}"/>
    <cellStyle name="20% - Accent2 8 2 2 3" xfId="5925" xr:uid="{43D8CAD1-2C52-4277-A6B1-803D5095D864}"/>
    <cellStyle name="20% - Accent2 8 2 2 3 2" xfId="15111" xr:uid="{F323D0D2-F414-4176-BC05-77265DDDC89F}"/>
    <cellStyle name="20% - Accent2 8 2 2 4" xfId="10420" xr:uid="{BF86A0B3-83B4-4083-AD6E-4D7673412502}"/>
    <cellStyle name="20% - Accent2 8 2 2 4 2" xfId="28797" xr:uid="{176A0058-3FA3-48B8-9FBC-15A4FD09D3D6}"/>
    <cellStyle name="20% - Accent2 8 2 2 5" xfId="15109" xr:uid="{C40DB6A8-DD9E-4E5E-B02C-8A084B9F48FD}"/>
    <cellStyle name="20% - Accent2 8 2 2 6" xfId="12650" xr:uid="{9FB94FC4-59D8-4488-8302-88865A6049D9}"/>
    <cellStyle name="20% - Accent2 8 2 3" xfId="2870" xr:uid="{974155ED-7097-4246-8917-CEC7B6547799}"/>
    <cellStyle name="20% - Accent2 8 2 3 2" xfId="6879" xr:uid="{026E13C1-25B5-4EB1-8F53-1738D5D10815}"/>
    <cellStyle name="20% - Accent2 8 2 3 3" xfId="15112" xr:uid="{2C998079-EA90-4772-8CE5-AF728EAD323D}"/>
    <cellStyle name="20% - Accent2 8 2 4" xfId="4888" xr:uid="{C878E3D0-E659-4ED2-838B-EB7D70B92409}"/>
    <cellStyle name="20% - Accent2 8 2 4 2" xfId="15113" xr:uid="{12C9C52A-E980-403E-8884-3EAEBCA94A18}"/>
    <cellStyle name="20% - Accent2 8 2 5" xfId="9383" xr:uid="{7E933AE3-E426-48D2-9498-A0410605F997}"/>
    <cellStyle name="20% - Accent2 8 2 5 2" xfId="15114" xr:uid="{8E2C6A81-9B6E-4BDB-B87E-01277FD838E2}"/>
    <cellStyle name="20% - Accent2 8 2 6" xfId="27813" xr:uid="{CBFE2F6D-3340-45A4-9DE9-E98B77521916}"/>
    <cellStyle name="20% - Accent2 8 2 7" xfId="15108" xr:uid="{06E741A8-DA51-4E6A-8C74-D178095A4241}"/>
    <cellStyle name="20% - Accent2 8 2 8" xfId="11613" xr:uid="{3E7380A7-9D8F-4026-AC56-81155ECC2D1A}"/>
    <cellStyle name="20% - Accent2 8 3" xfId="1109" xr:uid="{7D37242E-A93A-4E8C-B6B7-E1C7F0818068}"/>
    <cellStyle name="20% - Accent2 8 3 2" xfId="2150" xr:uid="{6A93F232-3777-46F4-886C-21F9947F6FDD}"/>
    <cellStyle name="20% - Accent2 8 3 2 2" xfId="4174" xr:uid="{0E9503D1-F38C-4CF2-9473-F64563EA7D1B}"/>
    <cellStyle name="20% - Accent2 8 3 2 2 2" xfId="8183" xr:uid="{CDBA668C-90F3-4AC2-98E3-1CD64C5FD36D}"/>
    <cellStyle name="20% - Accent2 8 3 2 2 3" xfId="15117" xr:uid="{E6683DEC-9E84-46F5-8566-24821B8F84F7}"/>
    <cellStyle name="20% - Accent2 8 3 2 3" xfId="6192" xr:uid="{9B0E0159-EA73-4334-9F9E-A113E196F6C1}"/>
    <cellStyle name="20% - Accent2 8 3 2 3 2" xfId="15118" xr:uid="{D872F84E-777C-4E9B-826C-1BACA27B664F}"/>
    <cellStyle name="20% - Accent2 8 3 2 4" xfId="10687" xr:uid="{3B0B4421-FF81-413E-970C-076D0F305567}"/>
    <cellStyle name="20% - Accent2 8 3 2 4 2" xfId="29060" xr:uid="{5F5AF093-2923-4CF0-A6E7-6C5DB540D821}"/>
    <cellStyle name="20% - Accent2 8 3 2 5" xfId="15116" xr:uid="{D90F3452-9179-4EA6-8A61-2E198D4A66A6}"/>
    <cellStyle name="20% - Accent2 8 3 2 6" xfId="12917" xr:uid="{C045BCD7-E2BA-4873-AD46-AE28DAEF891A}"/>
    <cellStyle name="20% - Accent2 8 3 3" xfId="3137" xr:uid="{3AD9B55F-5797-476D-B9D3-CCB5AC2A66DB}"/>
    <cellStyle name="20% - Accent2 8 3 3 2" xfId="7146" xr:uid="{652775D8-566D-448D-A354-202576CFB706}"/>
    <cellStyle name="20% - Accent2 8 3 3 3" xfId="15119" xr:uid="{47E75E2A-5955-421C-8DF5-699927D48BA6}"/>
    <cellStyle name="20% - Accent2 8 3 4" xfId="5155" xr:uid="{25EE152D-125D-411E-B79D-D2E25BD0BDE6}"/>
    <cellStyle name="20% - Accent2 8 3 4 2" xfId="15120" xr:uid="{334CC345-BE82-4833-9556-F710BD58EB21}"/>
    <cellStyle name="20% - Accent2 8 3 5" xfId="9650" xr:uid="{FE93E8F5-0738-4F9D-B2AC-0FB16CEE4EC1}"/>
    <cellStyle name="20% - Accent2 8 3 5 2" xfId="15121" xr:uid="{5CE2E9A8-27A2-4C54-869B-623574ED146E}"/>
    <cellStyle name="20% - Accent2 8 3 6" xfId="28060" xr:uid="{AF3F0F4F-83D7-4829-8914-E635D0EE92B3}"/>
    <cellStyle name="20% - Accent2 8 3 7" xfId="15115" xr:uid="{BC51FCC7-40C5-4F9D-A007-F33FB15FD0A2}"/>
    <cellStyle name="20% - Accent2 8 3 8" xfId="11880" xr:uid="{24CEBFE5-D345-4D63-8DBE-84A8648745BD}"/>
    <cellStyle name="20% - Accent2 8 4" xfId="1613" xr:uid="{32E9F053-72E3-4D9F-9339-EC237B25039F}"/>
    <cellStyle name="20% - Accent2 8 4 2" xfId="3637" xr:uid="{BF8FED48-709F-46EF-8890-3099C1B8B261}"/>
    <cellStyle name="20% - Accent2 8 4 2 2" xfId="7646" xr:uid="{13FEEC65-BB11-4125-9DB5-91A5CD15912D}"/>
    <cellStyle name="20% - Accent2 8 4 2 3" xfId="15123" xr:uid="{627D069B-2250-4EC2-A798-5F54196BB6EC}"/>
    <cellStyle name="20% - Accent2 8 4 3" xfId="5655" xr:uid="{5B904AD3-5B5F-4401-82C4-77150F1E3A51}"/>
    <cellStyle name="20% - Accent2 8 4 3 2" xfId="15124" xr:uid="{4978ED70-2EA3-4A8A-8DB9-BD4AD7A9F4D6}"/>
    <cellStyle name="20% - Accent2 8 4 4" xfId="10150" xr:uid="{A8AB7B3A-04EC-427C-956C-89E5E613B834}"/>
    <cellStyle name="20% - Accent2 8 4 4 2" xfId="28546" xr:uid="{07649744-F1CC-4359-87C7-A971CAD50841}"/>
    <cellStyle name="20% - Accent2 8 4 5" xfId="15122" xr:uid="{DD86B0C6-54E0-4AB7-9EBE-3901E3FAFCF6}"/>
    <cellStyle name="20% - Accent2 8 4 6" xfId="12380" xr:uid="{EE169FFA-3C1D-4CC0-BF8F-9B5F7CB72EE9}"/>
    <cellStyle name="20% - Accent2 8 5" xfId="2600" xr:uid="{74FA0B97-3BC4-4164-B2C9-2249E62AFEF5}"/>
    <cellStyle name="20% - Accent2 8 5 2" xfId="6609" xr:uid="{921E0C54-96B7-4326-957D-83DF91965865}"/>
    <cellStyle name="20% - Accent2 8 5 3" xfId="15125" xr:uid="{FCC480F2-ECC4-4A07-BD4C-954B4596E219}"/>
    <cellStyle name="20% - Accent2 8 6" xfId="4616" xr:uid="{E35B63DE-FDD8-48A4-BC80-90B4B28CE32F}"/>
    <cellStyle name="20% - Accent2 8 6 2" xfId="15126" xr:uid="{34BD5880-ACFB-421C-8698-5DF1F3C283DF}"/>
    <cellStyle name="20% - Accent2 8 7" xfId="9111" xr:uid="{ED3F6A79-ECD5-4960-99AF-0D443E58A46C}"/>
    <cellStyle name="20% - Accent2 8 7 2" xfId="15127" xr:uid="{4F08E744-DD4C-4E3F-99A0-447E8D09EC34}"/>
    <cellStyle name="20% - Accent2 8 8" xfId="27567" xr:uid="{CDBF9FA1-1F26-49E5-9714-72C0A80ECBFE}"/>
    <cellStyle name="20% - Accent2 8 9" xfId="15107" xr:uid="{8397F3A1-F180-47BC-9B36-164B2B25E478}"/>
    <cellStyle name="20% - Accent2 9" xfId="579" xr:uid="{BEEEAD37-B88F-4E13-81ED-BDC3AFF9F955}"/>
    <cellStyle name="20% - Accent2 9 10" xfId="11360" xr:uid="{1AED2D52-279C-43E3-A07A-D09E09CABD80}"/>
    <cellStyle name="20% - Accent2 9 2" xfId="863" xr:uid="{0257D063-0F19-4E1A-9E14-AEC7638A514A}"/>
    <cellStyle name="20% - Accent2 9 2 2" xfId="1904" xr:uid="{EDB1346D-9491-4338-9532-5460E8DEC090}"/>
    <cellStyle name="20% - Accent2 9 2 2 2" xfId="3928" xr:uid="{F69F546D-021D-4073-B8D8-11E28A2F0080}"/>
    <cellStyle name="20% - Accent2 9 2 2 2 2" xfId="7937" xr:uid="{EB549E7A-51D8-4B88-A4A4-077B081DD378}"/>
    <cellStyle name="20% - Accent2 9 2 2 2 3" xfId="15131" xr:uid="{09F24CAE-75F6-4B0E-9F1F-F9C7F532FCDC}"/>
    <cellStyle name="20% - Accent2 9 2 2 3" xfId="5946" xr:uid="{A62B2767-60E8-4FE8-8A05-19B5E41DFBDB}"/>
    <cellStyle name="20% - Accent2 9 2 2 3 2" xfId="15132" xr:uid="{7244B7A4-8510-4059-B830-48457230D7A0}"/>
    <cellStyle name="20% - Accent2 9 2 2 4" xfId="10441" xr:uid="{78628CF6-5DCA-4022-A7BC-608A7E3066CA}"/>
    <cellStyle name="20% - Accent2 9 2 2 4 2" xfId="28818" xr:uid="{CDA35B24-7E58-4308-8482-BFDB0C95BA97}"/>
    <cellStyle name="20% - Accent2 9 2 2 5" xfId="15130" xr:uid="{EF4645B8-570B-4F87-BDAB-5F40C9A5BFD3}"/>
    <cellStyle name="20% - Accent2 9 2 2 6" xfId="12671" xr:uid="{851B2672-2288-451A-8ADC-67B7BE2113D7}"/>
    <cellStyle name="20% - Accent2 9 2 3" xfId="2891" xr:uid="{F71561BB-D0F0-40A3-8F0F-B9F6AB1768EF}"/>
    <cellStyle name="20% - Accent2 9 2 3 2" xfId="6900" xr:uid="{C667CF46-BBC1-4AC7-A357-A9483B2E7B4B}"/>
    <cellStyle name="20% - Accent2 9 2 3 3" xfId="15133" xr:uid="{1AC54033-9AB3-420C-BA69-B06A779D2D9F}"/>
    <cellStyle name="20% - Accent2 9 2 4" xfId="4909" xr:uid="{8CF7B52E-34D4-4033-868B-D026739CCE16}"/>
    <cellStyle name="20% - Accent2 9 2 4 2" xfId="15134" xr:uid="{1E19AFEF-66DC-4B7B-8395-456DFBF570F0}"/>
    <cellStyle name="20% - Accent2 9 2 5" xfId="9404" xr:uid="{74D2B7F9-0F25-4188-8611-4F09307B06FB}"/>
    <cellStyle name="20% - Accent2 9 2 5 2" xfId="15135" xr:uid="{ADF33D4A-E37D-46B8-A356-99D9E5DBA289}"/>
    <cellStyle name="20% - Accent2 9 2 6" xfId="27833" xr:uid="{AF28B5CE-B6DD-48D0-A368-9C1BD4790607}"/>
    <cellStyle name="20% - Accent2 9 2 7" xfId="15129" xr:uid="{94F61615-8457-45ED-84A2-6F37019C3ED3}"/>
    <cellStyle name="20% - Accent2 9 2 8" xfId="11634" xr:uid="{6838DAD5-8345-4246-9A98-B5867BF6EFD1}"/>
    <cellStyle name="20% - Accent2 9 3" xfId="1130" xr:uid="{C233CF83-EC91-483D-A300-D45A56538B83}"/>
    <cellStyle name="20% - Accent2 9 3 2" xfId="2171" xr:uid="{09B901E1-FCB7-432E-B27A-2A11200BA2F7}"/>
    <cellStyle name="20% - Accent2 9 3 2 2" xfId="4195" xr:uid="{D3BE265D-F66A-4B72-B21D-214366188D0B}"/>
    <cellStyle name="20% - Accent2 9 3 2 2 2" xfId="8204" xr:uid="{22DCE049-F0EE-4BF9-B6A8-7ED21870070C}"/>
    <cellStyle name="20% - Accent2 9 3 2 2 3" xfId="15138" xr:uid="{A1781E6B-F5FC-4764-A554-41D6F4E92D38}"/>
    <cellStyle name="20% - Accent2 9 3 2 3" xfId="6213" xr:uid="{831A3077-36B0-4605-BE24-87604422743D}"/>
    <cellStyle name="20% - Accent2 9 3 2 3 2" xfId="15139" xr:uid="{937FE949-6C22-487A-8C8B-97B6D02FEA6A}"/>
    <cellStyle name="20% - Accent2 9 3 2 4" xfId="10708" xr:uid="{77A6CB62-0C63-4592-80C7-A24FEEE86132}"/>
    <cellStyle name="20% - Accent2 9 3 2 4 2" xfId="29081" xr:uid="{E9516E66-E9EF-4601-A259-54B598FA8537}"/>
    <cellStyle name="20% - Accent2 9 3 2 5" xfId="15137" xr:uid="{7322A823-67BE-4082-A59C-61CB8A21F3D4}"/>
    <cellStyle name="20% - Accent2 9 3 2 6" xfId="12938" xr:uid="{2D6DB42A-DB99-48D5-8A90-73DC9D27ACCC}"/>
    <cellStyle name="20% - Accent2 9 3 3" xfId="3158" xr:uid="{969DAFEB-665D-4384-9A7E-B3E25EDC8C69}"/>
    <cellStyle name="20% - Accent2 9 3 3 2" xfId="7167" xr:uid="{3511861E-E70D-460C-95D5-D47B382AA300}"/>
    <cellStyle name="20% - Accent2 9 3 3 3" xfId="15140" xr:uid="{876FE618-A252-4167-B113-FE3AEE681E2B}"/>
    <cellStyle name="20% - Accent2 9 3 4" xfId="5176" xr:uid="{73CFD559-9A10-4B65-ABAA-B6D153B6649A}"/>
    <cellStyle name="20% - Accent2 9 3 4 2" xfId="15141" xr:uid="{0133B5DA-6688-49F6-B7EE-042D3E916ACD}"/>
    <cellStyle name="20% - Accent2 9 3 5" xfId="9671" xr:uid="{923746BA-20E2-49CB-AC33-1205CF823123}"/>
    <cellStyle name="20% - Accent2 9 3 5 2" xfId="15142" xr:uid="{A2ED444D-C216-49D4-B1A0-41D03AD0F126}"/>
    <cellStyle name="20% - Accent2 9 3 6" xfId="28081" xr:uid="{01623098-B29C-4ABA-ACB0-D1C4A3070CD2}"/>
    <cellStyle name="20% - Accent2 9 3 7" xfId="15136" xr:uid="{CE76F2A6-4642-4246-AC0F-9578612D8414}"/>
    <cellStyle name="20% - Accent2 9 3 8" xfId="11901" xr:uid="{3C59195A-1CC4-44EF-A0A3-4366D4FD360B}"/>
    <cellStyle name="20% - Accent2 9 4" xfId="1637" xr:uid="{586D050E-F1B9-460B-931A-173418AFE313}"/>
    <cellStyle name="20% - Accent2 9 4 2" xfId="3661" xr:uid="{AFA2AF84-B46D-4BFA-975D-9B3BB1F4BCAD}"/>
    <cellStyle name="20% - Accent2 9 4 2 2" xfId="7670" xr:uid="{1F3BB6DF-6679-46A6-A637-E69FA98D3F48}"/>
    <cellStyle name="20% - Accent2 9 4 2 3" xfId="15144" xr:uid="{67C2C9C6-6225-4911-9A44-A270566CF8C1}"/>
    <cellStyle name="20% - Accent2 9 4 3" xfId="5679" xr:uid="{FEE55506-C17F-4F88-B413-7A3C483BD8AA}"/>
    <cellStyle name="20% - Accent2 9 4 3 2" xfId="15145" xr:uid="{197DCABD-1D30-4E3D-A02B-DA101919BEE7}"/>
    <cellStyle name="20% - Accent2 9 4 4" xfId="10174" xr:uid="{C56E4677-91CE-4140-9006-7C9DE70F6FA3}"/>
    <cellStyle name="20% - Accent2 9 4 4 2" xfId="28570" xr:uid="{B1BBAB7E-2D68-4083-B26E-3FD086F4BD50}"/>
    <cellStyle name="20% - Accent2 9 4 5" xfId="15143" xr:uid="{8F39FDD1-2713-4A85-B0D7-F625B447DAD0}"/>
    <cellStyle name="20% - Accent2 9 4 6" xfId="12404" xr:uid="{24F2508B-DAA8-4617-9D8A-51F438775998}"/>
    <cellStyle name="20% - Accent2 9 5" xfId="2624" xr:uid="{93F9485B-459B-4760-952A-425FA47EF7C8}"/>
    <cellStyle name="20% - Accent2 9 5 2" xfId="6633" xr:uid="{66DF6167-CA70-405E-8FF9-AF7712856970}"/>
    <cellStyle name="20% - Accent2 9 5 3" xfId="15146" xr:uid="{3E37FB16-5115-42C5-9D70-999AB3DE0DAF}"/>
    <cellStyle name="20% - Accent2 9 6" xfId="4640" xr:uid="{F92076E7-5295-4045-9990-0477BFEE393F}"/>
    <cellStyle name="20% - Accent2 9 6 2" xfId="15147" xr:uid="{A111FF6A-9B95-4CCB-9142-3E5607171856}"/>
    <cellStyle name="20% - Accent2 9 7" xfId="9135" xr:uid="{4F3E7AEB-DAA1-43B1-A038-DD7FE0B896E4}"/>
    <cellStyle name="20% - Accent2 9 7 2" xfId="15148" xr:uid="{2AF10CC9-5AEC-408B-9DB4-203B875DEDD2}"/>
    <cellStyle name="20% - Accent2 9 8" xfId="27588" xr:uid="{266373E1-8A7C-4D83-BB0A-045BD9066BB8}"/>
    <cellStyle name="20% - Accent2 9 9" xfId="15128" xr:uid="{7A368149-0E47-4979-891A-C26A3E8D4DBC}"/>
    <cellStyle name="20% - Accent3" xfId="64" builtinId="38" customBuiltin="1"/>
    <cellStyle name="20% - Accent3 10" xfId="605" xr:uid="{E199C2C8-D9C6-456A-98DD-A4D47ECD7DE9}"/>
    <cellStyle name="20% - Accent3 10 10" xfId="11386" xr:uid="{9864EE11-ED3D-460B-ABE7-3F5C670626BD}"/>
    <cellStyle name="20% - Accent3 10 2" xfId="1663" xr:uid="{229286E3-F713-46F5-9E09-0B28974B1C71}"/>
    <cellStyle name="20% - Accent3 10 2 2" xfId="3687" xr:uid="{F02EBAE9-A894-43E0-A123-3EEF74267BFA}"/>
    <cellStyle name="20% - Accent3 10 2 2 2" xfId="7696" xr:uid="{7D6FF964-CF80-49E8-A474-2C9FB21661EE}"/>
    <cellStyle name="20% - Accent3 10 2 2 2 2" xfId="15153" xr:uid="{542A47B5-A5B7-4889-9EEF-61BA2A18D552}"/>
    <cellStyle name="20% - Accent3 10 2 2 3" xfId="15154" xr:uid="{528B245A-44AA-42ED-89FE-7626CB8FA7EA}"/>
    <cellStyle name="20% - Accent3 10 2 2 4" xfId="15152" xr:uid="{941B9DCB-E18B-40BD-9631-C8E9D8879B4E}"/>
    <cellStyle name="20% - Accent3 10 2 3" xfId="5705" xr:uid="{B722521F-BAC8-4F68-97FF-C702DE7BBCD7}"/>
    <cellStyle name="20% - Accent3 10 2 3 2" xfId="15155" xr:uid="{5A933DCE-B3BB-4598-B25E-07229AC3EDCA}"/>
    <cellStyle name="20% - Accent3 10 2 4" xfId="10200" xr:uid="{D3622432-C506-468A-96F8-9FF9AEB1E706}"/>
    <cellStyle name="20% - Accent3 10 2 4 2" xfId="15156" xr:uid="{B11F7D49-D95F-407A-8085-B4C6075D8629}"/>
    <cellStyle name="20% - Accent3 10 2 5" xfId="15157" xr:uid="{24427BE8-72E4-4B06-A406-F11B38770C35}"/>
    <cellStyle name="20% - Accent3 10 2 6" xfId="28596" xr:uid="{F9AFE011-5C34-4FF3-9839-ACB7653AF430}"/>
    <cellStyle name="20% - Accent3 10 2 7" xfId="15151" xr:uid="{763ACE11-4D70-43B7-9A67-80212793ED90}"/>
    <cellStyle name="20% - Accent3 10 2 8" xfId="12430" xr:uid="{67198EC9-3077-4838-A94E-740A366C5AB7}"/>
    <cellStyle name="20% - Accent3 10 3" xfId="2650" xr:uid="{29AA1E74-321B-49F0-820D-0C55EDC24A10}"/>
    <cellStyle name="20% - Accent3 10 3 2" xfId="6659" xr:uid="{B2C1438D-1878-4051-B812-A460174909AB}"/>
    <cellStyle name="20% - Accent3 10 3 2 2" xfId="15160" xr:uid="{8371F067-03CE-4241-92DD-164852D259B0}"/>
    <cellStyle name="20% - Accent3 10 3 2 3" xfId="15161" xr:uid="{AA5B6738-2EBD-4E87-8D64-3504CFB23519}"/>
    <cellStyle name="20% - Accent3 10 3 2 4" xfId="15159" xr:uid="{6ECB4F64-299B-4D47-9D39-F4BCFAD601A6}"/>
    <cellStyle name="20% - Accent3 10 3 3" xfId="15162" xr:uid="{83AEF24C-262A-437B-AAD0-6091641D3DBB}"/>
    <cellStyle name="20% - Accent3 10 3 4" xfId="15163" xr:uid="{62AA4D7D-AAD1-48D0-B6B5-5E416F72B827}"/>
    <cellStyle name="20% - Accent3 10 3 5" xfId="15164" xr:uid="{7C761B99-6D83-4D71-8577-5D8C15CCDDB1}"/>
    <cellStyle name="20% - Accent3 10 3 6" xfId="15158" xr:uid="{1862FD63-9DD0-4A2F-9E5F-4F4EAB887E16}"/>
    <cellStyle name="20% - Accent3 10 4" xfId="4666" xr:uid="{198A47E5-DBF5-4E32-8541-E91A441016F7}"/>
    <cellStyle name="20% - Accent3 10 4 2" xfId="15166" xr:uid="{C7A47F8A-7742-4454-BD64-F116B73A7DB6}"/>
    <cellStyle name="20% - Accent3 10 4 3" xfId="15167" xr:uid="{EDD1B8E8-92B6-4FF7-B8A2-700CD573B4A7}"/>
    <cellStyle name="20% - Accent3 10 4 4" xfId="15165" xr:uid="{7E5B7603-14D2-4836-88CC-E613126E9D61}"/>
    <cellStyle name="20% - Accent3 10 5" xfId="9161" xr:uid="{3D11162E-82FC-4F4C-BFCA-3D2140CD6B15}"/>
    <cellStyle name="20% - Accent3 10 5 2" xfId="15168" xr:uid="{1494A8F5-32F8-49A9-9924-0B8BF38DF055}"/>
    <cellStyle name="20% - Accent3 10 6" xfId="15169" xr:uid="{3BC8CFE4-32D6-4AFB-98EF-E8918848E07E}"/>
    <cellStyle name="20% - Accent3 10 7" xfId="15170" xr:uid="{25D183DF-D904-4025-A311-BD5703B9A743}"/>
    <cellStyle name="20% - Accent3 10 8" xfId="27611" xr:uid="{166422C5-7A14-4867-B875-136D41179111}"/>
    <cellStyle name="20% - Accent3 10 9" xfId="15150" xr:uid="{87C8C808-41A0-4A47-850A-33C5FD6C0540}"/>
    <cellStyle name="20% - Accent3 11" xfId="889" xr:uid="{8694DD32-B081-4D61-907A-473A58F5ADF5}"/>
    <cellStyle name="20% - Accent3 11 10" xfId="11660" xr:uid="{EF39A74A-9563-4807-846A-1740DF1F4054}"/>
    <cellStyle name="20% - Accent3 11 2" xfId="1930" xr:uid="{E42ADD49-C595-4D82-847D-205A8AED46F3}"/>
    <cellStyle name="20% - Accent3 11 2 2" xfId="3954" xr:uid="{85E99C55-4961-4AD7-B162-6F9817216B6F}"/>
    <cellStyle name="20% - Accent3 11 2 2 2" xfId="7963" xr:uid="{9DAFF907-9749-493D-A96D-1A8BD1CF804B}"/>
    <cellStyle name="20% - Accent3 11 2 2 2 2" xfId="15174" xr:uid="{1C5955D0-C2CC-4AA4-9D10-D0264DCE3727}"/>
    <cellStyle name="20% - Accent3 11 2 2 3" xfId="15175" xr:uid="{43793156-86CE-485C-BD57-650FB3EEDE19}"/>
    <cellStyle name="20% - Accent3 11 2 2 4" xfId="15173" xr:uid="{0EF5C3E6-CE4B-4070-8E5E-46521B3E57AA}"/>
    <cellStyle name="20% - Accent3 11 2 3" xfId="5972" xr:uid="{886D93FD-0D0E-4738-A7B7-4AB45927943C}"/>
    <cellStyle name="20% - Accent3 11 2 3 2" xfId="15176" xr:uid="{0957FE8F-AD47-4D5D-8720-212D2F7389CA}"/>
    <cellStyle name="20% - Accent3 11 2 4" xfId="10467" xr:uid="{816FA932-15B0-41BC-9227-AA86F9C183CC}"/>
    <cellStyle name="20% - Accent3 11 2 4 2" xfId="15177" xr:uid="{80146315-F4B3-4694-AD21-5C3D8310EFB4}"/>
    <cellStyle name="20% - Accent3 11 2 5" xfId="15178" xr:uid="{442E7A5E-608C-49DC-8B53-5C8352784CDC}"/>
    <cellStyle name="20% - Accent3 11 2 6" xfId="28844" xr:uid="{BBF135C3-A38C-401D-8426-98E651A53056}"/>
    <cellStyle name="20% - Accent3 11 2 7" xfId="15172" xr:uid="{0F2D08B1-4158-45E3-B62F-37AAD30D5021}"/>
    <cellStyle name="20% - Accent3 11 2 8" xfId="12697" xr:uid="{293057C9-75D2-4C9F-AD2C-94256F45AFB5}"/>
    <cellStyle name="20% - Accent3 11 3" xfId="2917" xr:uid="{6C88149F-FCBE-4F9A-A205-58A65A48ADA6}"/>
    <cellStyle name="20% - Accent3 11 3 2" xfId="6926" xr:uid="{CA68B61A-1C9B-41DE-ACD8-76CC60F10731}"/>
    <cellStyle name="20% - Accent3 11 3 2 2" xfId="15181" xr:uid="{BC1072D0-ACDB-4264-996F-07635624E9D9}"/>
    <cellStyle name="20% - Accent3 11 3 2 3" xfId="15182" xr:uid="{67F0F336-3A68-448D-BEA1-28F698386F4D}"/>
    <cellStyle name="20% - Accent3 11 3 2 4" xfId="15180" xr:uid="{CD5C5260-04FA-4DC0-B016-C1FC5B7DBB26}"/>
    <cellStyle name="20% - Accent3 11 3 3" xfId="15183" xr:uid="{96CFDB58-E5C1-4137-B366-47BFAADF6EFF}"/>
    <cellStyle name="20% - Accent3 11 3 4" xfId="15184" xr:uid="{3B3DF89C-8DEC-4109-9C37-CB459101943C}"/>
    <cellStyle name="20% - Accent3 11 3 5" xfId="15185" xr:uid="{1A05525D-E862-4CAE-8AB4-2CA007FD72E7}"/>
    <cellStyle name="20% - Accent3 11 3 6" xfId="15179" xr:uid="{F2F437E4-560E-4893-B45C-10E0DC5D1F67}"/>
    <cellStyle name="20% - Accent3 11 4" xfId="4935" xr:uid="{9B310F6A-314B-45EF-BC72-B2D5AA93D10D}"/>
    <cellStyle name="20% - Accent3 11 4 2" xfId="15187" xr:uid="{CF7B4A09-FF43-4B18-B0FE-959F978F3535}"/>
    <cellStyle name="20% - Accent3 11 4 3" xfId="15188" xr:uid="{01A991C1-215A-4AB2-9F0D-D52266957CA8}"/>
    <cellStyle name="20% - Accent3 11 4 4" xfId="15186" xr:uid="{DFB73F70-FA11-4F52-A1BA-D566F708F0FB}"/>
    <cellStyle name="20% - Accent3 11 5" xfId="9430" xr:uid="{DF71605D-5077-4CD1-8878-3E6400CA07DC}"/>
    <cellStyle name="20% - Accent3 11 5 2" xfId="15189" xr:uid="{0036E294-3A75-4EF9-883E-B17DE67BE9A7}"/>
    <cellStyle name="20% - Accent3 11 6" xfId="15190" xr:uid="{C8CBFD4C-33D2-49B0-BC62-B71349D04CD7}"/>
    <cellStyle name="20% - Accent3 11 7" xfId="15191" xr:uid="{88FEF25B-B473-45CA-8C38-BDEE9B0E78BD}"/>
    <cellStyle name="20% - Accent3 11 8" xfId="27859" xr:uid="{D9ABB6AA-7B71-4E8C-9206-B354922DAFF5}"/>
    <cellStyle name="20% - Accent3 11 9" xfId="15171" xr:uid="{B53C0973-CA92-4A88-B049-069819F8F2DA}"/>
    <cellStyle name="20% - Accent3 12" xfId="1158" xr:uid="{067B081E-7E52-490D-B986-738281917552}"/>
    <cellStyle name="20% - Accent3 12 10" xfId="11929" xr:uid="{B16D9903-1380-46A2-803E-F81D3730C89D}"/>
    <cellStyle name="20% - Accent3 12 2" xfId="2199" xr:uid="{CE25069E-4F13-49A2-AF9C-B6B4692F69E2}"/>
    <cellStyle name="20% - Accent3 12 2 2" xfId="4223" xr:uid="{482B634B-C37D-425E-9D12-B40B438BE6E1}"/>
    <cellStyle name="20% - Accent3 12 2 2 2" xfId="8232" xr:uid="{619BB055-AF62-4533-B70E-1FB43ADB1B83}"/>
    <cellStyle name="20% - Accent3 12 2 2 2 2" xfId="15195" xr:uid="{520A836B-95EE-4590-B27C-025721C4B785}"/>
    <cellStyle name="20% - Accent3 12 2 2 3" xfId="15196" xr:uid="{CB0335FC-2B45-48BC-B666-3DDB189FD398}"/>
    <cellStyle name="20% - Accent3 12 2 2 4" xfId="15194" xr:uid="{ACE175EC-63F0-4B39-AA65-E1A29760D50E}"/>
    <cellStyle name="20% - Accent3 12 2 3" xfId="6241" xr:uid="{DFBFE901-950E-4C90-AB73-E9213427F721}"/>
    <cellStyle name="20% - Accent3 12 2 3 2" xfId="15197" xr:uid="{98A182EF-29CB-479D-AE0E-923C9FD03F45}"/>
    <cellStyle name="20% - Accent3 12 2 4" xfId="10736" xr:uid="{2C2024A6-7E87-4598-A4D8-5816E01C51D9}"/>
    <cellStyle name="20% - Accent3 12 2 4 2" xfId="15198" xr:uid="{C57A9E39-FAC0-4C73-AAD8-0B176D23DD77}"/>
    <cellStyle name="20% - Accent3 12 2 5" xfId="15199" xr:uid="{D13EA870-DBCC-4339-9F29-903C2D6079BA}"/>
    <cellStyle name="20% - Accent3 12 2 6" xfId="29109" xr:uid="{C6651450-BC09-4838-BABA-94FB9B974181}"/>
    <cellStyle name="20% - Accent3 12 2 7" xfId="15193" xr:uid="{9A6C01A7-73A3-4E48-B06A-5AF9EAE94409}"/>
    <cellStyle name="20% - Accent3 12 2 8" xfId="12966" xr:uid="{FFF1448A-1723-47B3-A658-CF31CA2C4D5A}"/>
    <cellStyle name="20% - Accent3 12 3" xfId="3186" xr:uid="{0624DDCE-B0DF-4729-85CB-2C9754B5686A}"/>
    <cellStyle name="20% - Accent3 12 3 2" xfId="7195" xr:uid="{280BF567-3DF7-4D12-8249-DACF5CDB335C}"/>
    <cellStyle name="20% - Accent3 12 3 2 2" xfId="15202" xr:uid="{98ED1ABE-C863-4072-882F-E7E3737EEB4D}"/>
    <cellStyle name="20% - Accent3 12 3 2 3" xfId="15203" xr:uid="{297F2104-4546-4724-94F6-71A514F5C258}"/>
    <cellStyle name="20% - Accent3 12 3 2 4" xfId="15201" xr:uid="{A2B97151-9373-46EE-90E8-26721150E3D5}"/>
    <cellStyle name="20% - Accent3 12 3 3" xfId="15204" xr:uid="{71C81F11-8A2C-4A0F-9585-2AFBF42F979A}"/>
    <cellStyle name="20% - Accent3 12 3 4" xfId="15205" xr:uid="{BEEABAC0-38B3-452D-9525-E8630BC2C170}"/>
    <cellStyle name="20% - Accent3 12 3 5" xfId="15206" xr:uid="{5F17A9FD-5DA4-498C-9AA5-03CF726EC513}"/>
    <cellStyle name="20% - Accent3 12 3 6" xfId="15200" xr:uid="{856595F4-6A98-4114-A1EB-C60B162DE0B0}"/>
    <cellStyle name="20% - Accent3 12 4" xfId="5204" xr:uid="{5B89B018-04AC-4B0E-9258-5831DF9BE2EC}"/>
    <cellStyle name="20% - Accent3 12 4 2" xfId="15208" xr:uid="{D3C8C1AC-E4A1-41C1-AD9F-0BE4AFA31412}"/>
    <cellStyle name="20% - Accent3 12 4 3" xfId="15209" xr:uid="{C11075FD-CDA1-4EC9-8617-23D799254DD6}"/>
    <cellStyle name="20% - Accent3 12 4 4" xfId="15207" xr:uid="{2613EEB4-E2ED-4EF6-A8EF-8FB99DF183CD}"/>
    <cellStyle name="20% - Accent3 12 5" xfId="9699" xr:uid="{F1F5F3BE-9F8C-42C5-8AB1-CE134817560F}"/>
    <cellStyle name="20% - Accent3 12 5 2" xfId="15210" xr:uid="{B5A6AE53-9FC0-4BC6-BA09-3840EE41B491}"/>
    <cellStyle name="20% - Accent3 12 6" xfId="15211" xr:uid="{2375C040-ED3E-42F7-B596-973FC0C08FBE}"/>
    <cellStyle name="20% - Accent3 12 7" xfId="15212" xr:uid="{8E68B65E-02DF-4426-A090-6D83A94354D4}"/>
    <cellStyle name="20% - Accent3 12 8" xfId="28109" xr:uid="{AE8281DF-42BE-491A-B590-11698B184011}"/>
    <cellStyle name="20% - Accent3 12 9" xfId="15192" xr:uid="{92770AC9-6E63-4193-9631-D7C74AB8AA3D}"/>
    <cellStyle name="20% - Accent3 13" xfId="1183" xr:uid="{48508F1C-D676-43F6-9175-EEAB27BBBA29}"/>
    <cellStyle name="20% - Accent3 13 10" xfId="11954" xr:uid="{01CFBD9A-667E-4A6A-8207-5AEB740714CF}"/>
    <cellStyle name="20% - Accent3 13 2" xfId="2224" xr:uid="{7F91D91E-61C8-4237-AEC7-735949643C88}"/>
    <cellStyle name="20% - Accent3 13 2 2" xfId="4248" xr:uid="{D6EC203E-F9F8-436A-A44E-8898A542AD71}"/>
    <cellStyle name="20% - Accent3 13 2 2 2" xfId="8257" xr:uid="{5CEF1DFD-0C44-4FA4-8E4D-41244E238E93}"/>
    <cellStyle name="20% - Accent3 13 2 2 2 2" xfId="15216" xr:uid="{D5CD2CD0-DBDB-47BC-9979-32E63D2D5333}"/>
    <cellStyle name="20% - Accent3 13 2 2 3" xfId="15217" xr:uid="{BD753999-A306-446E-8F3B-54492A0A561D}"/>
    <cellStyle name="20% - Accent3 13 2 2 4" xfId="15215" xr:uid="{CEFCE3F2-79DA-47C6-A729-A6A3C59D086F}"/>
    <cellStyle name="20% - Accent3 13 2 3" xfId="6266" xr:uid="{0B345555-8CEF-4126-AD7E-3195A2CB6B8A}"/>
    <cellStyle name="20% - Accent3 13 2 3 2" xfId="15218" xr:uid="{79E5A97A-9D87-475B-9B1A-43BC1C4B6E23}"/>
    <cellStyle name="20% - Accent3 13 2 4" xfId="10761" xr:uid="{0459CC71-489C-4F87-ABD1-E94B42DB2F7E}"/>
    <cellStyle name="20% - Accent3 13 2 4 2" xfId="15219" xr:uid="{F9AB8C14-69F3-4013-A6EB-0E9E2C74BB6E}"/>
    <cellStyle name="20% - Accent3 13 2 5" xfId="15220" xr:uid="{1839FA88-5EA5-4BEB-AF18-24527BF1FEC7}"/>
    <cellStyle name="20% - Accent3 13 2 6" xfId="29133" xr:uid="{E06045D7-30EA-45C5-942C-8582BA6248BB}"/>
    <cellStyle name="20% - Accent3 13 2 7" xfId="15214" xr:uid="{AE061399-6F1E-4BA7-9A7F-F9BDDCEA109B}"/>
    <cellStyle name="20% - Accent3 13 2 8" xfId="12991" xr:uid="{12D1BA8C-34B6-49BD-8563-48B8E33D6FAB}"/>
    <cellStyle name="20% - Accent3 13 3" xfId="3211" xr:uid="{26B2B46D-A5E7-4A21-8CD2-0BB07B3E1079}"/>
    <cellStyle name="20% - Accent3 13 3 2" xfId="7220" xr:uid="{32156FE4-0B63-44B6-82CD-32D0384EC039}"/>
    <cellStyle name="20% - Accent3 13 3 2 2" xfId="15223" xr:uid="{BC5DC1ED-7BC8-4FF0-B4A2-C03024E20D61}"/>
    <cellStyle name="20% - Accent3 13 3 2 3" xfId="15224" xr:uid="{97FB7A66-E413-4D15-8189-22CA2259BE3D}"/>
    <cellStyle name="20% - Accent3 13 3 2 4" xfId="15222" xr:uid="{B7558EBE-7044-4A14-8F5C-A91FEC5079A8}"/>
    <cellStyle name="20% - Accent3 13 3 3" xfId="15225" xr:uid="{CA4F9D66-9217-4B9F-91FA-C632215F1AF9}"/>
    <cellStyle name="20% - Accent3 13 3 4" xfId="15226" xr:uid="{2B00464F-EED1-4129-92BB-52BDF9E4842F}"/>
    <cellStyle name="20% - Accent3 13 3 5" xfId="15227" xr:uid="{F7A12979-7775-4EC4-B3E0-2737DFB6FFD6}"/>
    <cellStyle name="20% - Accent3 13 3 6" xfId="15221" xr:uid="{D4457464-ACFC-48A0-9956-A65188EE6276}"/>
    <cellStyle name="20% - Accent3 13 4" xfId="5229" xr:uid="{F798A3B6-8AFD-4F9C-970A-A4FBCCCA223D}"/>
    <cellStyle name="20% - Accent3 13 4 2" xfId="15229" xr:uid="{9A38C203-4CE9-4199-8854-8698A18B5890}"/>
    <cellStyle name="20% - Accent3 13 4 3" xfId="15230" xr:uid="{FBD38274-9D0E-46B4-BF03-7A96BF8F02C7}"/>
    <cellStyle name="20% - Accent3 13 4 4" xfId="15228" xr:uid="{2AAD03E4-5520-42AC-ACEC-43F194C50575}"/>
    <cellStyle name="20% - Accent3 13 5" xfId="9724" xr:uid="{47594278-CFF2-41BD-A8C3-DCC82673C2AE}"/>
    <cellStyle name="20% - Accent3 13 5 2" xfId="15231" xr:uid="{41B7206E-964C-444C-8897-BEA767484CBD}"/>
    <cellStyle name="20% - Accent3 13 6" xfId="15232" xr:uid="{4680760A-863C-4C43-BE7B-8E9B2991FAFD}"/>
    <cellStyle name="20% - Accent3 13 7" xfId="15233" xr:uid="{75BE09F3-9712-408F-BF9D-1B461BF91D30}"/>
    <cellStyle name="20% - Accent3 13 8" xfId="28132" xr:uid="{40F21E6A-2130-4B43-84AC-3D21F1A65C9D}"/>
    <cellStyle name="20% - Accent3 13 9" xfId="15213" xr:uid="{797B277B-1A2B-4A5A-95D2-1E607CAEB6AD}"/>
    <cellStyle name="20% - Accent3 14" xfId="1208" xr:uid="{9DC17298-AE71-4D08-8E39-472F15FFE588}"/>
    <cellStyle name="20% - Accent3 14 10" xfId="11979" xr:uid="{43E6C7B4-2ED7-42BE-A0DC-5679C1F9F187}"/>
    <cellStyle name="20% - Accent3 14 2" xfId="2249" xr:uid="{1077BE58-DE50-4754-841A-23250C18E42D}"/>
    <cellStyle name="20% - Accent3 14 2 2" xfId="4273" xr:uid="{CE1A9896-6DD5-420B-AAB2-E9C908C11AED}"/>
    <cellStyle name="20% - Accent3 14 2 2 2" xfId="8282" xr:uid="{6304B5FD-B258-46C6-86E5-D88471B92704}"/>
    <cellStyle name="20% - Accent3 14 2 2 2 2" xfId="15237" xr:uid="{A45F4008-6FA7-48EE-9A5F-DBD8E42A202D}"/>
    <cellStyle name="20% - Accent3 14 2 2 3" xfId="15238" xr:uid="{9730C5C9-F2EF-4DF8-8E59-23ADC7B15C83}"/>
    <cellStyle name="20% - Accent3 14 2 2 4" xfId="15236" xr:uid="{53991695-27D2-48A7-ABF6-85FA26F71C6D}"/>
    <cellStyle name="20% - Accent3 14 2 3" xfId="6291" xr:uid="{7A9D995C-26C5-44CA-9D06-53F393B7CC81}"/>
    <cellStyle name="20% - Accent3 14 2 3 2" xfId="15239" xr:uid="{88F377FC-BFF5-4A73-961C-91297B421014}"/>
    <cellStyle name="20% - Accent3 14 2 4" xfId="10786" xr:uid="{D549853F-7883-4E23-8E9B-7B51F2CE28C8}"/>
    <cellStyle name="20% - Accent3 14 2 4 2" xfId="15240" xr:uid="{FD667BC8-3C6B-4822-BB46-4A57CBBBBCEB}"/>
    <cellStyle name="20% - Accent3 14 2 5" xfId="15241" xr:uid="{D3FF0230-E37D-479E-BDB0-1547DC94145B}"/>
    <cellStyle name="20% - Accent3 14 2 6" xfId="29157" xr:uid="{7BC55056-1599-4242-96E4-2360181007D0}"/>
    <cellStyle name="20% - Accent3 14 2 7" xfId="15235" xr:uid="{0E2F54C8-B0E9-46F5-9AD8-321018174147}"/>
    <cellStyle name="20% - Accent3 14 2 8" xfId="13016" xr:uid="{77A1646A-7F60-475E-97A3-30A5C7629139}"/>
    <cellStyle name="20% - Accent3 14 3" xfId="3236" xr:uid="{4E8ADBD8-EDE2-4635-8679-9B67FF1DBE77}"/>
    <cellStyle name="20% - Accent3 14 3 2" xfId="7245" xr:uid="{5E128539-EA97-46EF-BED5-D59CE7C6F91C}"/>
    <cellStyle name="20% - Accent3 14 3 2 2" xfId="15244" xr:uid="{4B08118F-7944-45BC-862F-23EB9243E992}"/>
    <cellStyle name="20% - Accent3 14 3 2 3" xfId="15245" xr:uid="{C5793C3F-5A85-403A-93B2-B840E0DEB5FE}"/>
    <cellStyle name="20% - Accent3 14 3 2 4" xfId="15243" xr:uid="{20FE7B39-94C9-491D-86BC-69E95EFA5DFF}"/>
    <cellStyle name="20% - Accent3 14 3 3" xfId="15246" xr:uid="{0CDE461A-59CB-4D1E-8907-93D5A44CE981}"/>
    <cellStyle name="20% - Accent3 14 3 4" xfId="15247" xr:uid="{E25F5C35-2542-49BE-B3BF-DC11642E7EC4}"/>
    <cellStyle name="20% - Accent3 14 3 5" xfId="15248" xr:uid="{B3998553-15D4-4A52-9890-C3A8137EC56D}"/>
    <cellStyle name="20% - Accent3 14 3 6" xfId="15242" xr:uid="{4AEF30DE-12C1-4FCA-A077-7B3974AE50B4}"/>
    <cellStyle name="20% - Accent3 14 4" xfId="5254" xr:uid="{DB2331F9-42E6-4F31-AA63-1A8D8E5CC40B}"/>
    <cellStyle name="20% - Accent3 14 4 2" xfId="15250" xr:uid="{D94A8A5F-74E4-4CB8-A5FA-BF091BE67CA4}"/>
    <cellStyle name="20% - Accent3 14 4 3" xfId="15251" xr:uid="{7E3137DB-9E2E-4EE4-9B76-381D9F146FBC}"/>
    <cellStyle name="20% - Accent3 14 4 4" xfId="15249" xr:uid="{E6121F06-83DE-48D1-B966-E62834369566}"/>
    <cellStyle name="20% - Accent3 14 5" xfId="9749" xr:uid="{80E0A8E6-F034-4761-8D99-F487D68CA8AF}"/>
    <cellStyle name="20% - Accent3 14 5 2" xfId="15252" xr:uid="{14431E08-9F97-4DB3-81E1-D6A10D397218}"/>
    <cellStyle name="20% - Accent3 14 6" xfId="15253" xr:uid="{8A6CDA28-2343-4BC4-87B9-1B77BEC34764}"/>
    <cellStyle name="20% - Accent3 14 7" xfId="15254" xr:uid="{4F9B80E3-56E3-41C4-A1DB-1ACD37606BFA}"/>
    <cellStyle name="20% - Accent3 14 8" xfId="28155" xr:uid="{0E94157E-EEEE-4474-BFB5-E6FCD2CF5261}"/>
    <cellStyle name="20% - Accent3 14 9" xfId="15234" xr:uid="{15CBE74E-A274-4DF1-995E-233088DDD8A9}"/>
    <cellStyle name="20% - Accent3 15" xfId="1231" xr:uid="{E9C7221E-096F-4EB4-82F6-826304370C67}"/>
    <cellStyle name="20% - Accent3 15 10" xfId="12002" xr:uid="{479130FE-96F1-4FC4-99FB-0B409259458A}"/>
    <cellStyle name="20% - Accent3 15 2" xfId="2272" xr:uid="{50319F7B-1781-42C2-84D8-5818E9505F11}"/>
    <cellStyle name="20% - Accent3 15 2 2" xfId="4296" xr:uid="{57A89AFF-92DE-4D69-9660-27222D64397F}"/>
    <cellStyle name="20% - Accent3 15 2 2 2" xfId="8305" xr:uid="{A6E8E01E-4964-44C6-B991-17370B734F78}"/>
    <cellStyle name="20% - Accent3 15 2 2 2 2" xfId="15258" xr:uid="{C58629CC-A141-4967-9D6B-EF7F5C812DC9}"/>
    <cellStyle name="20% - Accent3 15 2 2 3" xfId="15259" xr:uid="{11B899A7-0426-4ABB-8EC6-9F318AFD781D}"/>
    <cellStyle name="20% - Accent3 15 2 2 4" xfId="15257" xr:uid="{4FE1EAE8-D51A-41D9-99DD-23F870A8A596}"/>
    <cellStyle name="20% - Accent3 15 2 3" xfId="6314" xr:uid="{5894AE9A-CC6E-4B86-90D3-9BF758809951}"/>
    <cellStyle name="20% - Accent3 15 2 3 2" xfId="15260" xr:uid="{63F15B95-1D16-4BBC-B2D4-371763380CD0}"/>
    <cellStyle name="20% - Accent3 15 2 4" xfId="10809" xr:uid="{E0AF1C2C-CE9C-46F1-9559-3CEE26B1804A}"/>
    <cellStyle name="20% - Accent3 15 2 4 2" xfId="15261" xr:uid="{911B69A9-A159-43F6-BC4D-78B89F2D0D4B}"/>
    <cellStyle name="20% - Accent3 15 2 5" xfId="15262" xr:uid="{0C6FB546-5CFF-4DC5-AC67-B991E7CB960B}"/>
    <cellStyle name="20% - Accent3 15 2 6" xfId="29179" xr:uid="{6D1AD5E7-4A1A-4E7D-B298-DF2403B3E1BF}"/>
    <cellStyle name="20% - Accent3 15 2 7" xfId="15256" xr:uid="{0ED7CCAA-56D7-4255-B8DE-448DE80A40B4}"/>
    <cellStyle name="20% - Accent3 15 2 8" xfId="13039" xr:uid="{F835B025-5705-4E6C-881A-29506BF9E4E8}"/>
    <cellStyle name="20% - Accent3 15 3" xfId="3259" xr:uid="{31320240-45EE-49E1-946B-F135AAFD12A4}"/>
    <cellStyle name="20% - Accent3 15 3 2" xfId="7268" xr:uid="{CA74C1D6-792F-476D-BCF5-CBE9614C202D}"/>
    <cellStyle name="20% - Accent3 15 3 2 2" xfId="15265" xr:uid="{BDE97F83-A52E-4EEF-A35F-1284EA3ABBE7}"/>
    <cellStyle name="20% - Accent3 15 3 2 3" xfId="15266" xr:uid="{A944CAD3-3C0A-4A31-B976-1EF9DB08361E}"/>
    <cellStyle name="20% - Accent3 15 3 2 4" xfId="15264" xr:uid="{A141DB07-0378-4628-B090-624E4C92E5B9}"/>
    <cellStyle name="20% - Accent3 15 3 3" xfId="15267" xr:uid="{22C48105-0974-4E4A-AAEC-A831012F27B8}"/>
    <cellStyle name="20% - Accent3 15 3 4" xfId="15268" xr:uid="{F74432EC-2CDC-4C7C-9F10-4BBD7EA513E6}"/>
    <cellStyle name="20% - Accent3 15 3 5" xfId="15269" xr:uid="{18346C25-B106-4F38-838A-11687CB140C2}"/>
    <cellStyle name="20% - Accent3 15 3 6" xfId="15263" xr:uid="{5F2C0004-E3D3-4013-9D8C-1D4098B5572F}"/>
    <cellStyle name="20% - Accent3 15 4" xfId="5277" xr:uid="{F3CCA7F3-23A0-4382-A2D4-E8AF6D41FC51}"/>
    <cellStyle name="20% - Accent3 15 4 2" xfId="15271" xr:uid="{47576624-B904-4DDA-8FC5-3996E5F95FE0}"/>
    <cellStyle name="20% - Accent3 15 4 3" xfId="15272" xr:uid="{A78DFF6A-F893-4E0B-9F16-6ADDBA821D0B}"/>
    <cellStyle name="20% - Accent3 15 4 4" xfId="15270" xr:uid="{0029C240-F13E-4127-92EC-C7C1B735DDA9}"/>
    <cellStyle name="20% - Accent3 15 5" xfId="9772" xr:uid="{B454689D-2D18-4666-B239-F79B4A946207}"/>
    <cellStyle name="20% - Accent3 15 5 2" xfId="15273" xr:uid="{3DF42E01-6172-4FD1-8BDE-091F6EC37BC3}"/>
    <cellStyle name="20% - Accent3 15 6" xfId="15274" xr:uid="{F6887354-390E-4C68-B83D-2D07DBCA5C43}"/>
    <cellStyle name="20% - Accent3 15 7" xfId="15275" xr:uid="{D3F67C14-E3A2-4480-9961-F944536357DF}"/>
    <cellStyle name="20% - Accent3 15 8" xfId="28177" xr:uid="{FAB87050-B46C-4DD3-9AEC-AEDC29AF9837}"/>
    <cellStyle name="20% - Accent3 15 9" xfId="15255" xr:uid="{5928432A-93D3-4D06-B20F-CC563AF8E15E}"/>
    <cellStyle name="20% - Accent3 16" xfId="1255" xr:uid="{6074E417-7652-47C9-88DF-B0199092F1BB}"/>
    <cellStyle name="20% - Accent3 16 10" xfId="12026" xr:uid="{51064DE1-4793-45EA-8218-1EB7788732C7}"/>
    <cellStyle name="20% - Accent3 16 2" xfId="2296" xr:uid="{D037EEF9-8333-4D22-966B-0924135FA422}"/>
    <cellStyle name="20% - Accent3 16 2 2" xfId="4320" xr:uid="{5AEC299A-6A1E-4699-8590-898AA45BF596}"/>
    <cellStyle name="20% - Accent3 16 2 2 2" xfId="8329" xr:uid="{0AAD9AF1-7F75-4C2F-9DA8-2720AAB857DE}"/>
    <cellStyle name="20% - Accent3 16 2 2 2 2" xfId="15279" xr:uid="{38586A39-3C76-455C-B528-993275DB245B}"/>
    <cellStyle name="20% - Accent3 16 2 2 3" xfId="15280" xr:uid="{E710F279-B742-4AE7-8B28-1CEF22F4CE4C}"/>
    <cellStyle name="20% - Accent3 16 2 2 4" xfId="15278" xr:uid="{497DFAB0-889B-4D52-B1DA-7AF6FB768C54}"/>
    <cellStyle name="20% - Accent3 16 2 3" xfId="6338" xr:uid="{7DCAF30C-6F60-41F9-BC70-B5B2B612B67E}"/>
    <cellStyle name="20% - Accent3 16 2 3 2" xfId="15281" xr:uid="{978145BD-9773-4D57-A1E2-8C8ED7B08BCF}"/>
    <cellStyle name="20% - Accent3 16 2 4" xfId="10833" xr:uid="{E5D947B0-EFF2-4976-914D-9D5C73CD24F2}"/>
    <cellStyle name="20% - Accent3 16 2 4 2" xfId="15282" xr:uid="{A53272CF-CA8B-4E4F-A7C2-551AD0EAA073}"/>
    <cellStyle name="20% - Accent3 16 2 5" xfId="15283" xr:uid="{E21A5557-A40C-44D6-A5D7-7EA5F250AEC2}"/>
    <cellStyle name="20% - Accent3 16 2 6" xfId="29202" xr:uid="{6C8368C1-1C80-4B79-A67C-1AEBD3B65022}"/>
    <cellStyle name="20% - Accent3 16 2 7" xfId="15277" xr:uid="{DB5FACD7-7A8D-43D9-A479-8BFD1465DF97}"/>
    <cellStyle name="20% - Accent3 16 2 8" xfId="13063" xr:uid="{A58E0B64-2825-41D0-8850-1992351AE159}"/>
    <cellStyle name="20% - Accent3 16 3" xfId="3283" xr:uid="{613C698E-5253-4CBA-AE1E-B146132A2CF6}"/>
    <cellStyle name="20% - Accent3 16 3 2" xfId="7292" xr:uid="{5FD5FCD1-8591-4207-9A5E-1AA4DCC68E0E}"/>
    <cellStyle name="20% - Accent3 16 3 2 2" xfId="15286" xr:uid="{BC5D290C-5A16-4211-8786-DE7BFF9C9248}"/>
    <cellStyle name="20% - Accent3 16 3 2 3" xfId="15287" xr:uid="{3AF3888B-995D-4C61-9555-793AEF7CB4BE}"/>
    <cellStyle name="20% - Accent3 16 3 2 4" xfId="15285" xr:uid="{2E4FA0A7-CDFE-4C16-A5D1-95C540ACD162}"/>
    <cellStyle name="20% - Accent3 16 3 3" xfId="15288" xr:uid="{2B366B90-D312-4FC7-A910-16A4DCA72795}"/>
    <cellStyle name="20% - Accent3 16 3 4" xfId="15289" xr:uid="{6998C8D8-E3D9-4B25-9C3C-2C5817BD98E8}"/>
    <cellStyle name="20% - Accent3 16 3 5" xfId="15290" xr:uid="{769AE8F2-DB8F-4860-9324-5965DE1A1B4E}"/>
    <cellStyle name="20% - Accent3 16 3 6" xfId="15284" xr:uid="{DAF68FB8-0769-4DE7-A300-BC6CD215EFC3}"/>
    <cellStyle name="20% - Accent3 16 4" xfId="5301" xr:uid="{5400482C-97C8-4241-A844-E4BA2A5E5F7E}"/>
    <cellStyle name="20% - Accent3 16 4 2" xfId="15292" xr:uid="{4783ECAD-DDA4-4443-844D-6148659C6260}"/>
    <cellStyle name="20% - Accent3 16 4 3" xfId="15293" xr:uid="{11482701-C7EE-41DD-B434-56FC558AC2FE}"/>
    <cellStyle name="20% - Accent3 16 4 4" xfId="15291" xr:uid="{4FC7012E-86BE-429F-A677-63BF74B1A20B}"/>
    <cellStyle name="20% - Accent3 16 5" xfId="9796" xr:uid="{7119D72D-64C5-446B-8195-421B6A534403}"/>
    <cellStyle name="20% - Accent3 16 5 2" xfId="15294" xr:uid="{4F7B8FA7-D527-42C7-BFEB-B8B7B53692AF}"/>
    <cellStyle name="20% - Accent3 16 6" xfId="15295" xr:uid="{158596C0-9132-4297-B615-89C584B365D7}"/>
    <cellStyle name="20% - Accent3 16 7" xfId="15296" xr:uid="{FF0FCCD8-F17E-4647-BB24-077F306B9E82}"/>
    <cellStyle name="20% - Accent3 16 8" xfId="28200" xr:uid="{261D50E6-8AD2-46FD-B8D6-8985AF17E9D7}"/>
    <cellStyle name="20% - Accent3 16 9" xfId="15276" xr:uid="{AAF553C8-F913-4271-AA3B-0BA78BE48175}"/>
    <cellStyle name="20% - Accent3 17" xfId="1279" xr:uid="{6D52C304-19EB-4E43-BDED-C1BBF0A924E3}"/>
    <cellStyle name="20% - Accent3 17 2" xfId="2320" xr:uid="{C4A1BA98-E4A8-43AE-85BA-C1A838DFCD6E}"/>
    <cellStyle name="20% - Accent3 17 2 2" xfId="4344" xr:uid="{37AB39D9-3746-4976-9A10-91FC88558C68}"/>
    <cellStyle name="20% - Accent3 17 2 2 2" xfId="8353" xr:uid="{2C96ADC3-757F-4B08-8770-1EF01022C074}"/>
    <cellStyle name="20% - Accent3 17 2 2 3" xfId="15299" xr:uid="{20C0B0CA-2770-4836-A64A-1EE066F0BEF2}"/>
    <cellStyle name="20% - Accent3 17 2 3" xfId="6362" xr:uid="{66D35150-FE4F-45D5-8F7F-43ACAA9F9AF8}"/>
    <cellStyle name="20% - Accent3 17 2 3 2" xfId="15300" xr:uid="{5DB8E428-6F23-447A-9263-B0DFCAA68D98}"/>
    <cellStyle name="20% - Accent3 17 2 4" xfId="10857" xr:uid="{4333A164-18CE-4DB7-B909-28BBE2BD20EB}"/>
    <cellStyle name="20% - Accent3 17 2 4 2" xfId="29225" xr:uid="{6A95A865-12F5-4B03-9E9C-4F125938DEE6}"/>
    <cellStyle name="20% - Accent3 17 2 5" xfId="15298" xr:uid="{1FC9ED9E-403C-4484-92B3-5BBE3D7CCF7D}"/>
    <cellStyle name="20% - Accent3 17 2 6" xfId="13087" xr:uid="{E8291FD8-B28C-4836-8474-DCFF949552E8}"/>
    <cellStyle name="20% - Accent3 17 3" xfId="3307" xr:uid="{E8AFBD47-7E0A-4D1E-B17F-61F3A5885741}"/>
    <cellStyle name="20% - Accent3 17 3 2" xfId="7316" xr:uid="{22C6E151-4AAF-4889-B45A-DB8CE552EB42}"/>
    <cellStyle name="20% - Accent3 17 3 3" xfId="15301" xr:uid="{58C68100-6BBF-400F-94CD-04A402D5443B}"/>
    <cellStyle name="20% - Accent3 17 4" xfId="5325" xr:uid="{D9E36D12-AC16-4507-B3FE-95854005D8E2}"/>
    <cellStyle name="20% - Accent3 17 4 2" xfId="15302" xr:uid="{06EA01CE-CDF7-425E-A6C2-D7031C9B3F37}"/>
    <cellStyle name="20% - Accent3 17 5" xfId="9820" xr:uid="{39463777-1DB9-4E2E-B441-40280E165E23}"/>
    <cellStyle name="20% - Accent3 17 5 2" xfId="15303" xr:uid="{7338E56E-A72A-40CF-AB91-BE5A831BB4DD}"/>
    <cellStyle name="20% - Accent3 17 6" xfId="28223" xr:uid="{6B83E722-0C1F-4026-9C77-8457F4AA9F72}"/>
    <cellStyle name="20% - Accent3 17 7" xfId="15297" xr:uid="{08053E29-E931-4AE7-9FAB-7A9782D25EF1}"/>
    <cellStyle name="20% - Accent3 17 8" xfId="12050" xr:uid="{16AEC76A-5A2A-44EF-9279-E8DF7B662EBE}"/>
    <cellStyle name="20% - Accent3 18" xfId="1304" xr:uid="{AC486B18-A780-4D65-ADEA-3190B698777B}"/>
    <cellStyle name="20% - Accent3 18 2" xfId="3332" xr:uid="{BD890383-2672-4896-90CD-6C99415CAE7D}"/>
    <cellStyle name="20% - Accent3 18 2 2" xfId="7341" xr:uid="{9D3AB082-E876-4781-AAB3-2866DAB5B4C4}"/>
    <cellStyle name="20% - Accent3 18 2 2 2" xfId="15306" xr:uid="{580DF024-FF72-4F46-AA49-6774C4A1B283}"/>
    <cellStyle name="20% - Accent3 18 2 3" xfId="15307" xr:uid="{AC7BD66A-4D13-4D37-AECF-D87D74AB84E0}"/>
    <cellStyle name="20% - Accent3 18 2 4" xfId="15305" xr:uid="{217F179B-2AC8-4632-BCEC-51358860580C}"/>
    <cellStyle name="20% - Accent3 18 3" xfId="5350" xr:uid="{BB154C08-E1EA-4F2F-AC45-6446785B14D2}"/>
    <cellStyle name="20% - Accent3 18 3 2" xfId="15308" xr:uid="{847F0A7D-BCC7-4C3D-A0D7-615B7C825A2F}"/>
    <cellStyle name="20% - Accent3 18 4" xfId="9845" xr:uid="{EDA00FE9-CE2E-4DF1-83C5-B413C3DDC066}"/>
    <cellStyle name="20% - Accent3 18 4 2" xfId="15309" xr:uid="{809AA4C0-9F9C-485F-B15F-D6D85E44F5D6}"/>
    <cellStyle name="20% - Accent3 18 5" xfId="15310" xr:uid="{5CDD16CA-F6C0-4A28-8983-F7046C0963C6}"/>
    <cellStyle name="20% - Accent3 18 6" xfId="28247" xr:uid="{4F9E6377-667A-45F8-BF25-AE3E9D4C07F3}"/>
    <cellStyle name="20% - Accent3 18 7" xfId="15304" xr:uid="{C0AA21EA-FAFA-47A9-9446-569028B45F1A}"/>
    <cellStyle name="20% - Accent3 18 8" xfId="12075" xr:uid="{F131FFF5-D516-4724-AC40-E269B351258F}"/>
    <cellStyle name="20% - Accent3 19" xfId="1328" xr:uid="{E2C08EC9-4FAE-44EA-8076-90761A9ABEEA}"/>
    <cellStyle name="20% - Accent3 19 2" xfId="3356" xr:uid="{F8022AFA-90B0-47AC-8748-42FEE3D239CB}"/>
    <cellStyle name="20% - Accent3 19 2 2" xfId="7365" xr:uid="{E6D5A3BF-7600-4C12-9743-B9995B2BA7E2}"/>
    <cellStyle name="20% - Accent3 19 2 3" xfId="15312" xr:uid="{3BF24FB5-E01F-4A54-A9D4-1DB30E3FB399}"/>
    <cellStyle name="20% - Accent3 19 3" xfId="5374" xr:uid="{A892A687-3F2B-456A-BB2F-0060DD984E19}"/>
    <cellStyle name="20% - Accent3 19 3 2" xfId="15313" xr:uid="{49A1DED7-A2A9-4876-AED3-BBC057290D9E}"/>
    <cellStyle name="20% - Accent3 19 4" xfId="9869" xr:uid="{B262C2AB-DC40-462E-AE36-8FB637B4F403}"/>
    <cellStyle name="20% - Accent3 19 4 2" xfId="15314" xr:uid="{B759CD0F-CAD3-40F5-A98F-508F3DB8BEC4}"/>
    <cellStyle name="20% - Accent3 19 5" xfId="28270" xr:uid="{20413877-A117-46EE-A6F2-3740DF262179}"/>
    <cellStyle name="20% - Accent3 19 6" xfId="15311" xr:uid="{3F8EA7D1-8199-4F0B-A3C8-80BE1855FB74}"/>
    <cellStyle name="20% - Accent3 19 7" xfId="12099" xr:uid="{A44E3317-8D00-4CD9-B5D8-D11724430BD0}"/>
    <cellStyle name="20% - Accent3 2" xfId="407" xr:uid="{9687E7E0-CF98-422A-8955-05B1E1664828}"/>
    <cellStyle name="20% - Accent3 2 10" xfId="15316" xr:uid="{9DB310F6-14B9-47B5-9817-A99B72D998C7}"/>
    <cellStyle name="20% - Accent3 2 11" xfId="15317" xr:uid="{9703A1B2-2F3B-48D9-806C-27388B9E382F}"/>
    <cellStyle name="20% - Accent3 2 12" xfId="15318" xr:uid="{84CA546F-F74B-4E3A-A08A-2127A3A01818}"/>
    <cellStyle name="20% - Accent3 2 13" xfId="27138" xr:uid="{735C3107-B535-4A84-BF07-F95CB267E4C4}"/>
    <cellStyle name="20% - Accent3 2 14" xfId="15315" xr:uid="{40FB6E0B-B98F-4CAF-A5A2-540F03080CA8}"/>
    <cellStyle name="20% - Accent3 2 15" xfId="13142" xr:uid="{65751ACD-D1BE-49B1-96C8-98039F12AEB0}"/>
    <cellStyle name="20% - Accent3 2 16" xfId="11200" xr:uid="{729DC20C-B7B2-4ED7-97F7-7575B08D313C}"/>
    <cellStyle name="20% - Accent3 2 17" xfId="11138" xr:uid="{E7BB7589-9DF9-4468-9764-1AC3654CA275}"/>
    <cellStyle name="20% - Accent3 2 2" xfId="644" xr:uid="{780C2DEF-EA2C-45FE-82DB-04F90D1372F0}"/>
    <cellStyle name="20% - Accent3 2 2 10" xfId="27139" xr:uid="{8AE0735E-DC0E-4D3F-85A9-A393A4D8A447}"/>
    <cellStyle name="20% - Accent3 2 2 11" xfId="15319" xr:uid="{D71C4822-AE5A-4580-9196-E1B1A1666F2D}"/>
    <cellStyle name="20% - Accent3 2 2 12" xfId="11419" xr:uid="{B0160A00-D088-44CA-83CB-B2BB01081A74}"/>
    <cellStyle name="20% - Accent3 2 2 2" xfId="1691" xr:uid="{5BFEC62A-6F98-4548-B09C-4B62A076702F}"/>
    <cellStyle name="20% - Accent3 2 2 2 10" xfId="12458" xr:uid="{4F209C77-259B-47AB-9D11-31194FF08614}"/>
    <cellStyle name="20% - Accent3 2 2 2 2" xfId="3715" xr:uid="{CFDAE92E-BA76-4B0C-8786-5CA095F98703}"/>
    <cellStyle name="20% - Accent3 2 2 2 2 2" xfId="7724" xr:uid="{40289ADF-E815-4BE5-9826-29EF9BA96573}"/>
    <cellStyle name="20% - Accent3 2 2 2 2 2 2" xfId="15323" xr:uid="{FAB0AEF6-23BC-44B5-8581-DE41FB138F52}"/>
    <cellStyle name="20% - Accent3 2 2 2 2 2 3" xfId="15324" xr:uid="{0607171B-E3A5-4812-AAC3-780AA46D95A8}"/>
    <cellStyle name="20% - Accent3 2 2 2 2 2 4" xfId="15322" xr:uid="{F1ACC3E8-5B89-4325-A1B3-C5516012564C}"/>
    <cellStyle name="20% - Accent3 2 2 2 2 3" xfId="15325" xr:uid="{DC478E9E-9C7E-4E3F-84FC-79EEFAAAB5FB}"/>
    <cellStyle name="20% - Accent3 2 2 2 2 4" xfId="15326" xr:uid="{D0F42277-9358-479C-A287-B5E954B3BE2A}"/>
    <cellStyle name="20% - Accent3 2 2 2 2 5" xfId="15327" xr:uid="{E39DEA65-928F-4EC0-981E-CD931F3F968B}"/>
    <cellStyle name="20% - Accent3 2 2 2 2 6" xfId="15321" xr:uid="{B0F0B501-B26F-42EE-BC2C-956E68F5D1B6}"/>
    <cellStyle name="20% - Accent3 2 2 2 3" xfId="5733" xr:uid="{FDDD51BB-5C5F-4793-A952-C59E265FB929}"/>
    <cellStyle name="20% - Accent3 2 2 2 3 2" xfId="15329" xr:uid="{EB92974C-A8E0-4A25-AFF4-F8A7B9A31A21}"/>
    <cellStyle name="20% - Accent3 2 2 2 3 2 2" xfId="15330" xr:uid="{6AC90DBC-283B-4B77-9046-ECC04A0FE189}"/>
    <cellStyle name="20% - Accent3 2 2 2 3 2 3" xfId="15331" xr:uid="{D50808B4-5289-464A-A72E-0DBBB7822245}"/>
    <cellStyle name="20% - Accent3 2 2 2 3 3" xfId="15332" xr:uid="{A4A62C53-7994-4E9B-BAD9-34B7AEBC7C6F}"/>
    <cellStyle name="20% - Accent3 2 2 2 3 4" xfId="15333" xr:uid="{D7341A3A-C2D1-48A9-9451-86A0B021C935}"/>
    <cellStyle name="20% - Accent3 2 2 2 3 5" xfId="15334" xr:uid="{893254B9-4BC8-4E99-9404-941BD5F4AA4A}"/>
    <cellStyle name="20% - Accent3 2 2 2 3 6" xfId="15328" xr:uid="{954485FF-6A60-41C8-A7BA-0F00EB30CFB9}"/>
    <cellStyle name="20% - Accent3 2 2 2 4" xfId="10228" xr:uid="{2D414E35-7078-4D69-BF13-73BB28ED17AB}"/>
    <cellStyle name="20% - Accent3 2 2 2 4 2" xfId="15336" xr:uid="{1CCBC80C-551E-4769-85D3-DD44E2FA47D4}"/>
    <cellStyle name="20% - Accent3 2 2 2 4 3" xfId="15337" xr:uid="{EB0B4D51-18E3-436C-A165-B8D9C2AE5EE6}"/>
    <cellStyle name="20% - Accent3 2 2 2 4 4" xfId="15335" xr:uid="{34BA16D0-CE6C-4AAC-821D-D45A5A41F9F5}"/>
    <cellStyle name="20% - Accent3 2 2 2 5" xfId="15338" xr:uid="{617551F6-F2CE-4D7D-8826-25CFD154E118}"/>
    <cellStyle name="20% - Accent3 2 2 2 6" xfId="15339" xr:uid="{419798D8-3760-4E68-89EB-0E414BE4E622}"/>
    <cellStyle name="20% - Accent3 2 2 2 7" xfId="15340" xr:uid="{140B1167-02E0-4AB1-BB9C-8252896433FE}"/>
    <cellStyle name="20% - Accent3 2 2 2 8" xfId="27241" xr:uid="{6AE86D11-FFAD-4EB6-8FA6-03AC7FDF14FD}"/>
    <cellStyle name="20% - Accent3 2 2 2 9" xfId="15320" xr:uid="{5EFCDA8B-4E89-404B-8CFA-DE8493563AD1}"/>
    <cellStyle name="20% - Accent3 2 2 3" xfId="2678" xr:uid="{FEE5C33B-A9A5-4E97-B66E-4F7BAD21ED04}"/>
    <cellStyle name="20% - Accent3 2 2 3 2" xfId="6687" xr:uid="{C82B047F-727E-492F-B743-3305AEE1CF97}"/>
    <cellStyle name="20% - Accent3 2 2 3 2 2" xfId="15343" xr:uid="{D37BFECB-BC0D-4AD3-B5E2-FF4A711EDB26}"/>
    <cellStyle name="20% - Accent3 2 2 3 2 2 2" xfId="15344" xr:uid="{B2A7D963-2369-4009-9162-9FEB16E8505E}"/>
    <cellStyle name="20% - Accent3 2 2 3 2 2 3" xfId="15345" xr:uid="{FF618C22-7430-4E3F-A426-6009A6C19E4A}"/>
    <cellStyle name="20% - Accent3 2 2 3 2 3" xfId="15346" xr:uid="{276E636D-6AF0-4194-BF2C-27BFD6BC3C8A}"/>
    <cellStyle name="20% - Accent3 2 2 3 2 4" xfId="15347" xr:uid="{01445621-B60F-4E45-B36E-069BF9388E23}"/>
    <cellStyle name="20% - Accent3 2 2 3 2 5" xfId="15348" xr:uid="{A9F76012-8366-43C0-BFBF-2306FFFFD51E}"/>
    <cellStyle name="20% - Accent3 2 2 3 2 6" xfId="15342" xr:uid="{4BCA6E2B-C0FC-448B-B872-EA5E29381306}"/>
    <cellStyle name="20% - Accent3 2 2 3 3" xfId="15349" xr:uid="{CDA97AAC-0544-446C-ADD5-A10FB2B50115}"/>
    <cellStyle name="20% - Accent3 2 2 3 3 2" xfId="15350" xr:uid="{8BEFECEA-C780-4B0B-87E6-12AE6FC1F78C}"/>
    <cellStyle name="20% - Accent3 2 2 3 3 2 2" xfId="15351" xr:uid="{195945C7-88ED-401F-9A5B-898769767674}"/>
    <cellStyle name="20% - Accent3 2 2 3 3 2 3" xfId="15352" xr:uid="{20D979A1-C356-4959-8CE7-E085BB7B8246}"/>
    <cellStyle name="20% - Accent3 2 2 3 3 3" xfId="15353" xr:uid="{20FF7E2E-A5FA-4E1F-A232-289849E5DADF}"/>
    <cellStyle name="20% - Accent3 2 2 3 3 4" xfId="15354" xr:uid="{59B512F8-61B7-4FD7-955A-3F4D854C3B0C}"/>
    <cellStyle name="20% - Accent3 2 2 3 3 5" xfId="15355" xr:uid="{85A59A14-4E8F-4D0F-A46C-C2C3C856DA90}"/>
    <cellStyle name="20% - Accent3 2 2 3 4" xfId="15356" xr:uid="{CB87EA87-D618-4A07-A7E4-76E4E750F0A0}"/>
    <cellStyle name="20% - Accent3 2 2 3 4 2" xfId="15357" xr:uid="{71E0EE2C-F544-472A-BF1D-BF23A18FE617}"/>
    <cellStyle name="20% - Accent3 2 2 3 4 3" xfId="15358" xr:uid="{192A93A6-969B-449C-A1FE-32382060F0C0}"/>
    <cellStyle name="20% - Accent3 2 2 3 5" xfId="15359" xr:uid="{AD609F1D-C1BA-4B71-861D-3632E4E6CB7B}"/>
    <cellStyle name="20% - Accent3 2 2 3 6" xfId="15360" xr:uid="{D8B5A8A3-8B4D-42B7-A753-09DA7EC5450A}"/>
    <cellStyle name="20% - Accent3 2 2 3 7" xfId="15361" xr:uid="{FEBE2CB6-5CCB-4F17-A0BF-71FC8E5FC276}"/>
    <cellStyle name="20% - Accent3 2 2 3 8" xfId="15341" xr:uid="{99D3A666-11CB-4AD3-AD2D-8FA4CA3A7BBB}"/>
    <cellStyle name="20% - Accent3 2 2 4" xfId="4695" xr:uid="{0FD72966-003C-44CF-BF41-F7C49865D620}"/>
    <cellStyle name="20% - Accent3 2 2 4 2" xfId="15363" xr:uid="{9F9E0F6A-8F79-4933-B49B-31A066EEA08C}"/>
    <cellStyle name="20% - Accent3 2 2 4 2 2" xfId="15364" xr:uid="{9F962996-19B5-470C-8378-6467EE6C716A}"/>
    <cellStyle name="20% - Accent3 2 2 4 2 3" xfId="15365" xr:uid="{9EFF82AD-D685-4B3B-8010-6FD77047E792}"/>
    <cellStyle name="20% - Accent3 2 2 4 3" xfId="15366" xr:uid="{B0BF6748-57C9-4698-998D-24758CABFCC2}"/>
    <cellStyle name="20% - Accent3 2 2 4 4" xfId="15367" xr:uid="{3B9AF1E0-0850-44F5-B9BD-21DAB44DDE2B}"/>
    <cellStyle name="20% - Accent3 2 2 4 5" xfId="15368" xr:uid="{69AF5DE5-627E-45AC-963E-F008AD6664E1}"/>
    <cellStyle name="20% - Accent3 2 2 4 6" xfId="15362" xr:uid="{A425AC82-455F-4586-BFB1-92FD816ED191}"/>
    <cellStyle name="20% - Accent3 2 2 5" xfId="9190" xr:uid="{8FA85CE5-4B91-4D95-BEFF-31244AF96372}"/>
    <cellStyle name="20% - Accent3 2 2 5 2" xfId="15370" xr:uid="{EEAA839E-74D6-467A-8CF7-1D1862015D6F}"/>
    <cellStyle name="20% - Accent3 2 2 5 2 2" xfId="15371" xr:uid="{EC5B5F3B-F26E-4094-AD12-1EF5544A107E}"/>
    <cellStyle name="20% - Accent3 2 2 5 2 3" xfId="15372" xr:uid="{E809DC14-254B-4B66-8004-45E851637C64}"/>
    <cellStyle name="20% - Accent3 2 2 5 3" xfId="15373" xr:uid="{E72B2D80-59DE-42B2-B8B6-FDB6DB1105CD}"/>
    <cellStyle name="20% - Accent3 2 2 5 4" xfId="15374" xr:uid="{F832E943-B3AE-4D04-A459-B8DA7F34787F}"/>
    <cellStyle name="20% - Accent3 2 2 5 5" xfId="15375" xr:uid="{D70B729F-A3F2-4290-95A6-5DBAEF91020F}"/>
    <cellStyle name="20% - Accent3 2 2 5 6" xfId="15369" xr:uid="{93E66DF2-63C1-450D-A0C6-D1495684BE29}"/>
    <cellStyle name="20% - Accent3 2 2 6" xfId="15376" xr:uid="{F1A723CB-9F40-444B-9638-F6499961D502}"/>
    <cellStyle name="20% - Accent3 2 2 6 2" xfId="15377" xr:uid="{753C3B41-7C37-438F-898E-70ABCF5B9463}"/>
    <cellStyle name="20% - Accent3 2 2 6 3" xfId="15378" xr:uid="{88C03A0E-0AE7-43A9-ADF1-DA169732DED9}"/>
    <cellStyle name="20% - Accent3 2 2 7" xfId="15379" xr:uid="{29020C95-2876-4349-9B7F-D8D93E08E69C}"/>
    <cellStyle name="20% - Accent3 2 2 8" xfId="15380" xr:uid="{8741D61E-2419-4FF8-B3EA-31168FC26E40}"/>
    <cellStyle name="20% - Accent3 2 2 9" xfId="15381" xr:uid="{1CB26C1B-8277-40EE-8875-1D309C1EDA8F}"/>
    <cellStyle name="20% - Accent3 2 3" xfId="917" xr:uid="{7982E5C2-9608-414D-9E08-8949EB25B541}"/>
    <cellStyle name="20% - Accent3 2 3 10" xfId="11688" xr:uid="{90194E0A-DCC5-42C6-B741-69514A4D6F45}"/>
    <cellStyle name="20% - Accent3 2 3 2" xfId="1958" xr:uid="{71B543A9-9F7E-4D54-B350-C476FDA3C83F}"/>
    <cellStyle name="20% - Accent3 2 3 2 2" xfId="3982" xr:uid="{5AD2ABA0-90DC-48F7-B7FF-6A11B42ED79E}"/>
    <cellStyle name="20% - Accent3 2 3 2 2 2" xfId="7991" xr:uid="{785D30B2-BEE5-4E3C-98D7-A4325E594731}"/>
    <cellStyle name="20% - Accent3 2 3 2 2 2 2" xfId="15385" xr:uid="{AC4E6FA9-7142-4D36-94F0-1BECC67DE9D1}"/>
    <cellStyle name="20% - Accent3 2 3 2 2 3" xfId="15386" xr:uid="{C7F154A6-F760-4F0C-A594-D80BE6E496E2}"/>
    <cellStyle name="20% - Accent3 2 3 2 2 4" xfId="15384" xr:uid="{EBE594B4-12C8-4AC6-B00B-8575E63AC7A2}"/>
    <cellStyle name="20% - Accent3 2 3 2 3" xfId="6000" xr:uid="{26A96556-1309-490E-9A61-76AD49160577}"/>
    <cellStyle name="20% - Accent3 2 3 2 3 2" xfId="15387" xr:uid="{59C60262-1C29-4623-9048-963BBD46A4FF}"/>
    <cellStyle name="20% - Accent3 2 3 2 4" xfId="10495" xr:uid="{08B78797-C75F-49E6-B43F-292E17535D31}"/>
    <cellStyle name="20% - Accent3 2 3 2 4 2" xfId="15388" xr:uid="{DF5C777C-5B7F-4A58-ADA3-E91F62ABD8B4}"/>
    <cellStyle name="20% - Accent3 2 3 2 5" xfId="15389" xr:uid="{9742DDE3-4255-4DF9-A7D4-FB7D1817F393}"/>
    <cellStyle name="20% - Accent3 2 3 2 6" xfId="28870" xr:uid="{FDC52136-516D-4FBC-9FE6-23525ECC7904}"/>
    <cellStyle name="20% - Accent3 2 3 2 7" xfId="15383" xr:uid="{03E6231B-26D0-4324-8805-82EE24B21D46}"/>
    <cellStyle name="20% - Accent3 2 3 2 8" xfId="12725" xr:uid="{4A50CDFE-C121-4D18-8BB8-8D80B06A13C0}"/>
    <cellStyle name="20% - Accent3 2 3 3" xfId="2945" xr:uid="{48818B8A-284C-4DF5-8AB5-C3CCB5279273}"/>
    <cellStyle name="20% - Accent3 2 3 3 2" xfId="6954" xr:uid="{A793FD4A-44B4-4098-944E-2D4FB925BBDF}"/>
    <cellStyle name="20% - Accent3 2 3 3 2 2" xfId="15392" xr:uid="{11ACD563-4B00-41CE-9580-215B2BA0E33E}"/>
    <cellStyle name="20% - Accent3 2 3 3 2 3" xfId="15393" xr:uid="{44E04ECA-E8AC-4998-A704-9BA7EDE36706}"/>
    <cellStyle name="20% - Accent3 2 3 3 2 4" xfId="15391" xr:uid="{ED9809FA-E14D-4F2D-9BE6-F679A8936951}"/>
    <cellStyle name="20% - Accent3 2 3 3 3" xfId="15394" xr:uid="{A3A6EFE9-AFC5-4804-808E-5731FFA96D32}"/>
    <cellStyle name="20% - Accent3 2 3 3 4" xfId="15395" xr:uid="{BC105943-CCA5-4E6B-A0EF-48A5CBFC0C72}"/>
    <cellStyle name="20% - Accent3 2 3 3 5" xfId="15396" xr:uid="{E8F19D52-6C16-413A-B761-4B0D68094604}"/>
    <cellStyle name="20% - Accent3 2 3 3 6" xfId="15390" xr:uid="{A3F5110F-6D40-41EB-9775-CC74E1E1840B}"/>
    <cellStyle name="20% - Accent3 2 3 4" xfId="4963" xr:uid="{B31C846F-B9BF-4C9D-8FAA-7A0B87AF1693}"/>
    <cellStyle name="20% - Accent3 2 3 4 2" xfId="15398" xr:uid="{9A04E8A3-5867-4CE5-A0D8-FED7C883B59B}"/>
    <cellStyle name="20% - Accent3 2 3 4 3" xfId="15399" xr:uid="{07C7CAD7-1EA8-4A3F-B0A4-344F7163B544}"/>
    <cellStyle name="20% - Accent3 2 3 4 4" xfId="15397" xr:uid="{6DD454A6-7F50-4665-9EED-78CEF1CFC67E}"/>
    <cellStyle name="20% - Accent3 2 3 5" xfId="9458" xr:uid="{F9870C31-DA53-4634-91CA-AFC183887202}"/>
    <cellStyle name="20% - Accent3 2 3 5 2" xfId="15400" xr:uid="{92C0FBA4-C46B-45A6-80F9-3B6461036D20}"/>
    <cellStyle name="20% - Accent3 2 3 6" xfId="15401" xr:uid="{076AC2D7-DC06-40D9-B509-D27B14505CC5}"/>
    <cellStyle name="20% - Accent3 2 3 7" xfId="15402" xr:uid="{66A2CD1D-5442-42B3-BB75-126C3E353603}"/>
    <cellStyle name="20% - Accent3 2 3 8" xfId="27240" xr:uid="{61308314-2038-4C42-A994-17C8AB199B04}"/>
    <cellStyle name="20% - Accent3 2 3 9" xfId="15382" xr:uid="{E43ECBA7-38ED-4353-8BFC-A98BF56D0DAC}"/>
    <cellStyle name="20% - Accent3 2 4" xfId="1421" xr:uid="{63933CD8-98EB-4722-8EFD-CDB76FDB0C25}"/>
    <cellStyle name="20% - Accent3 2 4 10" xfId="12190" xr:uid="{D5FD3CED-1F68-4EC0-9ADF-EDD337FAC0C1}"/>
    <cellStyle name="20% - Accent3 2 4 2" xfId="3447" xr:uid="{3530E7EA-01FC-43D1-975E-9F4E5D5E4326}"/>
    <cellStyle name="20% - Accent3 2 4 2 2" xfId="7456" xr:uid="{B7510DFF-385C-4428-993C-9C7DECDBA73F}"/>
    <cellStyle name="20% - Accent3 2 4 2 2 2" xfId="15406" xr:uid="{BD5C9617-B386-4787-A6A8-F6D23632184E}"/>
    <cellStyle name="20% - Accent3 2 4 2 2 3" xfId="15407" xr:uid="{9DC0954F-1523-43E5-8CE7-CB5F3B01FED8}"/>
    <cellStyle name="20% - Accent3 2 4 2 2 4" xfId="15405" xr:uid="{3C7ACC0F-EE30-446D-8FA6-1A5F60C45993}"/>
    <cellStyle name="20% - Accent3 2 4 2 3" xfId="15408" xr:uid="{B2EC16DD-F4C4-4816-917B-52A49D320B92}"/>
    <cellStyle name="20% - Accent3 2 4 2 4" xfId="15409" xr:uid="{15651B28-EC74-459E-B19A-E0540EE95788}"/>
    <cellStyle name="20% - Accent3 2 4 2 5" xfId="15410" xr:uid="{8683F903-2878-4895-86EE-2060D8152E6C}"/>
    <cellStyle name="20% - Accent3 2 4 2 6" xfId="15404" xr:uid="{0E034383-C0E5-4B12-B7DB-055AB017A8A3}"/>
    <cellStyle name="20% - Accent3 2 4 3" xfId="5465" xr:uid="{20F2C1C5-8D63-4FCF-81CA-67CC43C6591C}"/>
    <cellStyle name="20% - Accent3 2 4 3 2" xfId="15412" xr:uid="{2E8A65B0-40A6-413C-BE06-A66B64EC6C72}"/>
    <cellStyle name="20% - Accent3 2 4 3 2 2" xfId="15413" xr:uid="{17D8CCB7-0911-4287-8238-929496BD4040}"/>
    <cellStyle name="20% - Accent3 2 4 3 2 3" xfId="15414" xr:uid="{BE23EB25-E4AB-4EDE-8231-4C96030CF236}"/>
    <cellStyle name="20% - Accent3 2 4 3 3" xfId="15415" xr:uid="{987BD151-91EB-4F73-AE08-8EA7348F4E11}"/>
    <cellStyle name="20% - Accent3 2 4 3 4" xfId="15416" xr:uid="{C6386148-95BB-4C32-BB2A-D8FF1A68DE88}"/>
    <cellStyle name="20% - Accent3 2 4 3 5" xfId="15417" xr:uid="{C8F46E10-3753-4ECE-970E-0EA9667A28F1}"/>
    <cellStyle name="20% - Accent3 2 4 3 6" xfId="15411" xr:uid="{9EF0B903-08BB-410E-95B8-CB9A595FFEAC}"/>
    <cellStyle name="20% - Accent3 2 4 4" xfId="9960" xr:uid="{7A3C69AC-15FD-43E1-B277-00F46F17B9A9}"/>
    <cellStyle name="20% - Accent3 2 4 4 2" xfId="15419" xr:uid="{BC2AF148-957A-4091-91A4-9785ECF7733E}"/>
    <cellStyle name="20% - Accent3 2 4 4 3" xfId="15420" xr:uid="{14043FFB-261F-4251-AE2B-6BAE1335F232}"/>
    <cellStyle name="20% - Accent3 2 4 4 4" xfId="15418" xr:uid="{2905E5D7-D7AD-4C3A-8D47-A86D9E0846FC}"/>
    <cellStyle name="20% - Accent3 2 4 5" xfId="15421" xr:uid="{47190838-B580-4619-8722-2FF8B6C10DC7}"/>
    <cellStyle name="20% - Accent3 2 4 6" xfId="15422" xr:uid="{75059A9A-C60E-4AD0-AE1C-C63580A44054}"/>
    <cellStyle name="20% - Accent3 2 4 7" xfId="15423" xr:uid="{F7968B2E-93C7-4C70-B1C7-38F1F5C57DDF}"/>
    <cellStyle name="20% - Accent3 2 4 8" xfId="28360" xr:uid="{4C76F1EB-90EF-4799-AD4F-D63C9DA659D6}"/>
    <cellStyle name="20% - Accent3 2 4 9" xfId="15403" xr:uid="{DF563086-F0FD-4716-99F5-F80D2B1943E2}"/>
    <cellStyle name="20% - Accent3 2 5" xfId="2470" xr:uid="{FB2C7A36-6D39-43CD-BF3A-CC3F3778D4EF}"/>
    <cellStyle name="20% - Accent3 2 5 2" xfId="6479" xr:uid="{91458219-BA96-4DD5-A5A8-449BEC27F882}"/>
    <cellStyle name="20% - Accent3 2 5 2 2" xfId="15426" xr:uid="{AFB7802B-BF76-43EC-B6BC-D73C8ADF1054}"/>
    <cellStyle name="20% - Accent3 2 5 2 2 2" xfId="15427" xr:uid="{238228E6-EC04-40AF-A605-6AB756F9AEEE}"/>
    <cellStyle name="20% - Accent3 2 5 2 2 3" xfId="15428" xr:uid="{AB1B8148-A69A-42A2-8451-33C9126055A3}"/>
    <cellStyle name="20% - Accent3 2 5 2 3" xfId="15429" xr:uid="{1291DE02-8F0C-4056-93D1-9DEB071E384F}"/>
    <cellStyle name="20% - Accent3 2 5 2 4" xfId="15430" xr:uid="{9D1DC3F3-6B5A-46F9-9D70-57449E4CD2E2}"/>
    <cellStyle name="20% - Accent3 2 5 2 5" xfId="15431" xr:uid="{8F94F8E5-9822-4B48-92A5-05BB55A323DE}"/>
    <cellStyle name="20% - Accent3 2 5 2 6" xfId="15425" xr:uid="{3F8703C3-428F-4804-81F8-E2BF9EB220D5}"/>
    <cellStyle name="20% - Accent3 2 5 3" xfId="15432" xr:uid="{ADC0C2A2-9510-40B8-A806-43486D2A3017}"/>
    <cellStyle name="20% - Accent3 2 5 3 2" xfId="15433" xr:uid="{2D454011-74DE-4264-8B90-D8888AACA7FA}"/>
    <cellStyle name="20% - Accent3 2 5 3 2 2" xfId="15434" xr:uid="{71C80BCD-C995-4B32-AD9A-A92586B5E6EC}"/>
    <cellStyle name="20% - Accent3 2 5 3 2 3" xfId="15435" xr:uid="{9E8E11BB-B702-4315-A54F-4B673C00596C}"/>
    <cellStyle name="20% - Accent3 2 5 3 3" xfId="15436" xr:uid="{ABB52A31-D26F-4184-A04D-25721E3F29AB}"/>
    <cellStyle name="20% - Accent3 2 5 3 4" xfId="15437" xr:uid="{D2DC30EA-DA07-491E-8ABB-485A991D4E48}"/>
    <cellStyle name="20% - Accent3 2 5 3 5" xfId="15438" xr:uid="{0539276B-8C8F-47E5-A9A4-D61F587EF4D5}"/>
    <cellStyle name="20% - Accent3 2 5 4" xfId="15439" xr:uid="{D38C2785-1D62-422B-94CC-4BC412571602}"/>
    <cellStyle name="20% - Accent3 2 5 4 2" xfId="15440" xr:uid="{A135B564-60D0-4A79-BBEE-A67C3CB86228}"/>
    <cellStyle name="20% - Accent3 2 5 4 3" xfId="15441" xr:uid="{52095D82-D6F0-48BB-A7A7-532350DFFC01}"/>
    <cellStyle name="20% - Accent3 2 5 5" xfId="15442" xr:uid="{F5B528E2-685B-4AAB-81D5-573702F406E9}"/>
    <cellStyle name="20% - Accent3 2 5 6" xfId="15443" xr:uid="{BEA5B01C-1F66-454D-9312-2103DD23487C}"/>
    <cellStyle name="20% - Accent3 2 5 7" xfId="15444" xr:uid="{2459B0BB-F5F6-4FCF-B582-26D2ECC88480}"/>
    <cellStyle name="20% - Accent3 2 5 8" xfId="15424" xr:uid="{4F208367-9CFE-4CE4-B98E-FF5C84564D68}"/>
    <cellStyle name="20% - Accent3 2 6" xfId="4485" xr:uid="{AADB8428-BF15-4B94-9184-D2D1AAEDF563}"/>
    <cellStyle name="20% - Accent3 2 6 2" xfId="15446" xr:uid="{0F95EE7F-F05E-4800-83DB-3918D378A861}"/>
    <cellStyle name="20% - Accent3 2 6 2 2" xfId="15447" xr:uid="{0C8A0119-AB3B-4043-B9DB-871C723A1C36}"/>
    <cellStyle name="20% - Accent3 2 6 2 3" xfId="15448" xr:uid="{D1755ECC-152F-491C-9257-7D9F6C15E0EE}"/>
    <cellStyle name="20% - Accent3 2 6 3" xfId="15449" xr:uid="{EA049817-FF5A-47D1-9C16-288CD22E2AED}"/>
    <cellStyle name="20% - Accent3 2 6 4" xfId="15450" xr:uid="{00727591-DC1B-49A2-9180-0078275CB8A2}"/>
    <cellStyle name="20% - Accent3 2 6 5" xfId="15451" xr:uid="{87CE9CA5-10F2-413E-A78B-05D99AFF2373}"/>
    <cellStyle name="20% - Accent3 2 6 6" xfId="15445" xr:uid="{BD885355-35EE-4066-ABCF-58805A92DDED}"/>
    <cellStyle name="20% - Accent3 2 7" xfId="8433" xr:uid="{AA316AC3-1639-48FA-93E0-15A3CA9AC26E}"/>
    <cellStyle name="20% - Accent3 2 7 2" xfId="15453" xr:uid="{82DA4C27-F644-4298-BAAE-985FDAB5A3F2}"/>
    <cellStyle name="20% - Accent3 2 7 2 2" xfId="15454" xr:uid="{9F2496D1-4B61-4CDD-9542-47B2213C7BDD}"/>
    <cellStyle name="20% - Accent3 2 7 2 3" xfId="15455" xr:uid="{3446FEEB-B25C-419A-BB92-C8E73A67A424}"/>
    <cellStyle name="20% - Accent3 2 7 3" xfId="15456" xr:uid="{47B35F55-E08E-411F-B9C7-0D06F1BF22AA}"/>
    <cellStyle name="20% - Accent3 2 7 4" xfId="15457" xr:uid="{B3D49262-1311-49E8-9565-42D0304F7B27}"/>
    <cellStyle name="20% - Accent3 2 7 5" xfId="15458" xr:uid="{DA7B25E1-9C1B-4E4B-BC45-698C02401B23}"/>
    <cellStyle name="20% - Accent3 2 7 6" xfId="15452" xr:uid="{4D02D112-C071-4671-854A-480E3C75CD5C}"/>
    <cellStyle name="20% - Accent3 2 8" xfId="8978" xr:uid="{0034989F-5EA6-4282-A614-84E015421187}"/>
    <cellStyle name="20% - Accent3 2 8 2" xfId="15460" xr:uid="{07C60C98-D8C6-461B-805C-31084CDCC597}"/>
    <cellStyle name="20% - Accent3 2 8 3" xfId="15461" xr:uid="{95A33682-2FEA-4410-8895-143D48A8618A}"/>
    <cellStyle name="20% - Accent3 2 8 4" xfId="15459" xr:uid="{3203CA2A-AB50-44D1-A265-B220DC488CE9}"/>
    <cellStyle name="20% - Accent3 2 9" xfId="15462" xr:uid="{F0FCB91C-11C3-4CB0-B98E-39C5129E96BE}"/>
    <cellStyle name="20% - Accent3 20" xfId="1352" xr:uid="{B0BEB140-2CD4-4131-B9A2-86BF743E8C01}"/>
    <cellStyle name="20% - Accent3 20 2" xfId="3380" xr:uid="{75A0DA5A-EBFD-4C40-A161-3314376837A3}"/>
    <cellStyle name="20% - Accent3 20 2 2" xfId="7389" xr:uid="{613E016A-BCD3-42C3-B824-0096B10B535C}"/>
    <cellStyle name="20% - Accent3 20 2 3" xfId="28293" xr:uid="{5A6CBB4E-62BD-40F9-B2C7-F9295BFF2B00}"/>
    <cellStyle name="20% - Accent3 20 3" xfId="5398" xr:uid="{CE9CB5A2-70A6-4843-B74A-4EFE0F658C55}"/>
    <cellStyle name="20% - Accent3 20 3 2" xfId="15463" xr:uid="{B00B53A0-44B8-47AA-8ADA-947E33357D53}"/>
    <cellStyle name="20% - Accent3 20 4" xfId="9893" xr:uid="{41EEC3A7-B222-48DD-A987-D2A91BF89D1E}"/>
    <cellStyle name="20% - Accent3 20 5" xfId="12123" xr:uid="{EF34F9FB-C542-49A0-8A16-55FBA0FC9D84}"/>
    <cellStyle name="20% - Accent3 21" xfId="1376" xr:uid="{D408A2A0-F226-4D28-B584-040E33EA340A}"/>
    <cellStyle name="20% - Accent3 21 2" xfId="3404" xr:uid="{D0D4949C-0CB4-4312-8A48-39A97D4AC6CB}"/>
    <cellStyle name="20% - Accent3 21 2 2" xfId="7413" xr:uid="{228C0CF2-8F48-4230-8B9B-DC4E8E707306}"/>
    <cellStyle name="20% - Accent3 21 2 3" xfId="28317" xr:uid="{494AE66A-9528-4658-8051-F529DA1AC5EC}"/>
    <cellStyle name="20% - Accent3 21 3" xfId="5422" xr:uid="{2F32934B-37BE-4CD2-A5DE-5DB74C34B220}"/>
    <cellStyle name="20% - Accent3 21 3 2" xfId="15464" xr:uid="{8361BE97-E668-4C6E-B31C-EB80EBED507E}"/>
    <cellStyle name="20% - Accent3 21 4" xfId="9917" xr:uid="{4557935F-44F8-4DE7-BB2D-415341AB47F6}"/>
    <cellStyle name="20% - Accent3 21 5" xfId="12147" xr:uid="{0EC4E085-8B17-49C8-BBAD-37B2FADFE2FD}"/>
    <cellStyle name="20% - Accent3 22" xfId="1402" xr:uid="{D8ECA9F5-2D7E-4CC8-82AE-989DD4CC7E9F}"/>
    <cellStyle name="20% - Accent3 22 2" xfId="3428" xr:uid="{3CE6BF40-F064-46C8-BA6D-BB6271B0769B}"/>
    <cellStyle name="20% - Accent3 22 2 2" xfId="7437" xr:uid="{02DD8D60-A2F3-4681-B6C1-351C1472810C}"/>
    <cellStyle name="20% - Accent3 22 2 3" xfId="28342" xr:uid="{45CCACD1-BFA0-4A04-81BA-EF941D9D9A1C}"/>
    <cellStyle name="20% - Accent3 22 3" xfId="5446" xr:uid="{738F3F03-B927-453F-8777-180EAD956BDE}"/>
    <cellStyle name="20% - Accent3 22 3 2" xfId="15465" xr:uid="{AFF3A60B-9064-4920-ADBE-14E99B6C9950}"/>
    <cellStyle name="20% - Accent3 22 4" xfId="9941" xr:uid="{9762C15C-5204-44CD-B95E-D71E02FDD153}"/>
    <cellStyle name="20% - Accent3 22 5" xfId="12171" xr:uid="{CE0D31C2-2640-4C1C-8283-471ACACCBA28}"/>
    <cellStyle name="20% - Accent3 23" xfId="2379" xr:uid="{C1E607D0-F10A-4AF6-81A3-0E8308E29A1B}"/>
    <cellStyle name="20% - Accent3 23 2" xfId="6388" xr:uid="{9296D2F6-22A4-4DDF-AC3E-51C3A133E658}"/>
    <cellStyle name="20% - Accent3 23 2 2" xfId="15466" xr:uid="{4A72E0D7-563C-49A6-8A88-9C2C22E2E631}"/>
    <cellStyle name="20% - Accent3 23 3" xfId="11057" xr:uid="{7156AAC9-590C-45BD-8CE1-3E4EEF55E0CF}"/>
    <cellStyle name="20% - Accent3 24" xfId="4371" xr:uid="{11CB1BFB-3D27-4C9E-9D72-F5A959396850}"/>
    <cellStyle name="20% - Accent3 24 2" xfId="15467" xr:uid="{BE27A98C-3DD5-4C47-A5FF-DA06A681ACDE}"/>
    <cellStyle name="20% - Accent3 25" xfId="8871" xr:uid="{412CDD19-88D3-40C6-8468-4B2315519E22}"/>
    <cellStyle name="20% - Accent3 25 2" xfId="15468" xr:uid="{B351E10D-B211-426B-878F-3E38C5A0CD5E}"/>
    <cellStyle name="20% - Accent3 26" xfId="15469" xr:uid="{BDA78463-2269-49F4-BD25-D41460E7E234}"/>
    <cellStyle name="20% - Accent3 27" xfId="15470" xr:uid="{085F3B77-5D41-4B36-92F2-60CE02B36A08}"/>
    <cellStyle name="20% - Accent3 28" xfId="15471" xr:uid="{050D9E70-801A-4593-8705-263C242E9E00}"/>
    <cellStyle name="20% - Accent3 29" xfId="15472" xr:uid="{51BF38AE-B9C9-4322-9A27-78E8B3FC2FDE}"/>
    <cellStyle name="20% - Accent3 3" xfId="450" xr:uid="{240D779D-9C7E-4116-96D0-5C47010E220F}"/>
    <cellStyle name="20% - Accent3 3 10" xfId="15474" xr:uid="{12494989-B31A-4717-BC66-76555336EF43}"/>
    <cellStyle name="20% - Accent3 3 11" xfId="15475" xr:uid="{938B5C87-F3BE-4B75-B1E5-219A2AD7D292}"/>
    <cellStyle name="20% - Accent3 3 12" xfId="15476" xr:uid="{E62257CD-6A62-48A3-B874-758D8B1885C1}"/>
    <cellStyle name="20% - Accent3 3 13" xfId="15473" xr:uid="{59BF4ACF-D426-4F6D-ADD3-C622A6064910}"/>
    <cellStyle name="20% - Accent3 3 14" xfId="27485" xr:uid="{B6140272-6982-4C61-A861-05F237E33F09}"/>
    <cellStyle name="20% - Accent3 3 15" xfId="13143" xr:uid="{0E3913A1-EB6B-471B-A468-B98E8B7DE964}"/>
    <cellStyle name="20% - Accent3 3 16" xfId="11237" xr:uid="{69CB2384-54D0-496D-98B9-05C5D9475DB0}"/>
    <cellStyle name="20% - Accent3 3 2" xfId="737" xr:uid="{6F6654C4-7772-41AB-9A3B-5A68569FFCC4}"/>
    <cellStyle name="20% - Accent3 3 2 10" xfId="27716" xr:uid="{D54546EF-A915-499B-9F94-D07B31AB4883}"/>
    <cellStyle name="20% - Accent3 3 2 11" xfId="15477" xr:uid="{80409273-DFD5-4B05-BC48-346545DAD420}"/>
    <cellStyle name="20% - Accent3 3 2 12" xfId="11511" xr:uid="{334BC79A-D1F6-4B33-B064-A636130FD067}"/>
    <cellStyle name="20% - Accent3 3 2 2" xfId="1782" xr:uid="{61EE2779-DD0A-486F-8D05-FE0C85F2B0AA}"/>
    <cellStyle name="20% - Accent3 3 2 2 10" xfId="12549" xr:uid="{3D3AC03B-34A8-4098-BBDD-CC25B8563ABD}"/>
    <cellStyle name="20% - Accent3 3 2 2 2" xfId="3806" xr:uid="{E9DA1632-9878-444E-B72B-D1A2564B2C4D}"/>
    <cellStyle name="20% - Accent3 3 2 2 2 2" xfId="7815" xr:uid="{F3D436BB-6304-4BC0-8221-249D94CADD71}"/>
    <cellStyle name="20% - Accent3 3 2 2 2 2 2" xfId="15481" xr:uid="{F5826179-2E9F-48D3-B6AA-FA424D53928C}"/>
    <cellStyle name="20% - Accent3 3 2 2 2 2 3" xfId="15482" xr:uid="{372A9A68-1E05-4114-A4E3-3C8498EBE87E}"/>
    <cellStyle name="20% - Accent3 3 2 2 2 2 4" xfId="15480" xr:uid="{AD5CEC60-4EA4-4A62-8749-46990225AD9C}"/>
    <cellStyle name="20% - Accent3 3 2 2 2 3" xfId="15483" xr:uid="{B08C18F8-125C-4A65-A882-5710C046A494}"/>
    <cellStyle name="20% - Accent3 3 2 2 2 4" xfId="15484" xr:uid="{484D33F8-AF19-47FD-B5D0-48ACEED52FC9}"/>
    <cellStyle name="20% - Accent3 3 2 2 2 5" xfId="15485" xr:uid="{011DE859-747B-4CBC-B3F0-B388809A8B72}"/>
    <cellStyle name="20% - Accent3 3 2 2 2 6" xfId="15479" xr:uid="{A965788B-947B-48F1-8927-E563CC336C5F}"/>
    <cellStyle name="20% - Accent3 3 2 2 3" xfId="5824" xr:uid="{87846FAD-5953-4FD6-8DC0-0661E18730E3}"/>
    <cellStyle name="20% - Accent3 3 2 2 3 2" xfId="15487" xr:uid="{2FEC2642-8862-4A65-AC3F-8E551BEC1459}"/>
    <cellStyle name="20% - Accent3 3 2 2 3 2 2" xfId="15488" xr:uid="{D5D24C62-BC43-4A4D-8576-325064E043FC}"/>
    <cellStyle name="20% - Accent3 3 2 2 3 2 3" xfId="15489" xr:uid="{F1679478-5C7A-4746-A742-07BBEBAB4CE4}"/>
    <cellStyle name="20% - Accent3 3 2 2 3 3" xfId="15490" xr:uid="{215E77FF-5A2A-4AB7-8454-C1FF0CCC98C9}"/>
    <cellStyle name="20% - Accent3 3 2 2 3 4" xfId="15491" xr:uid="{74B542AA-189E-4CFE-B17C-4D4E13287F6F}"/>
    <cellStyle name="20% - Accent3 3 2 2 3 5" xfId="15492" xr:uid="{C0992901-3EC5-48B2-B593-3F6B08026C56}"/>
    <cellStyle name="20% - Accent3 3 2 2 3 6" xfId="15486" xr:uid="{0F1FD7DC-AC47-43C1-BCB4-D39D452E6260}"/>
    <cellStyle name="20% - Accent3 3 2 2 4" xfId="10319" xr:uid="{A467D214-CA55-4BBD-B646-E33E9DBD18E2}"/>
    <cellStyle name="20% - Accent3 3 2 2 4 2" xfId="15494" xr:uid="{21B3778B-D375-4F50-8041-BDE439DBF55E}"/>
    <cellStyle name="20% - Accent3 3 2 2 4 3" xfId="15495" xr:uid="{F76B3C3C-371D-416E-BC51-6E3300424483}"/>
    <cellStyle name="20% - Accent3 3 2 2 4 4" xfId="15493" xr:uid="{7DFD4B8E-88C3-4B44-9CD7-E8BDAF193EF9}"/>
    <cellStyle name="20% - Accent3 3 2 2 5" xfId="15496" xr:uid="{91E566AF-B5CC-4084-A9DD-EED98C304B02}"/>
    <cellStyle name="20% - Accent3 3 2 2 6" xfId="15497" xr:uid="{A9444D51-CC7C-4843-9E4C-D4827CD9CA86}"/>
    <cellStyle name="20% - Accent3 3 2 2 7" xfId="15498" xr:uid="{3F5B1D84-85F4-4646-8F80-C36EB7692A8C}"/>
    <cellStyle name="20% - Accent3 3 2 2 8" xfId="28699" xr:uid="{178677E8-15C3-43A2-8EB5-EEDF7F9E50B8}"/>
    <cellStyle name="20% - Accent3 3 2 2 9" xfId="15478" xr:uid="{2DF5EF52-32C8-4300-A2BF-4A0CB7FD2857}"/>
    <cellStyle name="20% - Accent3 3 2 3" xfId="2769" xr:uid="{DA2034CC-D3B4-4B00-880A-158046A47B7C}"/>
    <cellStyle name="20% - Accent3 3 2 3 2" xfId="6778" xr:uid="{69BEB837-21D6-421D-A68D-A11F4FE28E03}"/>
    <cellStyle name="20% - Accent3 3 2 3 2 2" xfId="15501" xr:uid="{0D4B5454-BF30-4DB1-8470-CE7BD62E4BBD}"/>
    <cellStyle name="20% - Accent3 3 2 3 2 2 2" xfId="15502" xr:uid="{2D37F134-C764-4186-A278-E5B6457D8BF7}"/>
    <cellStyle name="20% - Accent3 3 2 3 2 2 3" xfId="15503" xr:uid="{E8FB7A70-6365-4D4D-8DAD-74CF55344DB0}"/>
    <cellStyle name="20% - Accent3 3 2 3 2 3" xfId="15504" xr:uid="{59070DDA-AFC3-40B2-88A2-1CEBD3429406}"/>
    <cellStyle name="20% - Accent3 3 2 3 2 4" xfId="15505" xr:uid="{7B471542-69C8-4369-9391-E307E755CDE1}"/>
    <cellStyle name="20% - Accent3 3 2 3 2 5" xfId="15506" xr:uid="{BF02E110-D43D-4175-AD44-1BA3E13F8D93}"/>
    <cellStyle name="20% - Accent3 3 2 3 2 6" xfId="15500" xr:uid="{C1C44A69-72DB-4ACA-88CD-04DC34447E15}"/>
    <cellStyle name="20% - Accent3 3 2 3 3" xfId="15507" xr:uid="{D2B71C0D-594F-4C3A-BB16-36CDF6F46345}"/>
    <cellStyle name="20% - Accent3 3 2 3 3 2" xfId="15508" xr:uid="{8A61D566-D124-4699-9936-24A35698CFC3}"/>
    <cellStyle name="20% - Accent3 3 2 3 3 2 2" xfId="15509" xr:uid="{15B21B44-45E0-4180-ADB1-87ECCF4FFC8B}"/>
    <cellStyle name="20% - Accent3 3 2 3 3 2 3" xfId="15510" xr:uid="{E236BEE3-7215-49A1-9210-719CC84D5DB7}"/>
    <cellStyle name="20% - Accent3 3 2 3 3 3" xfId="15511" xr:uid="{49C5CE11-F3C6-47F9-BFD2-87189C657C0D}"/>
    <cellStyle name="20% - Accent3 3 2 3 3 4" xfId="15512" xr:uid="{934A526A-A058-458C-A475-C93D6024DBF0}"/>
    <cellStyle name="20% - Accent3 3 2 3 3 5" xfId="15513" xr:uid="{A215D381-C3C5-46AD-8E5A-08D0D93EAB53}"/>
    <cellStyle name="20% - Accent3 3 2 3 4" xfId="15514" xr:uid="{E7A98EE9-E0A9-4D33-AF68-57E16D6B3084}"/>
    <cellStyle name="20% - Accent3 3 2 3 4 2" xfId="15515" xr:uid="{358D9283-CEAB-43F4-BD68-BDF41452D584}"/>
    <cellStyle name="20% - Accent3 3 2 3 4 3" xfId="15516" xr:uid="{A87CCE64-DB84-4829-B985-DD07834A3C47}"/>
    <cellStyle name="20% - Accent3 3 2 3 5" xfId="15517" xr:uid="{4488EF3D-A653-436B-B23B-C75CBB976D0F}"/>
    <cellStyle name="20% - Accent3 3 2 3 6" xfId="15518" xr:uid="{7390B3B0-30FD-40A5-BA07-CDFFB88056CB}"/>
    <cellStyle name="20% - Accent3 3 2 3 7" xfId="15519" xr:uid="{F9B8FFF0-5672-4ED8-BB72-142D56D580B5}"/>
    <cellStyle name="20% - Accent3 3 2 3 8" xfId="15499" xr:uid="{2CD2A49E-903A-4BD0-A7F2-38A6ACAAA82C}"/>
    <cellStyle name="20% - Accent3 3 2 4" xfId="4786" xr:uid="{85689804-E206-4203-AD9C-F899BA3CB49F}"/>
    <cellStyle name="20% - Accent3 3 2 4 2" xfId="15521" xr:uid="{0F448068-3D4B-4BDF-810F-6462E669D0F3}"/>
    <cellStyle name="20% - Accent3 3 2 4 2 2" xfId="15522" xr:uid="{4B9A821B-6236-477C-9FCF-6EC689D7205E}"/>
    <cellStyle name="20% - Accent3 3 2 4 2 3" xfId="15523" xr:uid="{552C8D85-E83F-4767-BAA0-723A52E1523D}"/>
    <cellStyle name="20% - Accent3 3 2 4 3" xfId="15524" xr:uid="{F5310B82-2342-4D38-8642-A04590194736}"/>
    <cellStyle name="20% - Accent3 3 2 4 4" xfId="15525" xr:uid="{3B183F8F-9EE3-4235-8052-AA0B9A0DD65F}"/>
    <cellStyle name="20% - Accent3 3 2 4 5" xfId="15526" xr:uid="{37CB3A6C-E7DA-4357-AA3F-283BF7EEB503}"/>
    <cellStyle name="20% - Accent3 3 2 4 6" xfId="15520" xr:uid="{FD35C9FB-8050-404E-BFF9-12BD558BA836}"/>
    <cellStyle name="20% - Accent3 3 2 5" xfId="9282" xr:uid="{9809380C-96A2-4CFE-9AD8-C469EB710ED6}"/>
    <cellStyle name="20% - Accent3 3 2 5 2" xfId="15528" xr:uid="{33203AF0-4755-40D2-A6C1-2F7F73F06716}"/>
    <cellStyle name="20% - Accent3 3 2 5 2 2" xfId="15529" xr:uid="{EFA1CED1-84D9-4E4B-AD29-F24E5781C2CC}"/>
    <cellStyle name="20% - Accent3 3 2 5 2 3" xfId="15530" xr:uid="{1E9F8008-BB6B-4602-B168-E112C0FEF50D}"/>
    <cellStyle name="20% - Accent3 3 2 5 3" xfId="15531" xr:uid="{AC2D3126-B3B5-42EE-A826-E9AC4677851E}"/>
    <cellStyle name="20% - Accent3 3 2 5 4" xfId="15532" xr:uid="{0320A559-1CFA-4C0D-9A67-059FAFB10DC9}"/>
    <cellStyle name="20% - Accent3 3 2 5 5" xfId="15533" xr:uid="{A64E0358-3EC5-42B5-A6EA-E605F423262E}"/>
    <cellStyle name="20% - Accent3 3 2 5 6" xfId="15527" xr:uid="{213575B0-CA0F-4F53-AD6B-8FF4CAF2A05E}"/>
    <cellStyle name="20% - Accent3 3 2 6" xfId="15534" xr:uid="{B8B717A8-5D1F-46B6-B348-BF31BDDEDFE7}"/>
    <cellStyle name="20% - Accent3 3 2 6 2" xfId="15535" xr:uid="{10022A3A-208F-4349-ABAF-E6B93B371AB6}"/>
    <cellStyle name="20% - Accent3 3 2 6 3" xfId="15536" xr:uid="{5B4F7224-08B0-4144-BC5B-C3139845056C}"/>
    <cellStyle name="20% - Accent3 3 2 7" xfId="15537" xr:uid="{1BEC4D48-80DA-44F0-8BAA-01835FA270AC}"/>
    <cellStyle name="20% - Accent3 3 2 8" xfId="15538" xr:uid="{C41858B8-72D3-4701-9EA5-9F70E6C53C29}"/>
    <cellStyle name="20% - Accent3 3 2 9" xfId="15539" xr:uid="{514DA230-9C5B-4558-9F01-BCF4775E216D}"/>
    <cellStyle name="20% - Accent3 3 3" xfId="1008" xr:uid="{D27A9618-6858-4670-956E-AF5A185E5A71}"/>
    <cellStyle name="20% - Accent3 3 3 10" xfId="11779" xr:uid="{F52B152E-696A-4B2D-AB67-4DB15079DCA0}"/>
    <cellStyle name="20% - Accent3 3 3 2" xfId="2049" xr:uid="{69B8354C-B42C-4E6E-BA13-E34300112CC9}"/>
    <cellStyle name="20% - Accent3 3 3 2 2" xfId="4073" xr:uid="{D808A52B-36DB-4286-AF27-F4AAB14334B1}"/>
    <cellStyle name="20% - Accent3 3 3 2 2 2" xfId="8082" xr:uid="{703D0A2F-DE32-4FDE-922A-0EA0843A2988}"/>
    <cellStyle name="20% - Accent3 3 3 2 2 2 2" xfId="15543" xr:uid="{43AAD811-DB7B-408B-BF60-10FB9F1483E6}"/>
    <cellStyle name="20% - Accent3 3 3 2 2 3" xfId="15544" xr:uid="{7EB18A1A-9147-48EC-9A95-0569E7E18C07}"/>
    <cellStyle name="20% - Accent3 3 3 2 2 4" xfId="15542" xr:uid="{31A5340B-2DA7-45DF-81CE-5D59647BBED1}"/>
    <cellStyle name="20% - Accent3 3 3 2 3" xfId="6091" xr:uid="{B673F94E-3CE1-473B-987B-D3DDE8E76D3C}"/>
    <cellStyle name="20% - Accent3 3 3 2 3 2" xfId="15545" xr:uid="{A824091C-BAAB-4DA4-8C13-C20CA61A01A5}"/>
    <cellStyle name="20% - Accent3 3 3 2 4" xfId="10586" xr:uid="{C8D6463A-7BF5-46FA-8C2D-D4D39CCC10DD}"/>
    <cellStyle name="20% - Accent3 3 3 2 4 2" xfId="15546" xr:uid="{CD102FD1-D953-4D57-950F-6A9FDCEA76E4}"/>
    <cellStyle name="20% - Accent3 3 3 2 5" xfId="15547" xr:uid="{9C04EE75-26E7-4806-B6FF-DBEE0F59BA51}"/>
    <cellStyle name="20% - Accent3 3 3 2 6" xfId="28960" xr:uid="{B667D1A6-BE96-46BF-9BA8-52F0F4522D93}"/>
    <cellStyle name="20% - Accent3 3 3 2 7" xfId="15541" xr:uid="{2C462265-2460-4984-86DA-D6E325494348}"/>
    <cellStyle name="20% - Accent3 3 3 2 8" xfId="12816" xr:uid="{8A1AD91F-272F-4A78-A647-34D8D9E90949}"/>
    <cellStyle name="20% - Accent3 3 3 3" xfId="3036" xr:uid="{8A681CA1-9CB9-4799-B75E-CFF830628D31}"/>
    <cellStyle name="20% - Accent3 3 3 3 2" xfId="7045" xr:uid="{8E47321C-9043-463A-88F1-F6CA0A4E91C6}"/>
    <cellStyle name="20% - Accent3 3 3 3 2 2" xfId="15550" xr:uid="{AAFD4840-6DCF-4E0A-9B8B-FE1799118AC5}"/>
    <cellStyle name="20% - Accent3 3 3 3 2 3" xfId="15551" xr:uid="{473D4E00-EF54-47F2-81A5-8E033C67992D}"/>
    <cellStyle name="20% - Accent3 3 3 3 2 4" xfId="15549" xr:uid="{980E48B3-DE14-47DA-8A3A-2C5AD0AFFBF9}"/>
    <cellStyle name="20% - Accent3 3 3 3 3" xfId="15552" xr:uid="{FB3F5DC7-FCAF-4887-8998-407B289FE241}"/>
    <cellStyle name="20% - Accent3 3 3 3 4" xfId="15553" xr:uid="{80ADA656-4A51-4915-9F47-6FF0AAEBB2EA}"/>
    <cellStyle name="20% - Accent3 3 3 3 5" xfId="15554" xr:uid="{B2FA10CD-DAFE-46F1-911A-CCF7521763F2}"/>
    <cellStyle name="20% - Accent3 3 3 3 6" xfId="15548" xr:uid="{F1E0AA5B-E2B0-4C85-8AC1-A65267C12F2E}"/>
    <cellStyle name="20% - Accent3 3 3 4" xfId="5054" xr:uid="{B06BFF26-27F1-4AD7-9BA1-A2631187419D}"/>
    <cellStyle name="20% - Accent3 3 3 4 2" xfId="15556" xr:uid="{C4B0002B-F137-459C-9682-260C7B94A7A5}"/>
    <cellStyle name="20% - Accent3 3 3 4 3" xfId="15557" xr:uid="{95EE0EB4-8A42-4E75-8D02-3575B2FC77C0}"/>
    <cellStyle name="20% - Accent3 3 3 4 4" xfId="15555" xr:uid="{AC9F1FC6-A2CC-43CF-8152-56AEFE756BF4}"/>
    <cellStyle name="20% - Accent3 3 3 5" xfId="9549" xr:uid="{C717F444-4D1F-4A98-A1EE-B7064755959F}"/>
    <cellStyle name="20% - Accent3 3 3 5 2" xfId="15558" xr:uid="{4168F7EA-0F18-4E5D-9C05-EED2E081DA44}"/>
    <cellStyle name="20% - Accent3 3 3 6" xfId="15559" xr:uid="{8DAFE4F9-57BE-41B0-BA72-D1B6959DE53C}"/>
    <cellStyle name="20% - Accent3 3 3 7" xfId="15560" xr:uid="{411FFF9A-F465-44E0-8A09-F528703DC70F}"/>
    <cellStyle name="20% - Accent3 3 3 8" xfId="27963" xr:uid="{E5533960-035A-4031-BFBC-101087C5C35E}"/>
    <cellStyle name="20% - Accent3 3 3 9" xfId="15540" xr:uid="{F34AA630-C514-4426-B3DF-7FDA18D08775}"/>
    <cellStyle name="20% - Accent3 3 4" xfId="1515" xr:uid="{71941CA4-33E9-4378-B335-294D232C423A}"/>
    <cellStyle name="20% - Accent3 3 4 10" xfId="12282" xr:uid="{D29659FF-A952-4820-AAAD-6FBEFD0E9815}"/>
    <cellStyle name="20% - Accent3 3 4 2" xfId="3539" xr:uid="{36427CDE-011E-4B89-BF2E-3A73C63C57F8}"/>
    <cellStyle name="20% - Accent3 3 4 2 2" xfId="7548" xr:uid="{F476402B-D3C7-4283-8B56-2E3638DCC4EC}"/>
    <cellStyle name="20% - Accent3 3 4 2 2 2" xfId="15564" xr:uid="{D9E68312-7375-4037-8B34-AAB12E72CB2E}"/>
    <cellStyle name="20% - Accent3 3 4 2 2 3" xfId="15565" xr:uid="{2FE49F19-7E44-4CA9-845B-3FAE808868CB}"/>
    <cellStyle name="20% - Accent3 3 4 2 2 4" xfId="15563" xr:uid="{EF6AF9E6-924B-4C7D-B85E-43095DC6C6A2}"/>
    <cellStyle name="20% - Accent3 3 4 2 3" xfId="15566" xr:uid="{463B3D5B-7735-4FFD-860C-DB9B216348B6}"/>
    <cellStyle name="20% - Accent3 3 4 2 4" xfId="15567" xr:uid="{000DE1AD-7DC9-417E-9032-056BA4859E98}"/>
    <cellStyle name="20% - Accent3 3 4 2 5" xfId="15568" xr:uid="{E5F6A0EB-BB09-43CC-8265-CF7E16868800}"/>
    <cellStyle name="20% - Accent3 3 4 2 6" xfId="15562" xr:uid="{AF9D0A9A-9BDD-4C19-8711-8F59EEDAB9E8}"/>
    <cellStyle name="20% - Accent3 3 4 3" xfId="5557" xr:uid="{E0B0F757-DBF5-4EF0-B52C-84FF598FA220}"/>
    <cellStyle name="20% - Accent3 3 4 3 2" xfId="15570" xr:uid="{3C8AEE55-FBEE-472E-A521-760B29A0B4D9}"/>
    <cellStyle name="20% - Accent3 3 4 3 2 2" xfId="15571" xr:uid="{B92106C7-1BB7-4BDE-A852-42F1EB772A83}"/>
    <cellStyle name="20% - Accent3 3 4 3 2 3" xfId="15572" xr:uid="{FFB93F15-A92A-4173-815A-4B76583622DC}"/>
    <cellStyle name="20% - Accent3 3 4 3 3" xfId="15573" xr:uid="{C2B20F0B-A9EA-447E-8091-A98FA1E8EF8B}"/>
    <cellStyle name="20% - Accent3 3 4 3 4" xfId="15574" xr:uid="{7D6C8ED9-2AC7-4C6D-B33C-6F262E591F20}"/>
    <cellStyle name="20% - Accent3 3 4 3 5" xfId="15575" xr:uid="{48833085-6B3D-4696-BBFB-63E82C79A5A8}"/>
    <cellStyle name="20% - Accent3 3 4 3 6" xfId="15569" xr:uid="{2E11DB81-602B-4D55-BA9E-E87E6FE98247}"/>
    <cellStyle name="20% - Accent3 3 4 4" xfId="10052" xr:uid="{F51C2065-0E92-4EC6-90B0-D27BA8231176}"/>
    <cellStyle name="20% - Accent3 3 4 4 2" xfId="15577" xr:uid="{11D906C7-C854-4D5C-9FFF-69DA914A4CD7}"/>
    <cellStyle name="20% - Accent3 3 4 4 3" xfId="15578" xr:uid="{B88C2100-1654-4512-8E5F-984916782548}"/>
    <cellStyle name="20% - Accent3 3 4 4 4" xfId="15576" xr:uid="{378A6131-A750-42FF-9155-A796F2601C20}"/>
    <cellStyle name="20% - Accent3 3 4 5" xfId="15579" xr:uid="{35847C09-7752-4D88-84EB-B0B268863831}"/>
    <cellStyle name="20% - Accent3 3 4 6" xfId="15580" xr:uid="{06163C91-26B2-45E2-BF37-C26B40992431}"/>
    <cellStyle name="20% - Accent3 3 4 7" xfId="15581" xr:uid="{CFCB2CB3-0A5D-404F-810D-A82E500B3B15}"/>
    <cellStyle name="20% - Accent3 3 4 8" xfId="28452" xr:uid="{14052411-727F-4339-9C9B-F85059D46740}"/>
    <cellStyle name="20% - Accent3 3 4 9" xfId="15561" xr:uid="{A12C39F5-E2E1-4683-AC8A-4F0D4181BD0A}"/>
    <cellStyle name="20% - Accent3 3 5" xfId="2502" xr:uid="{E88C0D3E-F0E2-4856-83B6-3C376140AA1F}"/>
    <cellStyle name="20% - Accent3 3 5 2" xfId="6511" xr:uid="{61FCF217-D719-40BE-BDA7-F87DD939DD1E}"/>
    <cellStyle name="20% - Accent3 3 5 2 2" xfId="15584" xr:uid="{0208766B-6FC2-4624-ADBF-DC9EEFFB13D0}"/>
    <cellStyle name="20% - Accent3 3 5 2 2 2" xfId="15585" xr:uid="{240B0609-ED45-42CD-8988-15EDC56D58EC}"/>
    <cellStyle name="20% - Accent3 3 5 2 2 3" xfId="15586" xr:uid="{B244117A-F658-4E92-8A64-E8EAB15FA874}"/>
    <cellStyle name="20% - Accent3 3 5 2 3" xfId="15587" xr:uid="{E42271F9-F8FD-45DD-B20C-0CA36D408CFB}"/>
    <cellStyle name="20% - Accent3 3 5 2 4" xfId="15588" xr:uid="{F80459E8-3D67-46F0-A238-D125A9B49230}"/>
    <cellStyle name="20% - Accent3 3 5 2 5" xfId="15589" xr:uid="{2E7B2B96-B64C-4020-8697-57D5EBA3E5DB}"/>
    <cellStyle name="20% - Accent3 3 5 2 6" xfId="15583" xr:uid="{16675B4D-E188-4A37-8949-180E1EF8A018}"/>
    <cellStyle name="20% - Accent3 3 5 3" xfId="15590" xr:uid="{45F24311-9D54-4CE1-AE2E-38CBAF2F46EA}"/>
    <cellStyle name="20% - Accent3 3 5 3 2" xfId="15591" xr:uid="{C8AB3F16-B03D-478C-99FF-D3224751BE3F}"/>
    <cellStyle name="20% - Accent3 3 5 3 2 2" xfId="15592" xr:uid="{4893D7FA-5079-472C-92E0-3F0A83322CBA}"/>
    <cellStyle name="20% - Accent3 3 5 3 2 3" xfId="15593" xr:uid="{38E94D5B-C1AA-4307-A7C8-DDC91AA1D1D8}"/>
    <cellStyle name="20% - Accent3 3 5 3 3" xfId="15594" xr:uid="{72DF98CB-64F4-43A8-9D02-6EC48EC1792C}"/>
    <cellStyle name="20% - Accent3 3 5 3 4" xfId="15595" xr:uid="{D8F3ED09-42A7-49FD-AF36-A26E09F6A1A3}"/>
    <cellStyle name="20% - Accent3 3 5 3 5" xfId="15596" xr:uid="{9AFD5FB9-F77D-4481-B122-9E28CD6C48D8}"/>
    <cellStyle name="20% - Accent3 3 5 4" xfId="15597" xr:uid="{AE84E02A-2F6B-487C-BE5C-9622F02446D2}"/>
    <cellStyle name="20% - Accent3 3 5 4 2" xfId="15598" xr:uid="{FE518019-A887-4B96-AA9F-FE7D5C4C6A67}"/>
    <cellStyle name="20% - Accent3 3 5 4 3" xfId="15599" xr:uid="{18D7FBBD-2176-4848-93C5-8AEE09C12EE6}"/>
    <cellStyle name="20% - Accent3 3 5 5" xfId="15600" xr:uid="{34D2B841-BF40-496A-B18F-324FEF811B4E}"/>
    <cellStyle name="20% - Accent3 3 5 6" xfId="15601" xr:uid="{22BC1075-E877-471A-ADEE-5BA8CD685055}"/>
    <cellStyle name="20% - Accent3 3 5 7" xfId="15602" xr:uid="{CA71B98C-9CBE-4107-A5DF-994EBF108070}"/>
    <cellStyle name="20% - Accent3 3 5 8" xfId="15582" xr:uid="{5F0E4142-4BBD-4A50-A000-36470B86F24A}"/>
    <cellStyle name="20% - Accent3 3 6" xfId="4518" xr:uid="{70C872A3-CC5D-44BE-8904-DEEE4B2BBE8A}"/>
    <cellStyle name="20% - Accent3 3 6 2" xfId="15604" xr:uid="{674244FF-2156-461C-8E58-D7236086D623}"/>
    <cellStyle name="20% - Accent3 3 6 2 2" xfId="15605" xr:uid="{2F846BA8-AC03-4A15-B1E8-0DEEFF41F722}"/>
    <cellStyle name="20% - Accent3 3 6 2 3" xfId="15606" xr:uid="{F71B7C64-4FD8-4CB7-84D4-7FC15F6C0719}"/>
    <cellStyle name="20% - Accent3 3 6 3" xfId="15607" xr:uid="{BD5CB987-3D83-4C9F-AD4D-E32CDFE4AF1E}"/>
    <cellStyle name="20% - Accent3 3 6 4" xfId="15608" xr:uid="{A9086E59-9BD7-45F6-B5A3-8F3909EB2986}"/>
    <cellStyle name="20% - Accent3 3 6 5" xfId="15609" xr:uid="{610A384F-FF18-4608-B7EE-89BA2E813C18}"/>
    <cellStyle name="20% - Accent3 3 6 6" xfId="15610" xr:uid="{754BDBD9-7DD4-42DE-BC94-A3EA36853337}"/>
    <cellStyle name="20% - Accent3 3 6 7" xfId="15603" xr:uid="{0FB7F958-748B-4327-8765-1A72314313A3}"/>
    <cellStyle name="20% - Accent3 3 7" xfId="9013" xr:uid="{27C9E963-935C-40DC-9826-6FA2CC50D5FC}"/>
    <cellStyle name="20% - Accent3 3 7 2" xfId="15612" xr:uid="{316CB762-5FFF-4A14-BBFD-6D7A74D2721B}"/>
    <cellStyle name="20% - Accent3 3 7 2 2" xfId="15613" xr:uid="{B2C41D5F-5641-46ED-9BC3-262AF3B737D5}"/>
    <cellStyle name="20% - Accent3 3 7 2 3" xfId="15614" xr:uid="{179A4A95-DC75-4161-BBB7-8FA3E209F40B}"/>
    <cellStyle name="20% - Accent3 3 7 3" xfId="15615" xr:uid="{B708D396-5CA7-47B4-992D-94C26C9D179C}"/>
    <cellStyle name="20% - Accent3 3 7 4" xfId="15616" xr:uid="{908B1304-3FAB-4DE6-9470-AB4D5BBE5C49}"/>
    <cellStyle name="20% - Accent3 3 7 5" xfId="15617" xr:uid="{77B8BFA6-3B80-43C0-95EE-07B4335FD68E}"/>
    <cellStyle name="20% - Accent3 3 7 6" xfId="15611" xr:uid="{11270065-57D2-4928-BF1F-E42254502A1E}"/>
    <cellStyle name="20% - Accent3 3 8" xfId="15618" xr:uid="{B7BD67A7-A9EC-4574-8FF7-355F0DE42ED5}"/>
    <cellStyle name="20% - Accent3 3 8 2" xfId="15619" xr:uid="{4F913328-79DE-41CE-AD69-C113E6F2E599}"/>
    <cellStyle name="20% - Accent3 3 8 3" xfId="15620" xr:uid="{EEC2F0D2-FCDC-430F-9433-08E2B8402357}"/>
    <cellStyle name="20% - Accent3 3 9" xfId="15621" xr:uid="{5FF14B9C-59AB-49EA-A662-F45E5AB6FD66}"/>
    <cellStyle name="20% - Accent3 30" xfId="15622" xr:uid="{D9B50C24-62C0-4963-A665-B0C1ED07F61E}"/>
    <cellStyle name="20% - Accent3 31" xfId="15623" xr:uid="{93002FE3-AEA0-41B1-ADB3-A37D8AD04BEE}"/>
    <cellStyle name="20% - Accent3 32" xfId="15624" xr:uid="{4AE0088F-9612-4F4F-8901-CAD26A96D29B}"/>
    <cellStyle name="20% - Accent3 33" xfId="15625" xr:uid="{329DF7E4-9C9D-4784-84D2-AC8FA4403DE2}"/>
    <cellStyle name="20% - Accent3 34" xfId="15626" xr:uid="{1F3525E2-2008-4B3B-9ED7-1B4ABB650802}"/>
    <cellStyle name="20% - Accent3 35" xfId="15627" xr:uid="{71D93EF3-0047-4B1C-9D85-126A19589A64}"/>
    <cellStyle name="20% - Accent3 36" xfId="15149" xr:uid="{D547A0EE-7CD5-4545-86AE-AE94ABC03973}"/>
    <cellStyle name="20% - Accent3 37" xfId="13124" xr:uid="{DBEB2F4F-D47D-44AB-AB1D-9E83D2D7EC91}"/>
    <cellStyle name="20% - Accent3 38" xfId="11005" xr:uid="{988468E7-557D-443B-A03D-D813E8E5FB30}"/>
    <cellStyle name="20% - Accent3 39" xfId="11016" xr:uid="{B8CAFBE7-316F-424C-9592-21D5354B94BA}"/>
    <cellStyle name="20% - Accent3 4" xfId="468" xr:uid="{A82C50AB-7740-461C-97E2-FF134B948445}"/>
    <cellStyle name="20% - Accent3 4 10" xfId="15629" xr:uid="{84C48F28-E49A-4B61-B4FC-DF72483EDFA6}"/>
    <cellStyle name="20% - Accent3 4 11" xfId="15630" xr:uid="{DD630E72-A07A-463A-95F1-49FBD4D3624E}"/>
    <cellStyle name="20% - Accent3 4 12" xfId="15628" xr:uid="{FF778E8E-B373-4A65-AA9C-2310E369434F}"/>
    <cellStyle name="20% - Accent3 4 13" xfId="13215" xr:uid="{3C492FC6-2BD6-45F5-B340-8A763AA97869}"/>
    <cellStyle name="20% - Accent3 4 14" xfId="11255" xr:uid="{32B2463F-CE04-4930-BBDE-2822B713B767}"/>
    <cellStyle name="20% - Accent3 4 2" xfId="755" xr:uid="{AC737960-851F-4F97-A817-E3F20944CC9A}"/>
    <cellStyle name="20% - Accent3 4 2 10" xfId="27733" xr:uid="{15336974-22F3-488A-BCA7-E9A8DD1D3DD7}"/>
    <cellStyle name="20% - Accent3 4 2 11" xfId="15631" xr:uid="{7D95B108-A2A3-4F12-8857-6206317B9DA2}"/>
    <cellStyle name="20% - Accent3 4 2 12" xfId="11529" xr:uid="{06906179-DF08-42A1-9BDE-E555599D37EF}"/>
    <cellStyle name="20% - Accent3 4 2 2" xfId="1800" xr:uid="{03086D77-68CA-4FAD-953F-53CFD6013DDC}"/>
    <cellStyle name="20% - Accent3 4 2 2 10" xfId="12567" xr:uid="{678A28B8-E534-4730-9075-BCF1B2154966}"/>
    <cellStyle name="20% - Accent3 4 2 2 2" xfId="3824" xr:uid="{6178FC38-622B-4AE5-B573-DF09DCC4712D}"/>
    <cellStyle name="20% - Accent3 4 2 2 2 2" xfId="7833" xr:uid="{BBE6EBA4-8712-4712-BF35-A9393A04D3F6}"/>
    <cellStyle name="20% - Accent3 4 2 2 2 2 2" xfId="15635" xr:uid="{418309A2-4841-4B9C-ABDC-266283CB2192}"/>
    <cellStyle name="20% - Accent3 4 2 2 2 2 3" xfId="15636" xr:uid="{00A0AF17-30BB-4532-B6CB-1E4D036317E9}"/>
    <cellStyle name="20% - Accent3 4 2 2 2 2 4" xfId="15634" xr:uid="{945670AF-36AD-46CE-89E9-84060A38FD16}"/>
    <cellStyle name="20% - Accent3 4 2 2 2 3" xfId="15637" xr:uid="{A27120F2-D888-4039-8E72-673396412F9C}"/>
    <cellStyle name="20% - Accent3 4 2 2 2 4" xfId="15638" xr:uid="{75D82474-B6B6-4791-A702-D017919BA46F}"/>
    <cellStyle name="20% - Accent3 4 2 2 2 5" xfId="15639" xr:uid="{3A5B769A-8B1C-4D3B-B6C7-946BF0625A6C}"/>
    <cellStyle name="20% - Accent3 4 2 2 2 6" xfId="15633" xr:uid="{E02A9540-9EB2-4064-B3B6-10B705CC61E5}"/>
    <cellStyle name="20% - Accent3 4 2 2 3" xfId="5842" xr:uid="{609327B8-78F2-462B-B3D5-E23CABFC7222}"/>
    <cellStyle name="20% - Accent3 4 2 2 3 2" xfId="15641" xr:uid="{F15438BC-0AB1-4899-9822-FEBD405E66CC}"/>
    <cellStyle name="20% - Accent3 4 2 2 3 2 2" xfId="15642" xr:uid="{6530AD25-1DEA-46FE-AED5-D09EC29ECA7F}"/>
    <cellStyle name="20% - Accent3 4 2 2 3 2 3" xfId="15643" xr:uid="{E363D486-DF4B-4FB2-92E1-9EA94805B8EB}"/>
    <cellStyle name="20% - Accent3 4 2 2 3 3" xfId="15644" xr:uid="{0CF7EF4C-B33B-45BB-9DE6-69E52BEEAD2F}"/>
    <cellStyle name="20% - Accent3 4 2 2 3 4" xfId="15645" xr:uid="{BD3D5C5A-E1BF-4156-94B3-27EE803DDFC2}"/>
    <cellStyle name="20% - Accent3 4 2 2 3 5" xfId="15646" xr:uid="{B62FD44A-B4C7-4053-8032-EC365AB03182}"/>
    <cellStyle name="20% - Accent3 4 2 2 3 6" xfId="15640" xr:uid="{459CCD95-ABAB-4FB7-9F43-9ED46CE61093}"/>
    <cellStyle name="20% - Accent3 4 2 2 4" xfId="10337" xr:uid="{A596E5EE-0117-485A-B306-8D94D4F57CCB}"/>
    <cellStyle name="20% - Accent3 4 2 2 4 2" xfId="15648" xr:uid="{4A163F2D-0CED-47DC-998F-AC28AFB2D289}"/>
    <cellStyle name="20% - Accent3 4 2 2 4 3" xfId="15649" xr:uid="{F677D31D-D392-4367-B68E-D598F16987D5}"/>
    <cellStyle name="20% - Accent3 4 2 2 4 4" xfId="15647" xr:uid="{E9ED6525-AF79-42B4-BAAA-6FCDC7495770}"/>
    <cellStyle name="20% - Accent3 4 2 2 5" xfId="15650" xr:uid="{0EBF8092-0401-4426-BB35-337AEA8EFFB2}"/>
    <cellStyle name="20% - Accent3 4 2 2 6" xfId="15651" xr:uid="{617715C1-635B-4878-A334-64137691B080}"/>
    <cellStyle name="20% - Accent3 4 2 2 7" xfId="15652" xr:uid="{BC68483A-3FB7-4A7E-AB43-DE67F50AE16A}"/>
    <cellStyle name="20% - Accent3 4 2 2 8" xfId="28716" xr:uid="{510F1B15-B8B3-4713-AF6E-9CBD6DF3BA26}"/>
    <cellStyle name="20% - Accent3 4 2 2 9" xfId="15632" xr:uid="{5E5E12AD-2688-45AD-9271-E29E37E83010}"/>
    <cellStyle name="20% - Accent3 4 2 3" xfId="2787" xr:uid="{CDFF1E21-9AE6-4203-A774-E715A15F5BF6}"/>
    <cellStyle name="20% - Accent3 4 2 3 2" xfId="6796" xr:uid="{5538F179-617C-4BE9-9B55-3C4DFA29B50A}"/>
    <cellStyle name="20% - Accent3 4 2 3 2 2" xfId="15655" xr:uid="{1809F6E0-C8E3-471F-B954-1F0BC8C77CC5}"/>
    <cellStyle name="20% - Accent3 4 2 3 2 2 2" xfId="15656" xr:uid="{5C668708-A3F4-4585-96A8-521D31FCEE0C}"/>
    <cellStyle name="20% - Accent3 4 2 3 2 2 3" xfId="15657" xr:uid="{9A58F6C0-ABDF-4B7E-8C9B-9E9F68459A06}"/>
    <cellStyle name="20% - Accent3 4 2 3 2 3" xfId="15658" xr:uid="{65A5303C-0326-40B3-96D2-5124090E8840}"/>
    <cellStyle name="20% - Accent3 4 2 3 2 4" xfId="15659" xr:uid="{06E5CDB3-17F7-4C56-A653-9EFC1DBF846A}"/>
    <cellStyle name="20% - Accent3 4 2 3 2 5" xfId="15660" xr:uid="{87CD965B-A4EF-458E-92FD-47EF2CE8AE0C}"/>
    <cellStyle name="20% - Accent3 4 2 3 2 6" xfId="15654" xr:uid="{4BD9F251-CED3-4943-879C-1EE5783C968E}"/>
    <cellStyle name="20% - Accent3 4 2 3 3" xfId="15661" xr:uid="{28F63CF9-C042-4F42-BE3A-775198D1C014}"/>
    <cellStyle name="20% - Accent3 4 2 3 3 2" xfId="15662" xr:uid="{720EB702-32D3-41F8-AF6A-5E10104B6CA7}"/>
    <cellStyle name="20% - Accent3 4 2 3 3 2 2" xfId="15663" xr:uid="{1638D693-2495-458F-AA3C-D944ED5D2835}"/>
    <cellStyle name="20% - Accent3 4 2 3 3 2 3" xfId="15664" xr:uid="{9C1D5291-6F32-42DC-9622-8CBC13CC353F}"/>
    <cellStyle name="20% - Accent3 4 2 3 3 3" xfId="15665" xr:uid="{DF90AF84-9224-4859-AD1D-1B0B14BDA132}"/>
    <cellStyle name="20% - Accent3 4 2 3 3 4" xfId="15666" xr:uid="{F10259F7-0C54-4E54-B3CE-71B44048CFCF}"/>
    <cellStyle name="20% - Accent3 4 2 3 3 5" xfId="15667" xr:uid="{97487ED7-D57D-455A-9407-62AA82A64F6B}"/>
    <cellStyle name="20% - Accent3 4 2 3 4" xfId="15668" xr:uid="{D1D83874-1117-44EA-9276-CB68FEB0E46B}"/>
    <cellStyle name="20% - Accent3 4 2 3 4 2" xfId="15669" xr:uid="{A28D36E6-DFFB-4238-9691-48E81D9F8DEE}"/>
    <cellStyle name="20% - Accent3 4 2 3 4 3" xfId="15670" xr:uid="{71B0C7AF-2545-4D08-B7E0-FCF26F26A86C}"/>
    <cellStyle name="20% - Accent3 4 2 3 5" xfId="15671" xr:uid="{65169E8C-5109-41C2-9D6C-7AD1DA3A1EF2}"/>
    <cellStyle name="20% - Accent3 4 2 3 6" xfId="15672" xr:uid="{E1216B2C-1A81-451C-9160-CC08B416FF37}"/>
    <cellStyle name="20% - Accent3 4 2 3 7" xfId="15673" xr:uid="{DF80BA09-C1AD-4943-BC73-F53A2BDA90EF}"/>
    <cellStyle name="20% - Accent3 4 2 3 8" xfId="15653" xr:uid="{923BC744-C923-4043-BFC5-65980A3A82AD}"/>
    <cellStyle name="20% - Accent3 4 2 4" xfId="4804" xr:uid="{0D0B7DA3-EF58-4074-A852-9359195CF796}"/>
    <cellStyle name="20% - Accent3 4 2 4 2" xfId="15675" xr:uid="{70EB0A7E-FA04-43AE-96FE-B1982B2E53A1}"/>
    <cellStyle name="20% - Accent3 4 2 4 2 2" xfId="15676" xr:uid="{0E995D3A-C965-4A0D-88E9-D8628FBD3B81}"/>
    <cellStyle name="20% - Accent3 4 2 4 2 3" xfId="15677" xr:uid="{9A85A255-9F47-4E28-A1FD-1147C7A94C0B}"/>
    <cellStyle name="20% - Accent3 4 2 4 3" xfId="15678" xr:uid="{6074B220-2BE2-4078-BE6A-F83A9FAE9525}"/>
    <cellStyle name="20% - Accent3 4 2 4 4" xfId="15679" xr:uid="{9B1A1BDB-051E-4F4B-A373-929F7C03C58F}"/>
    <cellStyle name="20% - Accent3 4 2 4 5" xfId="15680" xr:uid="{37CEFA4D-DEC9-4B7B-AD76-DF038E4F479F}"/>
    <cellStyle name="20% - Accent3 4 2 4 6" xfId="15674" xr:uid="{19871964-3155-418B-A377-4D2EECF80690}"/>
    <cellStyle name="20% - Accent3 4 2 5" xfId="9300" xr:uid="{060D86BE-35DD-405B-9CE1-B60D23882E34}"/>
    <cellStyle name="20% - Accent3 4 2 5 2" xfId="15682" xr:uid="{BFAEEA18-AB6F-4591-BDF8-A2042FE4457C}"/>
    <cellStyle name="20% - Accent3 4 2 5 2 2" xfId="15683" xr:uid="{D92E69C0-9031-4FE5-A118-B6B3F2BD914E}"/>
    <cellStyle name="20% - Accent3 4 2 5 2 3" xfId="15684" xr:uid="{AEB819A3-1B5E-4170-86EE-52E75679BEAE}"/>
    <cellStyle name="20% - Accent3 4 2 5 3" xfId="15685" xr:uid="{3F713B19-6D89-40D8-A7C3-7A330B67127F}"/>
    <cellStyle name="20% - Accent3 4 2 5 4" xfId="15686" xr:uid="{3D6F6E0D-CB7C-471C-AB36-C155E20E38B5}"/>
    <cellStyle name="20% - Accent3 4 2 5 5" xfId="15687" xr:uid="{5F1280C2-3A44-4725-9ADC-F54E49965F6A}"/>
    <cellStyle name="20% - Accent3 4 2 5 6" xfId="15681" xr:uid="{D8A9BAF4-7371-40BB-898F-383E94796BAD}"/>
    <cellStyle name="20% - Accent3 4 2 6" xfId="15688" xr:uid="{95C16D29-E918-4AEC-9FC3-479169C6A8FB}"/>
    <cellStyle name="20% - Accent3 4 2 6 2" xfId="15689" xr:uid="{965A3FAA-1950-4388-A7F1-CE893E513CA1}"/>
    <cellStyle name="20% - Accent3 4 2 6 3" xfId="15690" xr:uid="{61CC1A9D-AA09-448F-9AC2-25D1BD2B5D35}"/>
    <cellStyle name="20% - Accent3 4 2 7" xfId="15691" xr:uid="{3B098344-788F-4846-8C13-3EBE5E96D348}"/>
    <cellStyle name="20% - Accent3 4 2 8" xfId="15692" xr:uid="{C6553780-59B8-4578-8AB9-95774648793A}"/>
    <cellStyle name="20% - Accent3 4 2 9" xfId="15693" xr:uid="{30291C26-0BAD-42E8-90A4-3B37D7D50D90}"/>
    <cellStyle name="20% - Accent3 4 3" xfId="1026" xr:uid="{66231C17-C3D3-4F8E-9FFF-8999FF38CCDF}"/>
    <cellStyle name="20% - Accent3 4 3 10" xfId="11797" xr:uid="{AFE36956-FB68-4407-A37D-A6A66F3D31B6}"/>
    <cellStyle name="20% - Accent3 4 3 2" xfId="2067" xr:uid="{79982BD5-AFA9-4384-9D8B-9F6C94D32DD0}"/>
    <cellStyle name="20% - Accent3 4 3 2 2" xfId="4091" xr:uid="{97875DDB-7078-47E6-967D-6F1DD8C4DC6B}"/>
    <cellStyle name="20% - Accent3 4 3 2 2 2" xfId="8100" xr:uid="{4853276B-768F-4552-B61B-FC8E5137174B}"/>
    <cellStyle name="20% - Accent3 4 3 2 2 2 2" xfId="15697" xr:uid="{E8A02E90-9855-4C74-8483-444723E119DC}"/>
    <cellStyle name="20% - Accent3 4 3 2 2 3" xfId="15698" xr:uid="{236789A6-6B41-4BCA-89F6-8E234782241C}"/>
    <cellStyle name="20% - Accent3 4 3 2 2 4" xfId="15696" xr:uid="{1DAA817B-7D6D-409A-AD49-D7B4D696E44B}"/>
    <cellStyle name="20% - Accent3 4 3 2 3" xfId="6109" xr:uid="{8275555F-2876-46AD-984E-DFC3F8FFFDDE}"/>
    <cellStyle name="20% - Accent3 4 3 2 3 2" xfId="15699" xr:uid="{569562B8-ED50-41CD-B427-B47C839D1EE8}"/>
    <cellStyle name="20% - Accent3 4 3 2 4" xfId="10604" xr:uid="{3D440E43-F3CF-42F9-BE79-381EB57DFDDF}"/>
    <cellStyle name="20% - Accent3 4 3 2 4 2" xfId="15700" xr:uid="{E7F7BF1E-1B0F-4882-B25B-C0B7618B4CDC}"/>
    <cellStyle name="20% - Accent3 4 3 2 5" xfId="15701" xr:uid="{7CFF5212-DC48-4D3F-9151-00F1B65AFE7A}"/>
    <cellStyle name="20% - Accent3 4 3 2 6" xfId="28977" xr:uid="{77AA0BE8-CDA3-45BF-89D1-E7FA137D9923}"/>
    <cellStyle name="20% - Accent3 4 3 2 7" xfId="15695" xr:uid="{28EEB2AB-634A-4139-8352-0A719A58F41D}"/>
    <cellStyle name="20% - Accent3 4 3 2 8" xfId="12834" xr:uid="{0F287210-6C65-4715-B8B2-A7A5A2295FFC}"/>
    <cellStyle name="20% - Accent3 4 3 3" xfId="3054" xr:uid="{594B5FD5-D33E-420C-B66D-C1675203A2D1}"/>
    <cellStyle name="20% - Accent3 4 3 3 2" xfId="7063" xr:uid="{703ADF33-EC96-4BD5-958C-B96824AA36DE}"/>
    <cellStyle name="20% - Accent3 4 3 3 2 2" xfId="15704" xr:uid="{19BDB2A5-3AE3-4353-A847-457C66E8BC00}"/>
    <cellStyle name="20% - Accent3 4 3 3 2 3" xfId="15705" xr:uid="{F6BC7F7B-135A-4E4E-B695-D0080B87052C}"/>
    <cellStyle name="20% - Accent3 4 3 3 2 4" xfId="15703" xr:uid="{F8A29E48-23BA-4944-A04A-2ABB96C10660}"/>
    <cellStyle name="20% - Accent3 4 3 3 3" xfId="15706" xr:uid="{6B7B0F86-AE05-4BB9-9DBA-D66A7989F9D1}"/>
    <cellStyle name="20% - Accent3 4 3 3 4" xfId="15707" xr:uid="{A7346985-5873-4EB8-AAB2-BF8B0667C2F7}"/>
    <cellStyle name="20% - Accent3 4 3 3 5" xfId="15708" xr:uid="{E312667E-CCAC-429E-A42E-A53DB4DC1D86}"/>
    <cellStyle name="20% - Accent3 4 3 3 6" xfId="15702" xr:uid="{6995C2CE-77A4-43F1-9DC3-CBF3E44037EC}"/>
    <cellStyle name="20% - Accent3 4 3 4" xfId="5072" xr:uid="{E48B4EC3-EE57-4DFE-8F8C-A2910AC271C2}"/>
    <cellStyle name="20% - Accent3 4 3 4 2" xfId="15710" xr:uid="{74E408D1-FEDF-4245-89BE-6D33F608D38E}"/>
    <cellStyle name="20% - Accent3 4 3 4 3" xfId="15711" xr:uid="{2B550E38-C807-4475-A54B-A4A5304213B6}"/>
    <cellStyle name="20% - Accent3 4 3 4 4" xfId="15709" xr:uid="{D4D0641D-F17E-4076-A456-EBC8654C332F}"/>
    <cellStyle name="20% - Accent3 4 3 5" xfId="9567" xr:uid="{3A7BD39D-FC73-4F6C-BDD7-B29298EB0A10}"/>
    <cellStyle name="20% - Accent3 4 3 5 2" xfId="15712" xr:uid="{D0DF040C-ED0B-4514-8434-6DAD1A25FCC2}"/>
    <cellStyle name="20% - Accent3 4 3 6" xfId="15713" xr:uid="{F06EC39D-DE94-4503-9C45-E93F83DC49A2}"/>
    <cellStyle name="20% - Accent3 4 3 7" xfId="15714" xr:uid="{D13D77C6-2927-4A79-9DA2-EE56B11C44D2}"/>
    <cellStyle name="20% - Accent3 4 3 8" xfId="27980" xr:uid="{04EE3561-D0F2-473B-9C01-FF638BC009FD}"/>
    <cellStyle name="20% - Accent3 4 3 9" xfId="15694" xr:uid="{552749C3-F7E1-4DA3-A120-28C8B1102F27}"/>
    <cellStyle name="20% - Accent3 4 4" xfId="1533" xr:uid="{733B0D29-E976-4BF2-BDBF-B9EBFEEEEADD}"/>
    <cellStyle name="20% - Accent3 4 4 10" xfId="12300" xr:uid="{71CA09DA-6A39-4464-AE27-4165DFCAA283}"/>
    <cellStyle name="20% - Accent3 4 4 2" xfId="3557" xr:uid="{10827605-CBC0-474E-9167-A6AB1BFBA5DD}"/>
    <cellStyle name="20% - Accent3 4 4 2 2" xfId="7566" xr:uid="{A8D5FF75-4B73-478B-8CD9-CA694AA51DC1}"/>
    <cellStyle name="20% - Accent3 4 4 2 2 2" xfId="15718" xr:uid="{326C3DAF-EB02-4D67-8224-69630ECA60A8}"/>
    <cellStyle name="20% - Accent3 4 4 2 2 3" xfId="15719" xr:uid="{46B90D7A-7734-4115-8E7E-8CDFC4DAC08F}"/>
    <cellStyle name="20% - Accent3 4 4 2 2 4" xfId="15717" xr:uid="{A34A3EBD-1C30-4784-9260-10C693B7A0B4}"/>
    <cellStyle name="20% - Accent3 4 4 2 3" xfId="15720" xr:uid="{234E802C-4DD5-4770-80B9-D8452D5B3FEE}"/>
    <cellStyle name="20% - Accent3 4 4 2 4" xfId="15721" xr:uid="{10594B5C-E1FB-4C48-905D-A754E5816491}"/>
    <cellStyle name="20% - Accent3 4 4 2 5" xfId="15722" xr:uid="{772DCEE7-EB96-4AE4-A02D-E579D12793FD}"/>
    <cellStyle name="20% - Accent3 4 4 2 6" xfId="15716" xr:uid="{1B34BEDC-22A6-493A-9ADF-1736995C0E32}"/>
    <cellStyle name="20% - Accent3 4 4 3" xfId="5575" xr:uid="{5583C8AC-87D2-4570-B934-F1B2943657F5}"/>
    <cellStyle name="20% - Accent3 4 4 3 2" xfId="15724" xr:uid="{C4D3D310-B9C8-40AB-AEA8-200C44DC1F6F}"/>
    <cellStyle name="20% - Accent3 4 4 3 2 2" xfId="15725" xr:uid="{9266DA34-3F70-44B2-BFEA-27E0DE4264A5}"/>
    <cellStyle name="20% - Accent3 4 4 3 2 3" xfId="15726" xr:uid="{DAFB5CB0-B4F1-43A1-9178-6ECC93DF4944}"/>
    <cellStyle name="20% - Accent3 4 4 3 3" xfId="15727" xr:uid="{D03C90C3-2A1A-425F-8239-5C49451C81C7}"/>
    <cellStyle name="20% - Accent3 4 4 3 4" xfId="15728" xr:uid="{FD75AD74-5B8C-46D4-88D6-2005BDB6685C}"/>
    <cellStyle name="20% - Accent3 4 4 3 5" xfId="15729" xr:uid="{EFD2422E-8195-4C15-B71B-56EBF206C683}"/>
    <cellStyle name="20% - Accent3 4 4 3 6" xfId="15723" xr:uid="{E2A1C2B2-5E0B-492D-82E2-F472A9D14C7E}"/>
    <cellStyle name="20% - Accent3 4 4 4" xfId="10070" xr:uid="{EED7FDC2-C6BD-4A05-9A17-FCD9F503E357}"/>
    <cellStyle name="20% - Accent3 4 4 4 2" xfId="15731" xr:uid="{5B9DE409-57E7-41B3-ACB7-C99ABC32DEC6}"/>
    <cellStyle name="20% - Accent3 4 4 4 3" xfId="15732" xr:uid="{0699BC8E-B3E2-4E4B-B2A0-5FF7C6E52D66}"/>
    <cellStyle name="20% - Accent3 4 4 4 4" xfId="15730" xr:uid="{A99F7AA4-197D-4ADE-ABAC-C4C137A17D81}"/>
    <cellStyle name="20% - Accent3 4 4 5" xfId="15733" xr:uid="{05DEA00C-EDA2-4F3E-B8F2-207F0852FCB4}"/>
    <cellStyle name="20% - Accent3 4 4 6" xfId="15734" xr:uid="{A667B990-703C-42F3-B243-DF0AC1CC8501}"/>
    <cellStyle name="20% - Accent3 4 4 7" xfId="15735" xr:uid="{972D635D-E849-487D-8FD3-A75DBA77FA5F}"/>
    <cellStyle name="20% - Accent3 4 4 8" xfId="28469" xr:uid="{69162E91-9B71-4B0F-B6C8-6C87727230DD}"/>
    <cellStyle name="20% - Accent3 4 4 9" xfId="15715" xr:uid="{B4BB7C0B-945F-49B1-BE87-958BA10F134E}"/>
    <cellStyle name="20% - Accent3 4 5" xfId="2520" xr:uid="{FEEFA845-D27F-4E28-A8A1-FCA081E91224}"/>
    <cellStyle name="20% - Accent3 4 5 2" xfId="6529" xr:uid="{B80F1A0C-B35B-4571-BCFF-C16F78ADA927}"/>
    <cellStyle name="20% - Accent3 4 5 2 2" xfId="15738" xr:uid="{D68B4CDA-86E3-4CEA-8C7E-9BB152EA4021}"/>
    <cellStyle name="20% - Accent3 4 5 2 2 2" xfId="15739" xr:uid="{E0899700-912F-4432-A316-080C8294CC58}"/>
    <cellStyle name="20% - Accent3 4 5 2 2 3" xfId="15740" xr:uid="{823386F9-EE99-456B-BCF6-36B53E7EB2E0}"/>
    <cellStyle name="20% - Accent3 4 5 2 3" xfId="15741" xr:uid="{60E58072-FE80-48B3-888E-AF93D204F40D}"/>
    <cellStyle name="20% - Accent3 4 5 2 4" xfId="15742" xr:uid="{737DACFD-6A50-4058-B808-DB18F98709F8}"/>
    <cellStyle name="20% - Accent3 4 5 2 5" xfId="15743" xr:uid="{204D22CA-082E-4755-B67E-01F9915DA42C}"/>
    <cellStyle name="20% - Accent3 4 5 2 6" xfId="15737" xr:uid="{46A67AC5-BD7F-4A10-B83A-078CFCB9DCA5}"/>
    <cellStyle name="20% - Accent3 4 5 3" xfId="15744" xr:uid="{E53E5E95-0F93-492A-9AC0-41A37FF8E34B}"/>
    <cellStyle name="20% - Accent3 4 5 3 2" xfId="15745" xr:uid="{CA5FFE5D-32AC-4785-9B4E-2F7FE0C00786}"/>
    <cellStyle name="20% - Accent3 4 5 3 2 2" xfId="15746" xr:uid="{55FBF0D7-D1BC-48A5-AF78-C97336F06B29}"/>
    <cellStyle name="20% - Accent3 4 5 3 2 3" xfId="15747" xr:uid="{29D5EDA4-1FA5-43C4-88D6-21C089D33F24}"/>
    <cellStyle name="20% - Accent3 4 5 3 3" xfId="15748" xr:uid="{380A7EE4-F657-417C-A612-26D00F88E72A}"/>
    <cellStyle name="20% - Accent3 4 5 3 4" xfId="15749" xr:uid="{C07AE96F-1F61-434E-8B26-1F97EBB97B4E}"/>
    <cellStyle name="20% - Accent3 4 5 3 5" xfId="15750" xr:uid="{CCABCE54-B32F-4FCC-B1F1-1E10E7438681}"/>
    <cellStyle name="20% - Accent3 4 5 4" xfId="15751" xr:uid="{440F1D68-C879-4F1E-8CD3-5685625FF259}"/>
    <cellStyle name="20% - Accent3 4 5 4 2" xfId="15752" xr:uid="{2B2FB55B-94C2-4091-A19F-7CD366511916}"/>
    <cellStyle name="20% - Accent3 4 5 4 3" xfId="15753" xr:uid="{557D285F-635A-43E8-9C3F-E07C769FEEC6}"/>
    <cellStyle name="20% - Accent3 4 5 5" xfId="15754" xr:uid="{C0163D6F-0EB4-438E-8ECE-DB258A8DA960}"/>
    <cellStyle name="20% - Accent3 4 5 6" xfId="15755" xr:uid="{059B84E4-7032-4E04-8F5D-67336CEA08E7}"/>
    <cellStyle name="20% - Accent3 4 5 7" xfId="15756" xr:uid="{2ABBD498-CC4D-4EC5-B2AC-2BB8B024E266}"/>
    <cellStyle name="20% - Accent3 4 5 8" xfId="15736" xr:uid="{F85BEA44-8A69-4ABC-A857-7CFCF8A5F57E}"/>
    <cellStyle name="20% - Accent3 4 6" xfId="4536" xr:uid="{0EE77D71-2409-433D-A70F-7C7408BC96A0}"/>
    <cellStyle name="20% - Accent3 4 6 2" xfId="15758" xr:uid="{5AFF8343-9A64-4FE1-9D2F-3D293EC293AA}"/>
    <cellStyle name="20% - Accent3 4 6 2 2" xfId="15759" xr:uid="{6CD336BF-E0A2-4011-848E-53F5B47550E1}"/>
    <cellStyle name="20% - Accent3 4 6 2 3" xfId="15760" xr:uid="{E6848D48-5F40-4396-A6B2-C8C07A515302}"/>
    <cellStyle name="20% - Accent3 4 6 3" xfId="15761" xr:uid="{8AC55334-4440-4280-A54A-8CCC144DCFAE}"/>
    <cellStyle name="20% - Accent3 4 6 4" xfId="15762" xr:uid="{7EFFA7C2-2C1C-4221-9C6D-E51F1FE31B87}"/>
    <cellStyle name="20% - Accent3 4 6 5" xfId="15763" xr:uid="{EB3714F1-3058-4BC9-84F1-C74BB40FEEAB}"/>
    <cellStyle name="20% - Accent3 4 6 6" xfId="15757" xr:uid="{37A1C94A-FE90-485A-B009-51E6A7350CF3}"/>
    <cellStyle name="20% - Accent3 4 7" xfId="9031" xr:uid="{E7E2E1E4-1EF9-4A29-9374-B6BA399472E7}"/>
    <cellStyle name="20% - Accent3 4 7 2" xfId="15765" xr:uid="{4F94976B-8E53-4039-A3EC-A094C9B89A1E}"/>
    <cellStyle name="20% - Accent3 4 7 2 2" xfId="15766" xr:uid="{78CD5F70-C4BB-408C-989B-352D0BC69AFE}"/>
    <cellStyle name="20% - Accent3 4 7 2 3" xfId="15767" xr:uid="{CAEC9D93-E2F2-4F94-83B0-57A5C9C72B54}"/>
    <cellStyle name="20% - Accent3 4 7 3" xfId="15768" xr:uid="{A6028BC5-76F1-4AC6-8614-DFCFF3737C7B}"/>
    <cellStyle name="20% - Accent3 4 7 4" xfId="15769" xr:uid="{D76E4DCF-6EBC-49FA-BED1-7598CE70DA38}"/>
    <cellStyle name="20% - Accent3 4 7 5" xfId="15770" xr:uid="{399448DF-C95D-45F1-BD42-876F93A79B37}"/>
    <cellStyle name="20% - Accent3 4 7 6" xfId="15764" xr:uid="{139E36DB-8056-4C7D-AF99-333C04561A33}"/>
    <cellStyle name="20% - Accent3 4 8" xfId="15771" xr:uid="{03317545-1A59-4772-8A01-FB545AA10788}"/>
    <cellStyle name="20% - Accent3 4 8 2" xfId="15772" xr:uid="{0F43C9EB-FF07-490C-A873-C3B89D78B64D}"/>
    <cellStyle name="20% - Accent3 4 8 3" xfId="15773" xr:uid="{7728B853-E2A0-49C3-9BC0-A985F996F017}"/>
    <cellStyle name="20% - Accent3 4 9" xfId="15774" xr:uid="{097E4CB0-1D52-496F-914D-36A43F38A023}"/>
    <cellStyle name="20% - Accent3 5" xfId="487" xr:uid="{6989046F-F46E-40EF-B9BF-1442265381BB}"/>
    <cellStyle name="20% - Accent3 5 10" xfId="15776" xr:uid="{F1BF7DF9-3F36-42C4-A1ED-77728B3A8D20}"/>
    <cellStyle name="20% - Accent3 5 11" xfId="15777" xr:uid="{D8E63088-87DB-46EE-8CE1-D2AAA00C7C66}"/>
    <cellStyle name="20% - Accent3 5 12" xfId="27506" xr:uid="{29CB0C88-2D6A-4706-827E-8452E43D6DD3}"/>
    <cellStyle name="20% - Accent3 5 13" xfId="15775" xr:uid="{F4A27476-DABB-4D7D-9DDA-2493CE19AE52}"/>
    <cellStyle name="20% - Accent3 5 14" xfId="11274" xr:uid="{DF533411-4CC4-4757-B84D-7AA0287D1013}"/>
    <cellStyle name="20% - Accent3 5 2" xfId="774" xr:uid="{E0146932-AC5B-46F3-B0C7-2DB592D813A7}"/>
    <cellStyle name="20% - Accent3 5 2 10" xfId="27751" xr:uid="{B0310D17-6191-46BA-AE15-6FA73EF0B60E}"/>
    <cellStyle name="20% - Accent3 5 2 11" xfId="15778" xr:uid="{36513407-0884-4A1A-8B4C-1003AA45C609}"/>
    <cellStyle name="20% - Accent3 5 2 12" xfId="11548" xr:uid="{45962A65-CF26-4F5B-B446-B7A43F6CCA46}"/>
    <cellStyle name="20% - Accent3 5 2 2" xfId="1819" xr:uid="{1E92F262-F603-4A1D-94BC-5361A9E98509}"/>
    <cellStyle name="20% - Accent3 5 2 2 10" xfId="12586" xr:uid="{3EAC37F2-283D-45B5-95F7-508EDB407E0D}"/>
    <cellStyle name="20% - Accent3 5 2 2 2" xfId="3843" xr:uid="{033B7634-AB4B-4FBB-843B-4EFE22FFB515}"/>
    <cellStyle name="20% - Accent3 5 2 2 2 2" xfId="7852" xr:uid="{C35B35F6-82C1-4098-B1DA-38F7F204E720}"/>
    <cellStyle name="20% - Accent3 5 2 2 2 2 2" xfId="15782" xr:uid="{0869620C-470C-42D9-B9D1-280350C93B43}"/>
    <cellStyle name="20% - Accent3 5 2 2 2 2 3" xfId="15783" xr:uid="{F6ABD7DC-412F-4C28-98B6-56060A7EB53C}"/>
    <cellStyle name="20% - Accent3 5 2 2 2 2 4" xfId="15781" xr:uid="{B1DA28C2-56A6-4847-BF94-2838432A3984}"/>
    <cellStyle name="20% - Accent3 5 2 2 2 3" xfId="15784" xr:uid="{49DD364D-BA97-42CD-83A1-CC2FE4D3997E}"/>
    <cellStyle name="20% - Accent3 5 2 2 2 4" xfId="15785" xr:uid="{969FCECF-E8B8-422B-87B4-67B0C96CC055}"/>
    <cellStyle name="20% - Accent3 5 2 2 2 5" xfId="15786" xr:uid="{A28B93AE-E4B8-4CDC-BA99-8C6EEAE35CDF}"/>
    <cellStyle name="20% - Accent3 5 2 2 2 6" xfId="15780" xr:uid="{FC46EB19-DB56-45CB-8CFF-0ED7C1872A7C}"/>
    <cellStyle name="20% - Accent3 5 2 2 3" xfId="5861" xr:uid="{482977F0-9307-4085-A6A9-8064079DB27F}"/>
    <cellStyle name="20% - Accent3 5 2 2 3 2" xfId="15788" xr:uid="{173B1378-C002-4810-9E44-659BEA0092D7}"/>
    <cellStyle name="20% - Accent3 5 2 2 3 2 2" xfId="15789" xr:uid="{A9454CF3-F223-4EBF-ADD5-4F66981DCDF5}"/>
    <cellStyle name="20% - Accent3 5 2 2 3 2 3" xfId="15790" xr:uid="{3219E151-F8FC-4EDD-90C0-41CF953F1C70}"/>
    <cellStyle name="20% - Accent3 5 2 2 3 3" xfId="15791" xr:uid="{7C13E379-A802-48CF-AB44-9E476E6DE5C0}"/>
    <cellStyle name="20% - Accent3 5 2 2 3 4" xfId="15792" xr:uid="{6C576858-316C-45EE-B38F-08B37906CA24}"/>
    <cellStyle name="20% - Accent3 5 2 2 3 5" xfId="15793" xr:uid="{A0923BEC-0ADD-4652-846A-1CE712EA1CEE}"/>
    <cellStyle name="20% - Accent3 5 2 2 3 6" xfId="15787" xr:uid="{8374184B-4905-4359-BC68-BE9DD51EC70E}"/>
    <cellStyle name="20% - Accent3 5 2 2 4" xfId="10356" xr:uid="{95762EF1-AE59-4389-8356-641362C78683}"/>
    <cellStyle name="20% - Accent3 5 2 2 4 2" xfId="15795" xr:uid="{76C5A5FF-872F-491A-ACAD-F91F2F17B567}"/>
    <cellStyle name="20% - Accent3 5 2 2 4 3" xfId="15796" xr:uid="{CFC26B1C-65FE-48B3-8DD1-0BD150910749}"/>
    <cellStyle name="20% - Accent3 5 2 2 4 4" xfId="15794" xr:uid="{966F1EC0-D960-41A6-8401-C121439BCF2C}"/>
    <cellStyle name="20% - Accent3 5 2 2 5" xfId="15797" xr:uid="{B78A9568-A157-4D48-876E-0D5501144B94}"/>
    <cellStyle name="20% - Accent3 5 2 2 6" xfId="15798" xr:uid="{35A385B6-2644-4502-BAFF-88ED4F6B85D8}"/>
    <cellStyle name="20% - Accent3 5 2 2 7" xfId="15799" xr:uid="{E4A5A16F-C4CE-4962-9AA3-CEA2ADE9DA3E}"/>
    <cellStyle name="20% - Accent3 5 2 2 8" xfId="28734" xr:uid="{1CBFF368-B28E-468F-B479-E3CF25DD6A32}"/>
    <cellStyle name="20% - Accent3 5 2 2 9" xfId="15779" xr:uid="{389E0D24-89CD-44CA-998F-5557164F5915}"/>
    <cellStyle name="20% - Accent3 5 2 3" xfId="2806" xr:uid="{8338D630-8584-453B-B000-22619C1021E4}"/>
    <cellStyle name="20% - Accent3 5 2 3 2" xfId="6815" xr:uid="{D3EC6FD9-F313-48E0-BABE-DC0A0E089080}"/>
    <cellStyle name="20% - Accent3 5 2 3 2 2" xfId="15802" xr:uid="{3D6EBD25-6204-48FC-9A43-DB9BB34ABEE6}"/>
    <cellStyle name="20% - Accent3 5 2 3 2 2 2" xfId="15803" xr:uid="{F50B5267-821D-44E6-9B0C-4FF703A621B6}"/>
    <cellStyle name="20% - Accent3 5 2 3 2 2 3" xfId="15804" xr:uid="{EAEDE370-71D7-477B-9002-34B2CEB50B25}"/>
    <cellStyle name="20% - Accent3 5 2 3 2 3" xfId="15805" xr:uid="{B75A735F-465D-431C-8B86-3A5B3373F8FA}"/>
    <cellStyle name="20% - Accent3 5 2 3 2 4" xfId="15806" xr:uid="{2F1F9D40-7FCE-4A7E-A492-8F12C77108D0}"/>
    <cellStyle name="20% - Accent3 5 2 3 2 5" xfId="15807" xr:uid="{EAD45878-A17C-48DF-AB80-17DEC30A0B2E}"/>
    <cellStyle name="20% - Accent3 5 2 3 2 6" xfId="15801" xr:uid="{48466AA8-B50F-4D2C-8E9E-CD78F1F78E59}"/>
    <cellStyle name="20% - Accent3 5 2 3 3" xfId="15808" xr:uid="{34A68D29-DF5B-46E0-9890-41DBF596250A}"/>
    <cellStyle name="20% - Accent3 5 2 3 3 2" xfId="15809" xr:uid="{D0B9E09A-F191-425A-B1D0-F80F11BF2C62}"/>
    <cellStyle name="20% - Accent3 5 2 3 3 2 2" xfId="15810" xr:uid="{F4874DDA-1E27-40A1-96D8-E5527AFB5DA2}"/>
    <cellStyle name="20% - Accent3 5 2 3 3 2 3" xfId="15811" xr:uid="{CA31ADFD-5DE8-4E20-B69E-D879D4D16379}"/>
    <cellStyle name="20% - Accent3 5 2 3 3 3" xfId="15812" xr:uid="{2E076707-E41E-44BB-BE0E-55649F12879F}"/>
    <cellStyle name="20% - Accent3 5 2 3 3 4" xfId="15813" xr:uid="{C51672D1-1A95-4748-9A9D-B087CB86B917}"/>
    <cellStyle name="20% - Accent3 5 2 3 3 5" xfId="15814" xr:uid="{4BF4D6F0-7327-4EA9-87D1-E9241C70459F}"/>
    <cellStyle name="20% - Accent3 5 2 3 4" xfId="15815" xr:uid="{9E2732A3-793C-4D61-BADF-0D445F1867F2}"/>
    <cellStyle name="20% - Accent3 5 2 3 4 2" xfId="15816" xr:uid="{8562E220-AA1C-4C23-8F84-9321173A0909}"/>
    <cellStyle name="20% - Accent3 5 2 3 4 3" xfId="15817" xr:uid="{257D4240-580E-4444-ABB3-6F87B4D1D8A9}"/>
    <cellStyle name="20% - Accent3 5 2 3 5" xfId="15818" xr:uid="{3D0800CA-15E6-4E49-B6C9-B2FAC90CE1B2}"/>
    <cellStyle name="20% - Accent3 5 2 3 6" xfId="15819" xr:uid="{B80CE10E-C4AE-4A1F-A41E-E059FF1F6BC9}"/>
    <cellStyle name="20% - Accent3 5 2 3 7" xfId="15820" xr:uid="{E374469F-0812-4EFF-9A0E-431524136936}"/>
    <cellStyle name="20% - Accent3 5 2 3 8" xfId="15800" xr:uid="{AAAF3856-297A-49F7-BE25-716061BEFC9A}"/>
    <cellStyle name="20% - Accent3 5 2 4" xfId="4823" xr:uid="{0EBD1229-E002-4FCA-98D2-509F6623AA3D}"/>
    <cellStyle name="20% - Accent3 5 2 4 2" xfId="15822" xr:uid="{4CA7CFD9-B4C2-4796-B62E-C86372493686}"/>
    <cellStyle name="20% - Accent3 5 2 4 2 2" xfId="15823" xr:uid="{379B8CAF-1C31-4BDA-84C4-58335B257F7C}"/>
    <cellStyle name="20% - Accent3 5 2 4 2 3" xfId="15824" xr:uid="{193CBEDF-9C8D-47D8-8173-07620714E777}"/>
    <cellStyle name="20% - Accent3 5 2 4 3" xfId="15825" xr:uid="{03E7483A-755A-4F9D-B824-CC2EEC4C2A33}"/>
    <cellStyle name="20% - Accent3 5 2 4 4" xfId="15826" xr:uid="{F12E42A4-3F19-41B0-91B9-4E2919D08120}"/>
    <cellStyle name="20% - Accent3 5 2 4 5" xfId="15827" xr:uid="{50A8B363-8EC1-4E6B-8D52-5334107C1385}"/>
    <cellStyle name="20% - Accent3 5 2 4 6" xfId="15821" xr:uid="{16F6C31E-6C7E-4328-B987-3F2CA9BABAB4}"/>
    <cellStyle name="20% - Accent3 5 2 5" xfId="9319" xr:uid="{022A38E0-918A-4E71-AEFC-98E0682F5F02}"/>
    <cellStyle name="20% - Accent3 5 2 5 2" xfId="15829" xr:uid="{0B038BB2-EED9-43BA-ABDA-326CC1D939FC}"/>
    <cellStyle name="20% - Accent3 5 2 5 2 2" xfId="15830" xr:uid="{64E96E21-819E-4B7B-84EC-E9106E5BB2C2}"/>
    <cellStyle name="20% - Accent3 5 2 5 2 3" xfId="15831" xr:uid="{F51124DC-3453-4112-AA13-46E2D16B363A}"/>
    <cellStyle name="20% - Accent3 5 2 5 3" xfId="15832" xr:uid="{D2B81C46-CC5D-4898-B249-FAFB14962ED2}"/>
    <cellStyle name="20% - Accent3 5 2 5 4" xfId="15833" xr:uid="{6DAFCDCC-C87C-4C3D-9AC3-73DC5B4C505F}"/>
    <cellStyle name="20% - Accent3 5 2 5 5" xfId="15834" xr:uid="{F6BD6FBB-E64A-41B1-A9E2-03476634D84C}"/>
    <cellStyle name="20% - Accent3 5 2 5 6" xfId="15828" xr:uid="{6125B785-7495-4DC7-B679-C696B6977C66}"/>
    <cellStyle name="20% - Accent3 5 2 6" xfId="15835" xr:uid="{BCD05258-BBC5-4835-A510-832D109896B4}"/>
    <cellStyle name="20% - Accent3 5 2 6 2" xfId="15836" xr:uid="{2EEEFB7D-2E8D-409E-800F-848F2FCFEEDB}"/>
    <cellStyle name="20% - Accent3 5 2 6 3" xfId="15837" xr:uid="{AD8E90FD-935E-4F20-9AB9-02E777532B7F}"/>
    <cellStyle name="20% - Accent3 5 2 7" xfId="15838" xr:uid="{E3F81714-595D-45CB-9940-77BA5430E868}"/>
    <cellStyle name="20% - Accent3 5 2 8" xfId="15839" xr:uid="{94020D8B-3254-4F7A-93CF-3D2CE5A00A1E}"/>
    <cellStyle name="20% - Accent3 5 2 9" xfId="15840" xr:uid="{5D3BD8DD-3815-4AE3-90FB-091A5A2E3DB5}"/>
    <cellStyle name="20% - Accent3 5 3" xfId="1045" xr:uid="{B7A31831-3F05-468D-A667-FB56E69DD2C2}"/>
    <cellStyle name="20% - Accent3 5 3 10" xfId="11816" xr:uid="{298E5E60-5FA4-467F-AA2C-238A059D60C1}"/>
    <cellStyle name="20% - Accent3 5 3 2" xfId="2086" xr:uid="{5076DEE7-558C-4473-9B6C-36994D6C1E65}"/>
    <cellStyle name="20% - Accent3 5 3 2 2" xfId="4110" xr:uid="{AA688E74-19EC-4D19-9FA8-0ECB1A312906}"/>
    <cellStyle name="20% - Accent3 5 3 2 2 2" xfId="8119" xr:uid="{88286E68-440F-4923-8486-2DD2B5C0BDA1}"/>
    <cellStyle name="20% - Accent3 5 3 2 2 2 2" xfId="15844" xr:uid="{5F88B22E-1A16-49C8-89EE-79CC5BFFCEAE}"/>
    <cellStyle name="20% - Accent3 5 3 2 2 3" xfId="15845" xr:uid="{191BD316-BBA7-4B8F-9BDC-4AD6349ECE2E}"/>
    <cellStyle name="20% - Accent3 5 3 2 2 4" xfId="15843" xr:uid="{F97074E5-C6BF-4776-8077-0E35B89FCE17}"/>
    <cellStyle name="20% - Accent3 5 3 2 3" xfId="6128" xr:uid="{F134F268-3376-47D9-8695-22C41C403E05}"/>
    <cellStyle name="20% - Accent3 5 3 2 3 2" xfId="15846" xr:uid="{81DBA38A-F467-4589-BD4C-4A7999761DB8}"/>
    <cellStyle name="20% - Accent3 5 3 2 4" xfId="10623" xr:uid="{7B04D319-A705-4D57-9E7D-5CC48BDC2E92}"/>
    <cellStyle name="20% - Accent3 5 3 2 4 2" xfId="15847" xr:uid="{5E9281C4-C92E-4384-A638-23450EEF8494}"/>
    <cellStyle name="20% - Accent3 5 3 2 5" xfId="15848" xr:uid="{28FCC9B7-40E3-4674-9EB2-C0E1989ED13C}"/>
    <cellStyle name="20% - Accent3 5 3 2 6" xfId="28996" xr:uid="{2276D544-862D-4858-A09B-C8806F3197CD}"/>
    <cellStyle name="20% - Accent3 5 3 2 7" xfId="15842" xr:uid="{2610420F-ECE7-4EA4-801C-6444881D35B3}"/>
    <cellStyle name="20% - Accent3 5 3 2 8" xfId="12853" xr:uid="{B3732364-2B7F-4584-AEE0-357D9580583B}"/>
    <cellStyle name="20% - Accent3 5 3 3" xfId="3073" xr:uid="{BAB61830-0E6F-4130-9D57-DD80F593CB3C}"/>
    <cellStyle name="20% - Accent3 5 3 3 2" xfId="7082" xr:uid="{3AF3DB0C-81E8-4808-97CA-8E553A324C3F}"/>
    <cellStyle name="20% - Accent3 5 3 3 2 2" xfId="15851" xr:uid="{489B0645-E61E-4571-B5B3-221644BD872B}"/>
    <cellStyle name="20% - Accent3 5 3 3 2 3" xfId="15852" xr:uid="{49D015F0-5C13-4D40-A5EB-B0F517631832}"/>
    <cellStyle name="20% - Accent3 5 3 3 2 4" xfId="15850" xr:uid="{D4C7CF97-5524-4ADC-9A01-D42642A89282}"/>
    <cellStyle name="20% - Accent3 5 3 3 3" xfId="15853" xr:uid="{6CDD12C4-D3E5-45AC-B64D-4962C659A42B}"/>
    <cellStyle name="20% - Accent3 5 3 3 4" xfId="15854" xr:uid="{2CFF75E6-43FE-43E0-92A1-990BF35E285D}"/>
    <cellStyle name="20% - Accent3 5 3 3 5" xfId="15855" xr:uid="{77AD5971-8DE7-47B5-A60F-0038BE58CE12}"/>
    <cellStyle name="20% - Accent3 5 3 3 6" xfId="15849" xr:uid="{F88D5ED1-3EE8-4890-BB49-766B8E09265B}"/>
    <cellStyle name="20% - Accent3 5 3 4" xfId="5091" xr:uid="{C07A484A-5ECE-49DD-918F-1092CCCC54F7}"/>
    <cellStyle name="20% - Accent3 5 3 4 2" xfId="15857" xr:uid="{00D10BA7-8988-40A6-AD98-33C4D593E873}"/>
    <cellStyle name="20% - Accent3 5 3 4 3" xfId="15858" xr:uid="{E83E2913-C2B6-44D3-B0D5-2A17C95CA88E}"/>
    <cellStyle name="20% - Accent3 5 3 4 4" xfId="15856" xr:uid="{A058AC0B-4621-4886-9F0A-D7B61DDBE4B5}"/>
    <cellStyle name="20% - Accent3 5 3 5" xfId="9586" xr:uid="{32B4E08C-4594-46AC-BD12-EB196D0A8BEF}"/>
    <cellStyle name="20% - Accent3 5 3 5 2" xfId="15859" xr:uid="{258C8217-0988-4C28-A576-4A478F2AD180}"/>
    <cellStyle name="20% - Accent3 5 3 6" xfId="15860" xr:uid="{33AFE902-0922-46DC-8A6F-857463ED6779}"/>
    <cellStyle name="20% - Accent3 5 3 7" xfId="15861" xr:uid="{2013B442-2147-4E77-9C47-253450587666}"/>
    <cellStyle name="20% - Accent3 5 3 8" xfId="27998" xr:uid="{0C2B1F0E-EAEF-4E9C-BCEB-DEE845433E57}"/>
    <cellStyle name="20% - Accent3 5 3 9" xfId="15841" xr:uid="{73806A31-4BE4-4C94-A14B-AE14BE997C86}"/>
    <cellStyle name="20% - Accent3 5 4" xfId="1552" xr:uid="{2865F7F8-9EDE-442E-92C6-06D88ED762FB}"/>
    <cellStyle name="20% - Accent3 5 4 10" xfId="12319" xr:uid="{40094F0C-A117-44E1-986E-150315D702B7}"/>
    <cellStyle name="20% - Accent3 5 4 2" xfId="3576" xr:uid="{A35DD6B9-5439-4CA1-90AC-38E225D40006}"/>
    <cellStyle name="20% - Accent3 5 4 2 2" xfId="7585" xr:uid="{435842EB-34A1-4178-876F-0342EF113365}"/>
    <cellStyle name="20% - Accent3 5 4 2 2 2" xfId="15865" xr:uid="{B32B0792-81B0-48F0-891C-B74BF72C1F98}"/>
    <cellStyle name="20% - Accent3 5 4 2 2 3" xfId="15866" xr:uid="{538257C7-3001-413A-A7DA-585C204495AD}"/>
    <cellStyle name="20% - Accent3 5 4 2 2 4" xfId="15864" xr:uid="{2D51CB75-5C59-4593-8C03-8EDA9D10195C}"/>
    <cellStyle name="20% - Accent3 5 4 2 3" xfId="15867" xr:uid="{357FA72E-3BAB-43D2-B517-6E9B70FFEA08}"/>
    <cellStyle name="20% - Accent3 5 4 2 4" xfId="15868" xr:uid="{7704E8A5-75C9-443B-AE01-05E5693B32A4}"/>
    <cellStyle name="20% - Accent3 5 4 2 5" xfId="15869" xr:uid="{5DF4AE4B-AFCA-4D76-A59C-20C69C9D7E98}"/>
    <cellStyle name="20% - Accent3 5 4 2 6" xfId="15863" xr:uid="{F9BA6B7F-1DA8-4880-B4DE-E7F535FDE990}"/>
    <cellStyle name="20% - Accent3 5 4 3" xfId="5594" xr:uid="{E7091983-EBAB-4190-BA10-B3532EAA3368}"/>
    <cellStyle name="20% - Accent3 5 4 3 2" xfId="15871" xr:uid="{7726EBDA-9060-497D-ADA6-87C4DB43C82A}"/>
    <cellStyle name="20% - Accent3 5 4 3 2 2" xfId="15872" xr:uid="{A667066B-ABFC-4324-953E-04FC7F813D9C}"/>
    <cellStyle name="20% - Accent3 5 4 3 2 3" xfId="15873" xr:uid="{F3B0670B-4A03-4C62-A277-AE779FB45676}"/>
    <cellStyle name="20% - Accent3 5 4 3 3" xfId="15874" xr:uid="{673839C3-312C-4183-AF93-0D5B1AD17AA4}"/>
    <cellStyle name="20% - Accent3 5 4 3 4" xfId="15875" xr:uid="{7044D7BF-C22D-4D99-906C-EF679EB3B0B5}"/>
    <cellStyle name="20% - Accent3 5 4 3 5" xfId="15876" xr:uid="{F726CCDD-20CD-4375-8CAD-F3B1EBD32F12}"/>
    <cellStyle name="20% - Accent3 5 4 3 6" xfId="15870" xr:uid="{606CA90B-08F6-4133-8230-079D95A9658E}"/>
    <cellStyle name="20% - Accent3 5 4 4" xfId="10089" xr:uid="{71C94D53-9963-4A58-AC90-B394E7222371}"/>
    <cellStyle name="20% - Accent3 5 4 4 2" xfId="15878" xr:uid="{0601AF94-CEBD-4019-BC35-7AE06C8DF20A}"/>
    <cellStyle name="20% - Accent3 5 4 4 3" xfId="15879" xr:uid="{BF408CE9-3B9C-4C1E-9809-85A1CDA1EFA9}"/>
    <cellStyle name="20% - Accent3 5 4 4 4" xfId="15877" xr:uid="{D5B067AA-7BFF-4AB8-BCFB-4D6913AFB454}"/>
    <cellStyle name="20% - Accent3 5 4 5" xfId="15880" xr:uid="{E2D73419-92E3-480E-BD26-F7E7AE680CDE}"/>
    <cellStyle name="20% - Accent3 5 4 6" xfId="15881" xr:uid="{32988BC8-6DF6-4CB9-91FA-E5444172622A}"/>
    <cellStyle name="20% - Accent3 5 4 7" xfId="15882" xr:uid="{B0BCA315-0BB7-4F79-9000-E98A6E96EDCC}"/>
    <cellStyle name="20% - Accent3 5 4 8" xfId="28487" xr:uid="{FFD278E8-2DEF-43C1-9D09-2E1E569DD20D}"/>
    <cellStyle name="20% - Accent3 5 4 9" xfId="15862" xr:uid="{27AEEAA7-7E37-44C4-BC3B-AEAD86A089F2}"/>
    <cellStyle name="20% - Accent3 5 5" xfId="2539" xr:uid="{BEEC418E-162B-4DB1-A845-57CA9F38CE93}"/>
    <cellStyle name="20% - Accent3 5 5 2" xfId="6548" xr:uid="{4B352DCF-FDFE-4BA2-B046-8ECE1FEED234}"/>
    <cellStyle name="20% - Accent3 5 5 2 2" xfId="15885" xr:uid="{C14B1CF0-75B0-446E-BD5A-E0522E345CAC}"/>
    <cellStyle name="20% - Accent3 5 5 2 2 2" xfId="15886" xr:uid="{1D218663-9564-47A5-AB27-CDA271E8537A}"/>
    <cellStyle name="20% - Accent3 5 5 2 2 3" xfId="15887" xr:uid="{516EDD10-95D8-426C-8BB2-0BD778A2D711}"/>
    <cellStyle name="20% - Accent3 5 5 2 3" xfId="15888" xr:uid="{750924A7-9B7B-4663-87E0-F35E7365E337}"/>
    <cellStyle name="20% - Accent3 5 5 2 4" xfId="15889" xr:uid="{3B3D51D3-533D-4802-9D8C-3FEC42F88E97}"/>
    <cellStyle name="20% - Accent3 5 5 2 5" xfId="15890" xr:uid="{5B573024-7516-4DDE-B3AE-05DC2F77F898}"/>
    <cellStyle name="20% - Accent3 5 5 2 6" xfId="15884" xr:uid="{1AFC2F65-F181-43B1-A42B-BC3338504EED}"/>
    <cellStyle name="20% - Accent3 5 5 3" xfId="15891" xr:uid="{A950DDDF-7253-4931-9FBC-936C586731C2}"/>
    <cellStyle name="20% - Accent3 5 5 3 2" xfId="15892" xr:uid="{E9CCC91A-B286-4448-BCC4-88E81C61D225}"/>
    <cellStyle name="20% - Accent3 5 5 3 2 2" xfId="15893" xr:uid="{B88A235E-9386-4527-9C7E-47CC83DADEB4}"/>
    <cellStyle name="20% - Accent3 5 5 3 2 3" xfId="15894" xr:uid="{4666D10F-2C8A-4749-8170-1A1B2269921D}"/>
    <cellStyle name="20% - Accent3 5 5 3 3" xfId="15895" xr:uid="{172ABE01-D248-45E2-BC59-943A91328E5D}"/>
    <cellStyle name="20% - Accent3 5 5 3 4" xfId="15896" xr:uid="{DECC619E-9C53-4C78-A3B7-F4D10F36FB2C}"/>
    <cellStyle name="20% - Accent3 5 5 3 5" xfId="15897" xr:uid="{2D89C65C-2DCE-4138-8824-D8BFAFF0C505}"/>
    <cellStyle name="20% - Accent3 5 5 4" xfId="15898" xr:uid="{05AFA24E-5C82-4A4C-B468-D8411D90112A}"/>
    <cellStyle name="20% - Accent3 5 5 4 2" xfId="15899" xr:uid="{700540BE-F3EF-4757-AB8D-4D75DD0E01CE}"/>
    <cellStyle name="20% - Accent3 5 5 4 3" xfId="15900" xr:uid="{D81D5CD4-B852-4E61-8632-46E79DE5D942}"/>
    <cellStyle name="20% - Accent3 5 5 5" xfId="15901" xr:uid="{8D22970D-0881-48BA-B806-3088A1A348D0}"/>
    <cellStyle name="20% - Accent3 5 5 6" xfId="15902" xr:uid="{49F6A192-A766-4BD6-B6AC-7976FB30CAFF}"/>
    <cellStyle name="20% - Accent3 5 5 7" xfId="15903" xr:uid="{3A970A07-1CA2-4601-993C-53718C72D05E}"/>
    <cellStyle name="20% - Accent3 5 5 8" xfId="15883" xr:uid="{AE1653CF-07D7-42A6-948C-6991E118A28F}"/>
    <cellStyle name="20% - Accent3 5 6" xfId="4555" xr:uid="{9122BB03-3889-44D6-A02A-BA90687B1947}"/>
    <cellStyle name="20% - Accent3 5 6 2" xfId="15905" xr:uid="{36031254-A276-4D49-8209-571C89C24D24}"/>
    <cellStyle name="20% - Accent3 5 6 2 2" xfId="15906" xr:uid="{9EABB6B8-34BE-450D-8B7A-73D9E56985D3}"/>
    <cellStyle name="20% - Accent3 5 6 2 3" xfId="15907" xr:uid="{BBBDC7D9-6A50-4468-AC8B-D31FAD14E20B}"/>
    <cellStyle name="20% - Accent3 5 6 3" xfId="15908" xr:uid="{D42FDC56-7014-4B49-A321-622954C5BD89}"/>
    <cellStyle name="20% - Accent3 5 6 4" xfId="15909" xr:uid="{3818AC68-781C-4CA6-814A-6FE3B72BE0F2}"/>
    <cellStyle name="20% - Accent3 5 6 5" xfId="15910" xr:uid="{6A3613D9-D1BA-44E1-BE68-DEED0DF89B47}"/>
    <cellStyle name="20% - Accent3 5 6 6" xfId="15904" xr:uid="{DF6221E7-0934-43DD-8F5B-167E473E59D9}"/>
    <cellStyle name="20% - Accent3 5 7" xfId="9050" xr:uid="{53875D0B-83E7-4526-AD7D-5539C81C8A5A}"/>
    <cellStyle name="20% - Accent3 5 7 2" xfId="15912" xr:uid="{A3DF9BCC-F116-4947-8277-1CAC5FE8D229}"/>
    <cellStyle name="20% - Accent3 5 7 2 2" xfId="15913" xr:uid="{73D8616C-991D-45E9-9A6E-C05B457F65AF}"/>
    <cellStyle name="20% - Accent3 5 7 2 3" xfId="15914" xr:uid="{6F517219-F065-4395-B4C1-9005D0CB968B}"/>
    <cellStyle name="20% - Accent3 5 7 3" xfId="15915" xr:uid="{ACB953DD-1728-4198-950C-4752595F1708}"/>
    <cellStyle name="20% - Accent3 5 7 4" xfId="15916" xr:uid="{E7ED6277-B9A7-4742-AB1F-1665F787778E}"/>
    <cellStyle name="20% - Accent3 5 7 5" xfId="15917" xr:uid="{6990DD3B-2A22-492E-B35C-299C27AF9D81}"/>
    <cellStyle name="20% - Accent3 5 7 6" xfId="15911" xr:uid="{0E294AA6-AAC2-438A-8DCB-E25104504D7F}"/>
    <cellStyle name="20% - Accent3 5 8" xfId="15918" xr:uid="{BAC8602E-7DB0-4395-A7D8-F299A63DC449}"/>
    <cellStyle name="20% - Accent3 5 8 2" xfId="15919" xr:uid="{D0E52610-D4AF-457C-8B8B-A42C44140DBB}"/>
    <cellStyle name="20% - Accent3 5 8 3" xfId="15920" xr:uid="{E90C466E-A377-40FE-B736-A0F999197A21}"/>
    <cellStyle name="20% - Accent3 5 9" xfId="15921" xr:uid="{B1F67A5E-1D41-4405-9247-B2FBF5D8E01B}"/>
    <cellStyle name="20% - Accent3 6" xfId="505" xr:uid="{A3C54F9D-5057-4760-AE21-4AF25352C3DC}"/>
    <cellStyle name="20% - Accent3 6 10" xfId="15923" xr:uid="{F7B9F8AA-FBF0-47AB-B30B-0068F53CD99E}"/>
    <cellStyle name="20% - Accent3 6 11" xfId="27523" xr:uid="{32A9DEA5-BF14-479A-BC64-F3F4EACBC7A8}"/>
    <cellStyle name="20% - Accent3 6 12" xfId="15922" xr:uid="{181ABA8E-A146-4886-8584-CA17EDEDA40A}"/>
    <cellStyle name="20% - Accent3 6 13" xfId="11292" xr:uid="{F6ACABAA-055B-4A9C-BE79-A7BDBF2AAF7B}"/>
    <cellStyle name="20% - Accent3 6 2" xfId="795" xr:uid="{497A14E4-0DAF-408C-BBDD-EDC185F9D231}"/>
    <cellStyle name="20% - Accent3 6 2 10" xfId="11569" xr:uid="{C05E44EA-E49D-485F-9450-85654A5A271A}"/>
    <cellStyle name="20% - Accent3 6 2 2" xfId="1840" xr:uid="{6EFB7E25-D95F-4C24-ACFC-8DE0CD871697}"/>
    <cellStyle name="20% - Accent3 6 2 2 2" xfId="3864" xr:uid="{CFAABA40-F333-49BA-87FF-33467E725485}"/>
    <cellStyle name="20% - Accent3 6 2 2 2 2" xfId="7873" xr:uid="{06DA4CC1-97F4-4031-A90B-23AC9CD0AD30}"/>
    <cellStyle name="20% - Accent3 6 2 2 2 2 2" xfId="15927" xr:uid="{88AB824A-6BE2-410C-9269-6152689E9910}"/>
    <cellStyle name="20% - Accent3 6 2 2 2 3" xfId="15928" xr:uid="{2338209F-34AF-4B78-B912-54D11725AC9B}"/>
    <cellStyle name="20% - Accent3 6 2 2 2 4" xfId="15926" xr:uid="{2F333FEB-F66B-4722-BF0B-A7B4C06C1B44}"/>
    <cellStyle name="20% - Accent3 6 2 2 3" xfId="5882" xr:uid="{277F808A-E028-414A-AE4C-005AFC21A265}"/>
    <cellStyle name="20% - Accent3 6 2 2 3 2" xfId="15929" xr:uid="{D9CBB005-FD66-4A56-8F8E-070C213E8D3B}"/>
    <cellStyle name="20% - Accent3 6 2 2 4" xfId="10377" xr:uid="{F08F0033-7AF4-4CD5-B537-7F44CB189771}"/>
    <cellStyle name="20% - Accent3 6 2 2 4 2" xfId="15930" xr:uid="{36B07E07-DECE-4CE2-8563-693BB47C9D41}"/>
    <cellStyle name="20% - Accent3 6 2 2 5" xfId="15931" xr:uid="{5EE81E92-387F-4F8B-8FD9-C25F9B3F9854}"/>
    <cellStyle name="20% - Accent3 6 2 2 6" xfId="28754" xr:uid="{A8EB838B-F581-4D6B-B348-FB17FEEFC896}"/>
    <cellStyle name="20% - Accent3 6 2 2 7" xfId="15925" xr:uid="{C177D09D-8ADE-4967-89B3-D4D7B0E04D56}"/>
    <cellStyle name="20% - Accent3 6 2 2 8" xfId="12607" xr:uid="{6B953900-7644-4B2F-85F8-995C63E17ED5}"/>
    <cellStyle name="20% - Accent3 6 2 3" xfId="2827" xr:uid="{A66F1E9E-C898-4BD2-97B5-4CA0CE6B7DAD}"/>
    <cellStyle name="20% - Accent3 6 2 3 2" xfId="6836" xr:uid="{2CE85EF5-723D-458F-A2DB-D31E17B34FE8}"/>
    <cellStyle name="20% - Accent3 6 2 3 2 2" xfId="15934" xr:uid="{7997CB49-958B-4968-AD1C-F5C09DEEB918}"/>
    <cellStyle name="20% - Accent3 6 2 3 2 3" xfId="15935" xr:uid="{4EC4F2E8-679E-48F2-BBDC-CFB1C8EE235B}"/>
    <cellStyle name="20% - Accent3 6 2 3 2 4" xfId="15933" xr:uid="{DBDE24B3-6F76-41D4-9D26-F64AEC061DCC}"/>
    <cellStyle name="20% - Accent3 6 2 3 3" xfId="15936" xr:uid="{94A5B2B6-FF28-40BC-AA3B-2DF566C25EB2}"/>
    <cellStyle name="20% - Accent3 6 2 3 4" xfId="15937" xr:uid="{3ACC161D-639C-4AAD-8BD3-6FA07C1EAF11}"/>
    <cellStyle name="20% - Accent3 6 2 3 5" xfId="15938" xr:uid="{ED479D8A-3881-4877-BD9F-CBFBAE48AEC4}"/>
    <cellStyle name="20% - Accent3 6 2 3 6" xfId="15932" xr:uid="{A83DD038-17E6-4661-B8F9-24FC75D8A803}"/>
    <cellStyle name="20% - Accent3 6 2 4" xfId="4844" xr:uid="{1C545A83-E37F-4B25-BD52-C9258EF8D72A}"/>
    <cellStyle name="20% - Accent3 6 2 4 2" xfId="15940" xr:uid="{E83AA9FD-AFC0-48AC-BF4A-D5FE08977085}"/>
    <cellStyle name="20% - Accent3 6 2 4 3" xfId="15941" xr:uid="{F8B6532C-0627-403C-9309-03D4321CAB7D}"/>
    <cellStyle name="20% - Accent3 6 2 4 4" xfId="15939" xr:uid="{1A97BB3D-9265-4D57-B94B-97FA7FC46717}"/>
    <cellStyle name="20% - Accent3 6 2 5" xfId="9340" xr:uid="{1516F931-5445-46B1-9077-D97152087F8F}"/>
    <cellStyle name="20% - Accent3 6 2 5 2" xfId="15942" xr:uid="{2804C0F0-737F-40EE-A15F-FF6CEB012C06}"/>
    <cellStyle name="20% - Accent3 6 2 6" xfId="15943" xr:uid="{0F239965-EBF2-47D9-B0F8-9DA1500D53BE}"/>
    <cellStyle name="20% - Accent3 6 2 7" xfId="15944" xr:uid="{0A655C72-A4CF-4049-A6E6-7729B229CD56}"/>
    <cellStyle name="20% - Accent3 6 2 8" xfId="27770" xr:uid="{5C8875BC-3F2E-4CB0-9B06-F09B26E77FDA}"/>
    <cellStyle name="20% - Accent3 6 2 9" xfId="15924" xr:uid="{EAFAA50E-68C3-44E6-B477-1067A7F8B11D}"/>
    <cellStyle name="20% - Accent3 6 3" xfId="1066" xr:uid="{826F8C22-0D88-43E0-B1E9-C03DC4405285}"/>
    <cellStyle name="20% - Accent3 6 3 10" xfId="11837" xr:uid="{35227AC7-2309-4A13-A3BD-0CA2F91BB2A0}"/>
    <cellStyle name="20% - Accent3 6 3 2" xfId="2107" xr:uid="{E3E126EA-022B-47F0-96F6-B1C1F2ECA4EB}"/>
    <cellStyle name="20% - Accent3 6 3 2 2" xfId="4131" xr:uid="{CE0A8E42-46F6-48C2-AA2E-8F5B76A070AA}"/>
    <cellStyle name="20% - Accent3 6 3 2 2 2" xfId="8140" xr:uid="{2A17EC6D-82D6-467F-82B6-BD0548E69D5B}"/>
    <cellStyle name="20% - Accent3 6 3 2 2 2 2" xfId="15948" xr:uid="{7E4796E8-C95A-4190-BA22-CFBED22CE8FA}"/>
    <cellStyle name="20% - Accent3 6 3 2 2 3" xfId="15949" xr:uid="{CC3FEDA5-7460-4248-A9C3-B1803E03C007}"/>
    <cellStyle name="20% - Accent3 6 3 2 2 4" xfId="15947" xr:uid="{BE64649C-2778-4551-9E1C-B12563BCD9DB}"/>
    <cellStyle name="20% - Accent3 6 3 2 3" xfId="6149" xr:uid="{EFDAAC8D-1840-4586-9AFE-2748341A4207}"/>
    <cellStyle name="20% - Accent3 6 3 2 3 2" xfId="15950" xr:uid="{3D3906FE-86AC-4000-9EBD-3BAD6D027CCE}"/>
    <cellStyle name="20% - Accent3 6 3 2 4" xfId="10644" xr:uid="{A1DAD29C-2058-4968-9682-BDD1296558B6}"/>
    <cellStyle name="20% - Accent3 6 3 2 4 2" xfId="15951" xr:uid="{0A6AC00A-F872-45C1-961D-BD9789D6FBB5}"/>
    <cellStyle name="20% - Accent3 6 3 2 5" xfId="15952" xr:uid="{47017FED-6DC2-425B-B9BF-BFE6D9BA9711}"/>
    <cellStyle name="20% - Accent3 6 3 2 6" xfId="29017" xr:uid="{6D0CD429-4764-403D-86B6-C55DEB384182}"/>
    <cellStyle name="20% - Accent3 6 3 2 7" xfId="15946" xr:uid="{682B3F1F-44B7-4694-A94A-1B34FBD4B920}"/>
    <cellStyle name="20% - Accent3 6 3 2 8" xfId="12874" xr:uid="{C1174658-0275-4598-AB32-3277DF2DBEBC}"/>
    <cellStyle name="20% - Accent3 6 3 3" xfId="3094" xr:uid="{E7C9E8D0-439E-474A-B7FB-99F9EE625AE8}"/>
    <cellStyle name="20% - Accent3 6 3 3 2" xfId="7103" xr:uid="{5AD61E7D-8A47-46AD-B896-F4764C272927}"/>
    <cellStyle name="20% - Accent3 6 3 3 2 2" xfId="15955" xr:uid="{7CD9A2FC-2E54-4A3C-8B36-53A8FC2A917C}"/>
    <cellStyle name="20% - Accent3 6 3 3 2 3" xfId="15956" xr:uid="{BB7D63C7-3894-46AA-B3FF-E1EC1FD1D5AF}"/>
    <cellStyle name="20% - Accent3 6 3 3 2 4" xfId="15954" xr:uid="{041D16FD-2B0A-4B3A-B381-7270E96F9FC4}"/>
    <cellStyle name="20% - Accent3 6 3 3 3" xfId="15957" xr:uid="{0BF142B1-488C-4F0A-B473-50BC05E93CF7}"/>
    <cellStyle name="20% - Accent3 6 3 3 4" xfId="15958" xr:uid="{1C3614A8-61FC-4172-A66C-07CFA395CAB0}"/>
    <cellStyle name="20% - Accent3 6 3 3 5" xfId="15959" xr:uid="{AAC6DB19-C911-4372-8092-95F0E76AF08D}"/>
    <cellStyle name="20% - Accent3 6 3 3 6" xfId="15953" xr:uid="{C9EDAA65-8710-421E-9D56-F95405842A26}"/>
    <cellStyle name="20% - Accent3 6 3 4" xfId="5112" xr:uid="{0DD80D8A-6D8F-4589-9A69-ECD16F2EAFBE}"/>
    <cellStyle name="20% - Accent3 6 3 4 2" xfId="15961" xr:uid="{81B49826-2AFE-4214-89DD-BFE954B3BEAD}"/>
    <cellStyle name="20% - Accent3 6 3 4 3" xfId="15962" xr:uid="{9184A25C-AC97-4AD9-AADB-B955A9403ACD}"/>
    <cellStyle name="20% - Accent3 6 3 4 4" xfId="15960" xr:uid="{1E3BD670-862D-4923-B8F0-951485E9DD7C}"/>
    <cellStyle name="20% - Accent3 6 3 5" xfId="9607" xr:uid="{228DDCA6-3A87-4A7A-82D2-003E524E9D60}"/>
    <cellStyle name="20% - Accent3 6 3 5 2" xfId="15963" xr:uid="{5E857770-8B50-48E8-9BF5-F21F6BE0B3C1}"/>
    <cellStyle name="20% - Accent3 6 3 6" xfId="15964" xr:uid="{12F1422C-F36A-485F-A349-0A171EA261D2}"/>
    <cellStyle name="20% - Accent3 6 3 7" xfId="15965" xr:uid="{E251C08B-B604-4DAA-9C27-845F1D3F928E}"/>
    <cellStyle name="20% - Accent3 6 3 8" xfId="28018" xr:uid="{ED8BC00D-8896-4B78-929F-F2B7BA698BBA}"/>
    <cellStyle name="20% - Accent3 6 3 9" xfId="15945" xr:uid="{66D9565C-CFEF-4BAE-BE7E-9B4F253E66C7}"/>
    <cellStyle name="20% - Accent3 6 4" xfId="1570" xr:uid="{88395AE7-F8FA-40A8-BB6D-5368ED8C2F98}"/>
    <cellStyle name="20% - Accent3 6 4 10" xfId="12337" xr:uid="{EAD09046-F973-4B25-A975-639DBF317866}"/>
    <cellStyle name="20% - Accent3 6 4 2" xfId="3594" xr:uid="{3171D0B3-FDE2-4D2A-80A8-6D6719395546}"/>
    <cellStyle name="20% - Accent3 6 4 2 2" xfId="7603" xr:uid="{BD6CA02C-218A-4B4C-BDA1-E9C47E3CE83A}"/>
    <cellStyle name="20% - Accent3 6 4 2 2 2" xfId="15969" xr:uid="{5498A785-D59C-4723-8285-1D6CC1942348}"/>
    <cellStyle name="20% - Accent3 6 4 2 2 3" xfId="15970" xr:uid="{11D8C4C0-1B68-40C4-9F1A-8EFE2345B95F}"/>
    <cellStyle name="20% - Accent3 6 4 2 2 4" xfId="15968" xr:uid="{E88B3D67-1065-4FDD-BB13-2E16184547C7}"/>
    <cellStyle name="20% - Accent3 6 4 2 3" xfId="15971" xr:uid="{EFC96B91-758B-48D1-B670-BBA6C085BA22}"/>
    <cellStyle name="20% - Accent3 6 4 2 4" xfId="15972" xr:uid="{2BF82366-E6CB-4618-93DB-0E626179A4D4}"/>
    <cellStyle name="20% - Accent3 6 4 2 5" xfId="15973" xr:uid="{946DA6C9-A4A6-451A-B870-3949145E68F5}"/>
    <cellStyle name="20% - Accent3 6 4 2 6" xfId="15967" xr:uid="{20CB9965-475E-4DA0-B977-FF8F3C52167D}"/>
    <cellStyle name="20% - Accent3 6 4 3" xfId="5612" xr:uid="{C4520A03-66DD-478B-9B2B-ABAF4A143A78}"/>
    <cellStyle name="20% - Accent3 6 4 3 2" xfId="15975" xr:uid="{049D3E06-E39E-4A1F-B6D4-AD75F18170C5}"/>
    <cellStyle name="20% - Accent3 6 4 3 2 2" xfId="15976" xr:uid="{478EE123-1552-4D2B-9671-6ED210913109}"/>
    <cellStyle name="20% - Accent3 6 4 3 2 3" xfId="15977" xr:uid="{883FE238-D6BF-492B-9D55-415E8D75EB09}"/>
    <cellStyle name="20% - Accent3 6 4 3 3" xfId="15978" xr:uid="{2B3A0E48-EDB0-4CC5-BEB9-8B7B1EE5A9B4}"/>
    <cellStyle name="20% - Accent3 6 4 3 4" xfId="15979" xr:uid="{FD175D8B-C36B-4F8A-8422-E2CB0EE91A75}"/>
    <cellStyle name="20% - Accent3 6 4 3 5" xfId="15980" xr:uid="{E6154B6C-6721-4D35-9317-D645BC57CCD1}"/>
    <cellStyle name="20% - Accent3 6 4 3 6" xfId="15974" xr:uid="{845349AA-C61A-4F6C-8651-E72E1CBA6372}"/>
    <cellStyle name="20% - Accent3 6 4 4" xfId="10107" xr:uid="{F05072F1-09BF-472E-99F2-F0602F24C66A}"/>
    <cellStyle name="20% - Accent3 6 4 4 2" xfId="15982" xr:uid="{929C51C3-DA46-44DA-908A-0B42DB4E282B}"/>
    <cellStyle name="20% - Accent3 6 4 4 3" xfId="15983" xr:uid="{780FFB4E-473C-4282-BEA8-FBAC697875D4}"/>
    <cellStyle name="20% - Accent3 6 4 4 4" xfId="15981" xr:uid="{A3B9E6D0-C8B8-4735-9361-0499337517BD}"/>
    <cellStyle name="20% - Accent3 6 4 5" xfId="15984" xr:uid="{79369174-CDE5-4B2A-A2AC-5B5685466AA9}"/>
    <cellStyle name="20% - Accent3 6 4 6" xfId="15985" xr:uid="{2821F46D-1484-4CAA-876D-3E18875229F0}"/>
    <cellStyle name="20% - Accent3 6 4 7" xfId="15986" xr:uid="{3526C08A-7C08-49A0-9D73-B8AA15DF40B6}"/>
    <cellStyle name="20% - Accent3 6 4 8" xfId="28504" xr:uid="{F028D549-68E6-45E2-88AA-A7F234871CDF}"/>
    <cellStyle name="20% - Accent3 6 4 9" xfId="15966" xr:uid="{36FBC31A-A0A5-442F-BFCF-FF4D00D6263B}"/>
    <cellStyle name="20% - Accent3 6 5" xfId="2557" xr:uid="{69395B85-73AD-4D74-BF91-67CB4E10A03C}"/>
    <cellStyle name="20% - Accent3 6 5 2" xfId="6566" xr:uid="{BF18CC54-9B17-47A5-B57F-8E9484791DFF}"/>
    <cellStyle name="20% - Accent3 6 5 2 2" xfId="15989" xr:uid="{62DDAF38-2220-4585-889A-0D379786BD08}"/>
    <cellStyle name="20% - Accent3 6 5 2 3" xfId="15990" xr:uid="{BFCE5FFF-4F8A-4192-AC70-144FF755492D}"/>
    <cellStyle name="20% - Accent3 6 5 2 4" xfId="15988" xr:uid="{71A65A29-0581-48F8-942C-EAE494936150}"/>
    <cellStyle name="20% - Accent3 6 5 3" xfId="15991" xr:uid="{7B104069-271E-43B1-8C26-D7899DC8EFDE}"/>
    <cellStyle name="20% - Accent3 6 5 4" xfId="15992" xr:uid="{719BBD67-E8BB-4814-9E60-D319B18CF5A9}"/>
    <cellStyle name="20% - Accent3 6 5 5" xfId="15993" xr:uid="{BE05B195-FDDA-48F0-94D5-260B81768614}"/>
    <cellStyle name="20% - Accent3 6 5 6" xfId="15987" xr:uid="{194D74DE-7AE6-4435-A279-63AE6568BD5C}"/>
    <cellStyle name="20% - Accent3 6 6" xfId="4573" xr:uid="{7539539D-F8D4-466B-86C4-D2C1D746387F}"/>
    <cellStyle name="20% - Accent3 6 6 2" xfId="15995" xr:uid="{7343F6FE-E33E-47F3-9D96-90478685BB6A}"/>
    <cellStyle name="20% - Accent3 6 6 2 2" xfId="15996" xr:uid="{C352E530-783D-47A3-B882-5EB140C79447}"/>
    <cellStyle name="20% - Accent3 6 6 2 3" xfId="15997" xr:uid="{C2E2A8DA-BFA6-4A21-B327-2B8F1864BF66}"/>
    <cellStyle name="20% - Accent3 6 6 3" xfId="15998" xr:uid="{C5D4E38F-CCD5-4B29-BE58-599B16DAEAEB}"/>
    <cellStyle name="20% - Accent3 6 6 4" xfId="15999" xr:uid="{AF1E5BB4-C9FB-4C23-83A7-40260AE7503D}"/>
    <cellStyle name="20% - Accent3 6 6 5" xfId="16000" xr:uid="{EBCDE876-07DE-4874-8598-2179F2C30089}"/>
    <cellStyle name="20% - Accent3 6 6 6" xfId="15994" xr:uid="{2DA3203A-E16B-4F64-9ACC-0C1128849E44}"/>
    <cellStyle name="20% - Accent3 6 7" xfId="9068" xr:uid="{BA40FDB6-F754-4407-8B64-23055ECE38CE}"/>
    <cellStyle name="20% - Accent3 6 7 2" xfId="16002" xr:uid="{CA9517C9-6A86-423E-B523-C89D708CAEB3}"/>
    <cellStyle name="20% - Accent3 6 7 3" xfId="16003" xr:uid="{F6E7BF79-ABA3-4406-A700-43D751068FB6}"/>
    <cellStyle name="20% - Accent3 6 7 4" xfId="16001" xr:uid="{2F7ECD76-AC79-4581-93D9-C418D32FCAED}"/>
    <cellStyle name="20% - Accent3 6 8" xfId="16004" xr:uid="{B9DD7F62-1E8F-4BE4-8CBC-7490A7FEC779}"/>
    <cellStyle name="20% - Accent3 6 9" xfId="16005" xr:uid="{5B7A183A-01E6-49B0-AEB8-1D6ECBB624EA}"/>
    <cellStyle name="20% - Accent3 7" xfId="527" xr:uid="{95FB8777-96A5-4837-A1A8-75F3B82880F1}"/>
    <cellStyle name="20% - Accent3 7 10" xfId="27542" xr:uid="{90BE0642-B443-401D-99E7-D4F6B13151C0}"/>
    <cellStyle name="20% - Accent3 7 11" xfId="16006" xr:uid="{A51AFC7A-EE19-4EA7-87F1-BBED03669A42}"/>
    <cellStyle name="20% - Accent3 7 12" xfId="11313" xr:uid="{719F8677-99DA-4B9A-8620-B0A2844346C7}"/>
    <cellStyle name="20% - Accent3 7 2" xfId="822" xr:uid="{27DAEBD8-50E8-4403-AB3D-68304F3DC7C2}"/>
    <cellStyle name="20% - Accent3 7 2 10" xfId="11596" xr:uid="{08AF0ED9-A1F1-454D-9D97-AC278919A0E7}"/>
    <cellStyle name="20% - Accent3 7 2 2" xfId="1867" xr:uid="{0BFAB3DA-9F35-4E0A-BF4E-F8939416A81D}"/>
    <cellStyle name="20% - Accent3 7 2 2 2" xfId="3891" xr:uid="{4AFB1907-BE94-417B-8B24-6AF466596C88}"/>
    <cellStyle name="20% - Accent3 7 2 2 2 2" xfId="7900" xr:uid="{BD868B86-6C43-4166-B112-5BEE3C7AFF07}"/>
    <cellStyle name="20% - Accent3 7 2 2 2 2 2" xfId="16010" xr:uid="{CD191541-3E84-443E-96E6-FD71F166AFD9}"/>
    <cellStyle name="20% - Accent3 7 2 2 2 3" xfId="16011" xr:uid="{8757D2AE-24AC-4561-84ED-7E4C328E2748}"/>
    <cellStyle name="20% - Accent3 7 2 2 2 4" xfId="16009" xr:uid="{04EAA1F5-5F41-4EA0-944B-A0565A91EBE9}"/>
    <cellStyle name="20% - Accent3 7 2 2 3" xfId="5909" xr:uid="{BB2968EE-DF78-43AA-BBD3-3F461512547E}"/>
    <cellStyle name="20% - Accent3 7 2 2 3 2" xfId="16012" xr:uid="{16D815EC-7700-4E93-B349-7B79D39317F0}"/>
    <cellStyle name="20% - Accent3 7 2 2 4" xfId="10404" xr:uid="{1F588E93-1ED3-4E1D-A4CA-6BF1CA09A40A}"/>
    <cellStyle name="20% - Accent3 7 2 2 4 2" xfId="16013" xr:uid="{A7B518C9-27F0-47A0-A392-80590250A863}"/>
    <cellStyle name="20% - Accent3 7 2 2 5" xfId="16014" xr:uid="{281CC6AF-1621-4660-A0EB-CB9104F9BC59}"/>
    <cellStyle name="20% - Accent3 7 2 2 6" xfId="28781" xr:uid="{A86BC92F-CDC8-465B-9925-AF48AB76452C}"/>
    <cellStyle name="20% - Accent3 7 2 2 7" xfId="16008" xr:uid="{0C552F50-0284-4874-9630-2D3EFFBF0351}"/>
    <cellStyle name="20% - Accent3 7 2 2 8" xfId="12634" xr:uid="{E45C1E89-8099-456E-8CD3-66AC7262C368}"/>
    <cellStyle name="20% - Accent3 7 2 3" xfId="2854" xr:uid="{B9BB3186-1A5C-44E7-8E74-FD79410B5DAC}"/>
    <cellStyle name="20% - Accent3 7 2 3 2" xfId="6863" xr:uid="{91837DAD-703D-4347-BE46-0236553BBE0D}"/>
    <cellStyle name="20% - Accent3 7 2 3 2 2" xfId="16017" xr:uid="{DECAF7B2-A25C-4F06-A83E-0654B6B7DEF0}"/>
    <cellStyle name="20% - Accent3 7 2 3 2 3" xfId="16018" xr:uid="{A8F7408E-2DA1-4359-AAAC-64C347783F5A}"/>
    <cellStyle name="20% - Accent3 7 2 3 2 4" xfId="16016" xr:uid="{461AB9A0-23AF-49F9-B4EE-AC8B723F774B}"/>
    <cellStyle name="20% - Accent3 7 2 3 3" xfId="16019" xr:uid="{4CA9DECB-24ED-471C-A253-B2631FB25E91}"/>
    <cellStyle name="20% - Accent3 7 2 3 4" xfId="16020" xr:uid="{E85ACDEF-2AFC-473E-9607-32F3D740A282}"/>
    <cellStyle name="20% - Accent3 7 2 3 5" xfId="16021" xr:uid="{A996F9AF-58D1-4758-BD76-36488CD469F3}"/>
    <cellStyle name="20% - Accent3 7 2 3 6" xfId="16015" xr:uid="{5F1DB4AE-CA45-4FC8-9A1B-4411EBB286D5}"/>
    <cellStyle name="20% - Accent3 7 2 4" xfId="4871" xr:uid="{D1C85EC2-DB95-4F68-A4FF-EB38C53B66EB}"/>
    <cellStyle name="20% - Accent3 7 2 4 2" xfId="16023" xr:uid="{A51BAB8F-EEE9-4086-B832-F9415088A959}"/>
    <cellStyle name="20% - Accent3 7 2 4 3" xfId="16024" xr:uid="{5BB21E83-8B6D-4BB2-8991-DECB7A83FF0E}"/>
    <cellStyle name="20% - Accent3 7 2 4 4" xfId="16022" xr:uid="{B883DA67-14CF-4361-AB72-73DF16F80856}"/>
    <cellStyle name="20% - Accent3 7 2 5" xfId="9367" xr:uid="{F34F8B53-58FD-44EC-8DAE-2DB56FFBAF1D}"/>
    <cellStyle name="20% - Accent3 7 2 5 2" xfId="16025" xr:uid="{6AC54FCB-702B-4358-9F30-7175D40EB225}"/>
    <cellStyle name="20% - Accent3 7 2 6" xfId="16026" xr:uid="{EA34BAE1-046A-473D-BC2C-8135B7511EFB}"/>
    <cellStyle name="20% - Accent3 7 2 7" xfId="16027" xr:uid="{47A971AD-DD3B-415E-92DF-D9281F2D7FE8}"/>
    <cellStyle name="20% - Accent3 7 2 8" xfId="27795" xr:uid="{E97BDEFE-AFBE-4946-B202-60F36FFDCC5D}"/>
    <cellStyle name="20% - Accent3 7 2 9" xfId="16007" xr:uid="{84C14E0F-AB04-4615-972A-50AD58EF75E1}"/>
    <cellStyle name="20% - Accent3 7 3" xfId="1093" xr:uid="{D0CFD10D-AE3C-467D-85F0-368F03BC8BA8}"/>
    <cellStyle name="20% - Accent3 7 3 10" xfId="11864" xr:uid="{B075349B-DD78-4111-817C-919584D9E5D5}"/>
    <cellStyle name="20% - Accent3 7 3 2" xfId="2134" xr:uid="{1437224F-49BC-4041-AE08-B97B6E6F043F}"/>
    <cellStyle name="20% - Accent3 7 3 2 2" xfId="4158" xr:uid="{AB9FF08A-8817-4A29-9213-0D1F994DC565}"/>
    <cellStyle name="20% - Accent3 7 3 2 2 2" xfId="8167" xr:uid="{983AE565-46B8-47AA-BE5A-BAC88F59F551}"/>
    <cellStyle name="20% - Accent3 7 3 2 2 2 2" xfId="16031" xr:uid="{B87C4170-C621-4DB8-8302-F98C8876FA65}"/>
    <cellStyle name="20% - Accent3 7 3 2 2 3" xfId="16032" xr:uid="{79A07CE0-58A6-4CDF-846F-38EAC3CFC773}"/>
    <cellStyle name="20% - Accent3 7 3 2 2 4" xfId="16030" xr:uid="{28C7ABF4-D37C-454A-A558-1097360E99B2}"/>
    <cellStyle name="20% - Accent3 7 3 2 3" xfId="6176" xr:uid="{1341510A-7E5A-40BA-B8A7-66E4E65F5E74}"/>
    <cellStyle name="20% - Accent3 7 3 2 3 2" xfId="16033" xr:uid="{338602BE-1BAE-4EEA-BF4A-1E3D49FAE431}"/>
    <cellStyle name="20% - Accent3 7 3 2 4" xfId="10671" xr:uid="{35236F17-1FBD-4F46-93F3-61177147A9D5}"/>
    <cellStyle name="20% - Accent3 7 3 2 4 2" xfId="16034" xr:uid="{B8D46F18-870C-4101-B616-1419051DF32D}"/>
    <cellStyle name="20% - Accent3 7 3 2 5" xfId="16035" xr:uid="{30F03427-BC54-47D5-B9DE-3AFA02FF1429}"/>
    <cellStyle name="20% - Accent3 7 3 2 6" xfId="29044" xr:uid="{79FB685B-68A0-48B2-83FC-87D3066739B9}"/>
    <cellStyle name="20% - Accent3 7 3 2 7" xfId="16029" xr:uid="{4B3B3CC5-3F42-45C8-9546-F5508EF3A7BA}"/>
    <cellStyle name="20% - Accent3 7 3 2 8" xfId="12901" xr:uid="{C968BCE9-FA30-4E2E-8BF5-CD3B386DB4E2}"/>
    <cellStyle name="20% - Accent3 7 3 3" xfId="3121" xr:uid="{E9B1D9A4-5296-476D-A51D-3375C1748B17}"/>
    <cellStyle name="20% - Accent3 7 3 3 2" xfId="7130" xr:uid="{BAADFE86-7822-44AA-BB59-AFDF1A0D913D}"/>
    <cellStyle name="20% - Accent3 7 3 3 2 2" xfId="16038" xr:uid="{69B9E96F-5EA0-4AC5-A646-17AB6BCF3BAA}"/>
    <cellStyle name="20% - Accent3 7 3 3 2 3" xfId="16039" xr:uid="{61B95D72-B004-4C95-98AA-37AFDB365C5B}"/>
    <cellStyle name="20% - Accent3 7 3 3 2 4" xfId="16037" xr:uid="{075BD4E2-831D-4FB9-859F-C6888CE23280}"/>
    <cellStyle name="20% - Accent3 7 3 3 3" xfId="16040" xr:uid="{86288F98-C72A-45B9-B21C-DFE440B27D10}"/>
    <cellStyle name="20% - Accent3 7 3 3 4" xfId="16041" xr:uid="{7E5FD6C4-555E-4894-837C-9E4A05663F6A}"/>
    <cellStyle name="20% - Accent3 7 3 3 5" xfId="16042" xr:uid="{0D53AA51-E705-4FD3-A4E1-CBFBA5250E90}"/>
    <cellStyle name="20% - Accent3 7 3 3 6" xfId="16036" xr:uid="{B059FDFE-7076-45DA-AFCF-B13559E28A87}"/>
    <cellStyle name="20% - Accent3 7 3 4" xfId="5139" xr:uid="{CEEC60D3-AFC0-453A-B170-1B3EEDD9485C}"/>
    <cellStyle name="20% - Accent3 7 3 4 2" xfId="16044" xr:uid="{BD738329-689F-403C-B280-E3609F806B9B}"/>
    <cellStyle name="20% - Accent3 7 3 4 3" xfId="16045" xr:uid="{2F25CB04-E222-40D4-AD46-8BA88EBBAD83}"/>
    <cellStyle name="20% - Accent3 7 3 4 4" xfId="16043" xr:uid="{750A03FC-E2D0-4338-BDA5-271FD320A985}"/>
    <cellStyle name="20% - Accent3 7 3 5" xfId="9634" xr:uid="{25091E4E-4C19-4030-8EA6-1D64FD0CA33A}"/>
    <cellStyle name="20% - Accent3 7 3 5 2" xfId="16046" xr:uid="{9BC5ACB0-569A-4C16-B204-939981CA0C67}"/>
    <cellStyle name="20% - Accent3 7 3 6" xfId="16047" xr:uid="{ECAEBC32-66CB-4646-A487-DE887F8632BA}"/>
    <cellStyle name="20% - Accent3 7 3 7" xfId="16048" xr:uid="{7E7EB0CE-92A4-4D75-A958-1253411B5E5E}"/>
    <cellStyle name="20% - Accent3 7 3 8" xfId="28044" xr:uid="{F7CB25E8-BE2B-4CFE-A1CA-467C6AADC021}"/>
    <cellStyle name="20% - Accent3 7 3 9" xfId="16028" xr:uid="{25BEE7FF-7F15-47BE-B189-3490359E6480}"/>
    <cellStyle name="20% - Accent3 7 4" xfId="1591" xr:uid="{7084FC9E-1956-4A60-B10A-35CB58B89DEE}"/>
    <cellStyle name="20% - Accent3 7 4 2" xfId="3615" xr:uid="{057ABBAF-5BCF-407F-B05D-4F32382FBE8D}"/>
    <cellStyle name="20% - Accent3 7 4 2 2" xfId="7624" xr:uid="{F6EC8432-1E81-4350-9ACC-5A29A34A2F36}"/>
    <cellStyle name="20% - Accent3 7 4 2 2 2" xfId="16051" xr:uid="{EE336644-5A9A-418A-8309-A83B1D8C21DB}"/>
    <cellStyle name="20% - Accent3 7 4 2 3" xfId="16052" xr:uid="{3AB5C645-0039-4E7B-B710-85A95A306261}"/>
    <cellStyle name="20% - Accent3 7 4 2 4" xfId="16050" xr:uid="{BE428337-BB87-4268-9668-29CE20E2178F}"/>
    <cellStyle name="20% - Accent3 7 4 3" xfId="5633" xr:uid="{8FE0B25C-0C3F-4A49-BF14-A70C9177DC2E}"/>
    <cellStyle name="20% - Accent3 7 4 3 2" xfId="16053" xr:uid="{C89BE49F-7048-4BED-BCCF-63195F518956}"/>
    <cellStyle name="20% - Accent3 7 4 4" xfId="10128" xr:uid="{91C20CC7-0A0B-440B-A8AD-1FF1BFF1FD47}"/>
    <cellStyle name="20% - Accent3 7 4 4 2" xfId="16054" xr:uid="{615E0F6B-E383-4D95-B63D-F0F355E8EB3D}"/>
    <cellStyle name="20% - Accent3 7 4 5" xfId="16055" xr:uid="{7BA05B54-D0E9-41A7-B161-7FBC887A9573}"/>
    <cellStyle name="20% - Accent3 7 4 6" xfId="28524" xr:uid="{E00AA87D-F669-4917-871B-1AEB320280E8}"/>
    <cellStyle name="20% - Accent3 7 4 7" xfId="16049" xr:uid="{BF8C9AE0-C3E4-4C37-9E8F-C1C21C139CEA}"/>
    <cellStyle name="20% - Accent3 7 4 8" xfId="12358" xr:uid="{DF25A4C8-D45F-4320-87F3-FD1663E64436}"/>
    <cellStyle name="20% - Accent3 7 5" xfId="2578" xr:uid="{B969D7A4-8CD0-4202-886F-B1CF737B1288}"/>
    <cellStyle name="20% - Accent3 7 5 2" xfId="6587" xr:uid="{77E57085-C2AC-46CF-97EC-35F962616C3D}"/>
    <cellStyle name="20% - Accent3 7 5 2 2" xfId="16058" xr:uid="{6A9741D9-6067-4C9A-8ABD-548E6EDE85A2}"/>
    <cellStyle name="20% - Accent3 7 5 2 3" xfId="16059" xr:uid="{A338FF55-B2ED-4B18-95BC-B210DBD2E337}"/>
    <cellStyle name="20% - Accent3 7 5 2 4" xfId="16057" xr:uid="{96C6B8D4-8100-45A0-AE6B-7CB9D52E4672}"/>
    <cellStyle name="20% - Accent3 7 5 3" xfId="16060" xr:uid="{69572130-1B2C-4CD1-83F0-C516704F9FD1}"/>
    <cellStyle name="20% - Accent3 7 5 4" xfId="16061" xr:uid="{42E62A14-0BC1-4431-82E9-36EBA2DC64D2}"/>
    <cellStyle name="20% - Accent3 7 5 5" xfId="16062" xr:uid="{4238BDC8-A5F8-436B-9D34-BDE2B8C73C9D}"/>
    <cellStyle name="20% - Accent3 7 5 6" xfId="16056" xr:uid="{61A9B311-4898-432E-8525-134874B974E8}"/>
    <cellStyle name="20% - Accent3 7 6" xfId="4594" xr:uid="{C209D5A5-FE4B-473A-97B0-6C19B4E8540B}"/>
    <cellStyle name="20% - Accent3 7 6 2" xfId="16064" xr:uid="{4D3FFFEF-8137-43E1-8DA7-C1870A5A5229}"/>
    <cellStyle name="20% - Accent3 7 6 3" xfId="16065" xr:uid="{E16E253B-A9C3-4F44-8045-E06A6DCD15A0}"/>
    <cellStyle name="20% - Accent3 7 6 4" xfId="16063" xr:uid="{00806FC7-F2D2-4C13-9CAA-0B9C44B3A6A3}"/>
    <cellStyle name="20% - Accent3 7 7" xfId="9089" xr:uid="{FB25D11B-1468-4D2B-88D1-0E380BFEF83C}"/>
    <cellStyle name="20% - Accent3 7 7 2" xfId="16066" xr:uid="{B83370E2-DC6F-4289-ACE6-F8AC42F265B6}"/>
    <cellStyle name="20% - Accent3 7 8" xfId="16067" xr:uid="{221B2563-05D5-461D-8ACD-ED61D8361863}"/>
    <cellStyle name="20% - Accent3 7 9" xfId="16068" xr:uid="{CE251B75-10A4-449D-A801-27E3DB0EF6E2}"/>
    <cellStyle name="20% - Accent3 8" xfId="557" xr:uid="{31E27157-AA72-46BC-B5D0-04D2AE12568B}"/>
    <cellStyle name="20% - Accent3 8 10" xfId="11338" xr:uid="{79AE8E6B-2621-4278-8FD6-16ADED87F35E}"/>
    <cellStyle name="20% - Accent3 8 2" xfId="844" xr:uid="{208499FD-A032-4202-BF10-3A84724E9C1A}"/>
    <cellStyle name="20% - Accent3 8 2 2" xfId="1885" xr:uid="{A0CB648B-B999-459B-8A8C-A5EA5C124996}"/>
    <cellStyle name="20% - Accent3 8 2 2 2" xfId="3909" xr:uid="{8A8D8567-2DB1-4176-8454-D95A8721D98F}"/>
    <cellStyle name="20% - Accent3 8 2 2 2 2" xfId="7918" xr:uid="{F2C79827-343B-41D4-9F05-B1201EDFD615}"/>
    <cellStyle name="20% - Accent3 8 2 2 2 3" xfId="16072" xr:uid="{C419F040-86E0-4102-B18C-0CE45F16871E}"/>
    <cellStyle name="20% - Accent3 8 2 2 3" xfId="5927" xr:uid="{DA32ED8E-DBA3-45CA-89FD-6A64B2E3077F}"/>
    <cellStyle name="20% - Accent3 8 2 2 3 2" xfId="16073" xr:uid="{2F79E22E-D4F7-478B-A201-A6473D8A5505}"/>
    <cellStyle name="20% - Accent3 8 2 2 4" xfId="10422" xr:uid="{583CC53F-D7A3-4E48-965F-31D95D88C726}"/>
    <cellStyle name="20% - Accent3 8 2 2 4 2" xfId="28799" xr:uid="{C31AFF5E-F6B2-49F1-AC1B-D44403CC3767}"/>
    <cellStyle name="20% - Accent3 8 2 2 5" xfId="16071" xr:uid="{320C77D6-D8C2-40B1-82C5-45C75D6D3280}"/>
    <cellStyle name="20% - Accent3 8 2 2 6" xfId="12652" xr:uid="{A6D70B26-3FBB-4B94-957A-449B8D395B60}"/>
    <cellStyle name="20% - Accent3 8 2 3" xfId="2872" xr:uid="{08C47157-2693-4534-98D5-AA3EFB615C9A}"/>
    <cellStyle name="20% - Accent3 8 2 3 2" xfId="6881" xr:uid="{01544FEC-DF17-4F94-9E94-646B1D2C2C36}"/>
    <cellStyle name="20% - Accent3 8 2 3 3" xfId="16074" xr:uid="{0FE66B04-7CCA-4427-AD9F-59C3BAAE04C7}"/>
    <cellStyle name="20% - Accent3 8 2 4" xfId="4890" xr:uid="{2244F546-4C85-4F51-8144-863C69DCB1DB}"/>
    <cellStyle name="20% - Accent3 8 2 4 2" xfId="16075" xr:uid="{09AD433F-2217-4008-8B1B-7E343EC7C364}"/>
    <cellStyle name="20% - Accent3 8 2 5" xfId="9385" xr:uid="{425DF695-9880-45C5-8326-81A6115504B6}"/>
    <cellStyle name="20% - Accent3 8 2 5 2" xfId="16076" xr:uid="{B8DC4124-7F02-4119-ACA4-B55D4208C22B}"/>
    <cellStyle name="20% - Accent3 8 2 6" xfId="27815" xr:uid="{D7ADC4D5-0F77-4B9F-863F-DD4A75E7EFE2}"/>
    <cellStyle name="20% - Accent3 8 2 7" xfId="16070" xr:uid="{D086B288-8740-4508-940C-B4765282FF77}"/>
    <cellStyle name="20% - Accent3 8 2 8" xfId="11615" xr:uid="{F2CB6091-095E-4FA8-80D5-69E95DFDD530}"/>
    <cellStyle name="20% - Accent3 8 3" xfId="1111" xr:uid="{F2884049-9873-45FB-A74D-0F0C852F43DC}"/>
    <cellStyle name="20% - Accent3 8 3 2" xfId="2152" xr:uid="{015EAB34-2E59-4202-9FEA-2359254A5725}"/>
    <cellStyle name="20% - Accent3 8 3 2 2" xfId="4176" xr:uid="{057BECAB-CF81-4DD0-B9F0-F0628B71DC47}"/>
    <cellStyle name="20% - Accent3 8 3 2 2 2" xfId="8185" xr:uid="{32383488-6C05-4D2C-A9A9-8E362B37A7AB}"/>
    <cellStyle name="20% - Accent3 8 3 2 2 3" xfId="16079" xr:uid="{14AAF40E-B733-4DB0-96EC-A59140E3E3AA}"/>
    <cellStyle name="20% - Accent3 8 3 2 3" xfId="6194" xr:uid="{E8A8EDF2-ACB2-4D94-BC4A-56375BABFB47}"/>
    <cellStyle name="20% - Accent3 8 3 2 3 2" xfId="16080" xr:uid="{2B8A9AC2-E152-49C4-84F4-D65F79EEFCE7}"/>
    <cellStyle name="20% - Accent3 8 3 2 4" xfId="10689" xr:uid="{0B787C6B-5445-494A-927E-0281C83B4DA8}"/>
    <cellStyle name="20% - Accent3 8 3 2 4 2" xfId="29062" xr:uid="{4078D2A9-B86B-42F2-ACD3-0AB49A8159AB}"/>
    <cellStyle name="20% - Accent3 8 3 2 5" xfId="16078" xr:uid="{35EC7726-DB12-4E8E-8F8E-0BCED236F33C}"/>
    <cellStyle name="20% - Accent3 8 3 2 6" xfId="12919" xr:uid="{9C9A9699-CE58-493A-A21A-08B6433C9725}"/>
    <cellStyle name="20% - Accent3 8 3 3" xfId="3139" xr:uid="{35057574-8D50-499B-9F3C-6187F2995D48}"/>
    <cellStyle name="20% - Accent3 8 3 3 2" xfId="7148" xr:uid="{26EC6F23-2A6A-4818-AF10-D478ED98B010}"/>
    <cellStyle name="20% - Accent3 8 3 3 3" xfId="16081" xr:uid="{22C7C0F5-39EE-4ACE-945A-DB91740E746C}"/>
    <cellStyle name="20% - Accent3 8 3 4" xfId="5157" xr:uid="{29400C19-039F-4A68-BE5F-6B5EB1F80227}"/>
    <cellStyle name="20% - Accent3 8 3 4 2" xfId="16082" xr:uid="{C1195C62-E348-4822-9F39-31FAE7BD6B53}"/>
    <cellStyle name="20% - Accent3 8 3 5" xfId="9652" xr:uid="{64778E15-3E7B-4FAF-83AC-ED69BF1A10F2}"/>
    <cellStyle name="20% - Accent3 8 3 5 2" xfId="16083" xr:uid="{B0861FEE-C945-4A91-8B6F-305E8BB3DCC1}"/>
    <cellStyle name="20% - Accent3 8 3 6" xfId="28062" xr:uid="{BF5CB43F-4754-43D5-AA1B-4C3FA3FDD170}"/>
    <cellStyle name="20% - Accent3 8 3 7" xfId="16077" xr:uid="{87ADCBA1-3832-4545-8F93-71904A0E6D4C}"/>
    <cellStyle name="20% - Accent3 8 3 8" xfId="11882" xr:uid="{6D4A9B9D-9E72-4E1A-B37A-FC8185C8AC25}"/>
    <cellStyle name="20% - Accent3 8 4" xfId="1615" xr:uid="{815321DA-D8EA-4377-90B7-53AC92D9DED2}"/>
    <cellStyle name="20% - Accent3 8 4 2" xfId="3639" xr:uid="{2FA72067-F056-47A0-A883-50D2300B05D8}"/>
    <cellStyle name="20% - Accent3 8 4 2 2" xfId="7648" xr:uid="{6E3F64EE-C3D8-47ED-9641-3784900A3A5B}"/>
    <cellStyle name="20% - Accent3 8 4 2 3" xfId="16085" xr:uid="{302B2084-50CA-4110-A8D9-BD326AB59230}"/>
    <cellStyle name="20% - Accent3 8 4 3" xfId="5657" xr:uid="{F81D78A9-E9C0-4396-9994-526B17C76B81}"/>
    <cellStyle name="20% - Accent3 8 4 3 2" xfId="16086" xr:uid="{C59053F9-FC5F-4FDA-994C-2EF120968343}"/>
    <cellStyle name="20% - Accent3 8 4 4" xfId="10152" xr:uid="{F22703E9-1C0D-44A5-A78E-282BF7DAF4F0}"/>
    <cellStyle name="20% - Accent3 8 4 4 2" xfId="28548" xr:uid="{C8BBE6B3-BB02-4DF2-814B-63F8C5DA1D7C}"/>
    <cellStyle name="20% - Accent3 8 4 5" xfId="16084" xr:uid="{DA35E1EC-C841-4CE4-884F-B5F796104F20}"/>
    <cellStyle name="20% - Accent3 8 4 6" xfId="12382" xr:uid="{32092FC5-7500-4B03-9031-BBD01A2E6BE5}"/>
    <cellStyle name="20% - Accent3 8 5" xfId="2602" xr:uid="{F57D9B2B-9664-45BF-956F-0F2AAC2DB18F}"/>
    <cellStyle name="20% - Accent3 8 5 2" xfId="6611" xr:uid="{F0CDA971-14E7-4A6D-BDA0-C51D682A7929}"/>
    <cellStyle name="20% - Accent3 8 5 3" xfId="16087" xr:uid="{45C8DD53-40EA-4EA5-9CD1-F73F97BF1240}"/>
    <cellStyle name="20% - Accent3 8 6" xfId="4618" xr:uid="{B27F532A-33F3-4B19-856D-ED2EF17A9ED9}"/>
    <cellStyle name="20% - Accent3 8 6 2" xfId="16088" xr:uid="{D9E98E86-2F9F-4A03-8EEF-3CF2355A8DF1}"/>
    <cellStyle name="20% - Accent3 8 7" xfId="9113" xr:uid="{47B9C500-29D6-4440-8066-E8BC6D033789}"/>
    <cellStyle name="20% - Accent3 8 7 2" xfId="16089" xr:uid="{8E0437FE-EBFC-465B-A787-E4B1B6576F59}"/>
    <cellStyle name="20% - Accent3 8 8" xfId="27569" xr:uid="{6FE4F540-CF52-4085-B3A8-A04868884C04}"/>
    <cellStyle name="20% - Accent3 8 9" xfId="16069" xr:uid="{B512E81D-E01E-47CB-A976-151ADA21E4C5}"/>
    <cellStyle name="20% - Accent3 9" xfId="581" xr:uid="{C4725A3B-C994-48B9-AD95-55C104B5686F}"/>
    <cellStyle name="20% - Accent3 9 10" xfId="11362" xr:uid="{040630FD-EDBB-4A28-8D9A-90A354F44851}"/>
    <cellStyle name="20% - Accent3 9 2" xfId="865" xr:uid="{3092F3F4-E8B4-40C6-879F-465DD698E86D}"/>
    <cellStyle name="20% - Accent3 9 2 2" xfId="1906" xr:uid="{9FF32F2F-F9E8-457D-BA18-5B4B05BA4375}"/>
    <cellStyle name="20% - Accent3 9 2 2 2" xfId="3930" xr:uid="{AD77F087-E56F-4F5E-9D06-F8768108DBB0}"/>
    <cellStyle name="20% - Accent3 9 2 2 2 2" xfId="7939" xr:uid="{E4C145E3-0520-4DB3-98AE-7CA8017D8845}"/>
    <cellStyle name="20% - Accent3 9 2 2 2 3" xfId="16093" xr:uid="{C58178B7-69B7-4788-B730-16F167DE0B52}"/>
    <cellStyle name="20% - Accent3 9 2 2 3" xfId="5948" xr:uid="{C0022E12-11C5-43DC-B6ED-C06ADCDC0571}"/>
    <cellStyle name="20% - Accent3 9 2 2 3 2" xfId="16094" xr:uid="{7732B231-3FEC-4AA4-9070-756A7ECACB44}"/>
    <cellStyle name="20% - Accent3 9 2 2 4" xfId="10443" xr:uid="{1D465522-E517-496B-8CFD-413ABB2171FA}"/>
    <cellStyle name="20% - Accent3 9 2 2 4 2" xfId="28820" xr:uid="{F4B7AD94-BB58-4217-B33D-7B9EB3CCC837}"/>
    <cellStyle name="20% - Accent3 9 2 2 5" xfId="16092" xr:uid="{6AA2D7F7-18EF-4EA4-8960-EA556F173862}"/>
    <cellStyle name="20% - Accent3 9 2 2 6" xfId="12673" xr:uid="{F1B6C007-81BE-49B9-BFC4-22BA255C8D88}"/>
    <cellStyle name="20% - Accent3 9 2 3" xfId="2893" xr:uid="{4B73172D-C0DD-4F54-A9B9-59C3B3A390B9}"/>
    <cellStyle name="20% - Accent3 9 2 3 2" xfId="6902" xr:uid="{DBAB1024-1801-475F-A575-0F187CD62514}"/>
    <cellStyle name="20% - Accent3 9 2 3 3" xfId="16095" xr:uid="{FDBC914A-DEB9-4EC2-AD2B-5111E56D7F37}"/>
    <cellStyle name="20% - Accent3 9 2 4" xfId="4911" xr:uid="{A620CD1A-210D-4954-A6B9-4D7C36710566}"/>
    <cellStyle name="20% - Accent3 9 2 4 2" xfId="16096" xr:uid="{6DAF2CB1-3780-4F49-84BB-9E66CF01E39C}"/>
    <cellStyle name="20% - Accent3 9 2 5" xfId="9406" xr:uid="{748F531F-36CA-4B5A-B49A-E10F0CE8217A}"/>
    <cellStyle name="20% - Accent3 9 2 5 2" xfId="16097" xr:uid="{164A8F5B-D897-4E92-8C6A-112B2C8F93C0}"/>
    <cellStyle name="20% - Accent3 9 2 6" xfId="27835" xr:uid="{F6E88014-1572-4555-BCC1-AE2E64FB3BC1}"/>
    <cellStyle name="20% - Accent3 9 2 7" xfId="16091" xr:uid="{9653AAEA-BE8D-4987-88C6-603D82FDB438}"/>
    <cellStyle name="20% - Accent3 9 2 8" xfId="11636" xr:uid="{6E7BB3FD-863E-46B3-8156-805438ED25F3}"/>
    <cellStyle name="20% - Accent3 9 3" xfId="1132" xr:uid="{A87B4BC2-74FC-4E01-8492-0F6276D5561E}"/>
    <cellStyle name="20% - Accent3 9 3 2" xfId="2173" xr:uid="{467E81DF-6982-45D7-85A7-D155C459CE36}"/>
    <cellStyle name="20% - Accent3 9 3 2 2" xfId="4197" xr:uid="{E31DB42D-DA1A-46C7-BBFE-4EC66DEAB381}"/>
    <cellStyle name="20% - Accent3 9 3 2 2 2" xfId="8206" xr:uid="{D2D62325-714A-4C72-93B5-C24CC8C2A3DA}"/>
    <cellStyle name="20% - Accent3 9 3 2 2 3" xfId="16100" xr:uid="{8B7F25CB-AF1A-47EF-8EC6-3E834A54273F}"/>
    <cellStyle name="20% - Accent3 9 3 2 3" xfId="6215" xr:uid="{C4C5F94E-54FC-4CCE-895A-016A84CA3255}"/>
    <cellStyle name="20% - Accent3 9 3 2 3 2" xfId="16101" xr:uid="{B925198E-A745-4377-B809-A817D6780C35}"/>
    <cellStyle name="20% - Accent3 9 3 2 4" xfId="10710" xr:uid="{A751509D-A878-400A-B09A-EF3FB74C9C55}"/>
    <cellStyle name="20% - Accent3 9 3 2 4 2" xfId="29083" xr:uid="{B6F66FFD-7232-46C5-BC9C-556CBF553542}"/>
    <cellStyle name="20% - Accent3 9 3 2 5" xfId="16099" xr:uid="{BB752471-1953-4402-9D5B-7E2B9D019468}"/>
    <cellStyle name="20% - Accent3 9 3 2 6" xfId="12940" xr:uid="{D944B4C8-2E42-4035-919B-1446A8541F9D}"/>
    <cellStyle name="20% - Accent3 9 3 3" xfId="3160" xr:uid="{12AF4A10-ABEF-40E2-A469-3913A55C84E1}"/>
    <cellStyle name="20% - Accent3 9 3 3 2" xfId="7169" xr:uid="{8533E52F-3FE0-4615-BE36-B01C55A7A57B}"/>
    <cellStyle name="20% - Accent3 9 3 3 3" xfId="16102" xr:uid="{E7B4EFBF-1F53-465E-BC9D-A13091635327}"/>
    <cellStyle name="20% - Accent3 9 3 4" xfId="5178" xr:uid="{434702AF-AE44-49E9-B69E-E7AA2E49062B}"/>
    <cellStyle name="20% - Accent3 9 3 4 2" xfId="16103" xr:uid="{A501F929-FA77-401E-A7D5-05AD6903B402}"/>
    <cellStyle name="20% - Accent3 9 3 5" xfId="9673" xr:uid="{348974E9-1609-4C1A-A0F1-C18188F77725}"/>
    <cellStyle name="20% - Accent3 9 3 5 2" xfId="16104" xr:uid="{2CF32045-3BB1-4C6E-9F2A-B7541430ABA6}"/>
    <cellStyle name="20% - Accent3 9 3 6" xfId="28083" xr:uid="{E30F7BD6-3DDE-470F-A542-AE2A5A707EC1}"/>
    <cellStyle name="20% - Accent3 9 3 7" xfId="16098" xr:uid="{F5AA2184-174F-4AEC-9F65-3E44CDDD43AB}"/>
    <cellStyle name="20% - Accent3 9 3 8" xfId="11903" xr:uid="{99649E7B-A0CE-465E-A1F6-5925305666C6}"/>
    <cellStyle name="20% - Accent3 9 4" xfId="1639" xr:uid="{92CBA07C-B1BE-418A-9C2A-AC62685BD802}"/>
    <cellStyle name="20% - Accent3 9 4 2" xfId="3663" xr:uid="{4A9AF3CE-1447-4D5E-9A21-127476D29253}"/>
    <cellStyle name="20% - Accent3 9 4 2 2" xfId="7672" xr:uid="{758BB43E-B4A6-473A-8AF7-94F2E85E1DA1}"/>
    <cellStyle name="20% - Accent3 9 4 2 3" xfId="16106" xr:uid="{A51A15C2-A2A7-43F7-BCB4-F08A47F1BC95}"/>
    <cellStyle name="20% - Accent3 9 4 3" xfId="5681" xr:uid="{43206043-B7A7-479E-952B-E48335059C5F}"/>
    <cellStyle name="20% - Accent3 9 4 3 2" xfId="16107" xr:uid="{D7ABB5A3-AD6A-4451-AB34-03177C7E22D8}"/>
    <cellStyle name="20% - Accent3 9 4 4" xfId="10176" xr:uid="{BCE6757E-DA45-4FBE-B50B-5FB7A27CFF65}"/>
    <cellStyle name="20% - Accent3 9 4 4 2" xfId="28572" xr:uid="{08C1A221-FAA6-425B-9E11-B5E7785993DA}"/>
    <cellStyle name="20% - Accent3 9 4 5" xfId="16105" xr:uid="{2A4AED0F-77DD-4706-9BEE-A6B7FA785376}"/>
    <cellStyle name="20% - Accent3 9 4 6" xfId="12406" xr:uid="{48A1DC0C-8B97-4F07-9385-2E8354B83A67}"/>
    <cellStyle name="20% - Accent3 9 5" xfId="2626" xr:uid="{9E34CA63-6D1E-49E2-BBBF-D51B40836319}"/>
    <cellStyle name="20% - Accent3 9 5 2" xfId="6635" xr:uid="{41CC4650-CEFF-4593-B25A-5DE43353DB9E}"/>
    <cellStyle name="20% - Accent3 9 5 3" xfId="16108" xr:uid="{FA2ABCF9-25B6-4F80-8D79-B3D0DC9F353C}"/>
    <cellStyle name="20% - Accent3 9 6" xfId="4642" xr:uid="{322FABF7-E860-452C-A552-3A5919FA0AF9}"/>
    <cellStyle name="20% - Accent3 9 6 2" xfId="16109" xr:uid="{6F35A000-81E4-4134-935E-82A85B9CE9C3}"/>
    <cellStyle name="20% - Accent3 9 7" xfId="9137" xr:uid="{6022FCC2-B200-4C47-8EFA-3E1D730C77B9}"/>
    <cellStyle name="20% - Accent3 9 7 2" xfId="16110" xr:uid="{F1B92A0F-006D-4DAC-8B75-A5BDA35315AB}"/>
    <cellStyle name="20% - Accent3 9 8" xfId="27590" xr:uid="{DC55D410-2C51-4836-A9F5-9846789331AE}"/>
    <cellStyle name="20% - Accent3 9 9" xfId="16090" xr:uid="{0AA22D5A-1A82-407E-AA0D-037059855371}"/>
    <cellStyle name="20% - Accent4" xfId="67" builtinId="42" customBuiltin="1"/>
    <cellStyle name="20% - Accent4 10" xfId="607" xr:uid="{8E33F354-7633-4547-BE23-E0F01CF72974}"/>
    <cellStyle name="20% - Accent4 10 10" xfId="11388" xr:uid="{D943F00A-C9B0-43D3-B1CF-D79E8885D561}"/>
    <cellStyle name="20% - Accent4 10 2" xfId="1665" xr:uid="{731A17E4-C867-49FB-9EA9-5F830D529D86}"/>
    <cellStyle name="20% - Accent4 10 2 2" xfId="3689" xr:uid="{C1948E01-55A9-497F-B43C-B553A3DDF204}"/>
    <cellStyle name="20% - Accent4 10 2 2 2" xfId="7698" xr:uid="{88F121BB-7207-4D2A-AC78-2BF5DDD42381}"/>
    <cellStyle name="20% - Accent4 10 2 2 2 2" xfId="16115" xr:uid="{F17E3F39-21E1-4B7A-8EC5-4D7C95EFCA14}"/>
    <cellStyle name="20% - Accent4 10 2 2 3" xfId="16116" xr:uid="{889A759D-3A7F-4162-B75B-C57129A910E0}"/>
    <cellStyle name="20% - Accent4 10 2 2 4" xfId="16114" xr:uid="{ACD565DA-7FE7-4C0D-A73A-955F30FA68A0}"/>
    <cellStyle name="20% - Accent4 10 2 3" xfId="5707" xr:uid="{25C50503-FF77-43B4-8F43-E002A5239BA3}"/>
    <cellStyle name="20% - Accent4 10 2 3 2" xfId="16117" xr:uid="{C074CB1A-614D-49A3-83F7-7E006690D3B1}"/>
    <cellStyle name="20% - Accent4 10 2 4" xfId="10202" xr:uid="{98242B16-A09E-45A2-92BE-84E09A190CB9}"/>
    <cellStyle name="20% - Accent4 10 2 4 2" xfId="16118" xr:uid="{B6DA784E-8105-43CF-821D-A95F6EAF398F}"/>
    <cellStyle name="20% - Accent4 10 2 5" xfId="16119" xr:uid="{449BCF63-A9F7-4F87-A67E-79A17EC04AB3}"/>
    <cellStyle name="20% - Accent4 10 2 6" xfId="28598" xr:uid="{D7308AD4-F1DF-4CD4-AE07-CAC170145CF1}"/>
    <cellStyle name="20% - Accent4 10 2 7" xfId="16113" xr:uid="{AE92056B-9257-4F11-9B38-5A102C7B074D}"/>
    <cellStyle name="20% - Accent4 10 2 8" xfId="12432" xr:uid="{21FDB790-D75E-4FD9-9BD3-F2D3319BD0B4}"/>
    <cellStyle name="20% - Accent4 10 3" xfId="2652" xr:uid="{E30B3E13-D68E-4F1B-90F5-FB71F8846071}"/>
    <cellStyle name="20% - Accent4 10 3 2" xfId="6661" xr:uid="{635F1BE1-43A8-44D9-8F70-342E6A74141D}"/>
    <cellStyle name="20% - Accent4 10 3 2 2" xfId="16122" xr:uid="{2D92E2E3-67A2-44B5-A3BB-4F59BC5D1C11}"/>
    <cellStyle name="20% - Accent4 10 3 2 3" xfId="16123" xr:uid="{76075E05-DFE0-49BA-BB3B-5539542F0E92}"/>
    <cellStyle name="20% - Accent4 10 3 2 4" xfId="16121" xr:uid="{92902F85-9056-44CF-B198-B258AB30D84C}"/>
    <cellStyle name="20% - Accent4 10 3 3" xfId="16124" xr:uid="{BAD31BE6-373D-4884-B9DA-F6F95BA252FE}"/>
    <cellStyle name="20% - Accent4 10 3 4" xfId="16125" xr:uid="{09DC4F49-865F-419A-8ED7-C4E445C0E5CA}"/>
    <cellStyle name="20% - Accent4 10 3 5" xfId="16126" xr:uid="{4978CD88-0E5A-4471-9200-E916CEF1D954}"/>
    <cellStyle name="20% - Accent4 10 3 6" xfId="16120" xr:uid="{32CE21AA-5957-485E-99A3-AD621C701433}"/>
    <cellStyle name="20% - Accent4 10 4" xfId="4668" xr:uid="{AF1524CC-AF7D-42CA-A334-C0DBFE0D756C}"/>
    <cellStyle name="20% - Accent4 10 4 2" xfId="16128" xr:uid="{D1863F9B-1546-4697-9F98-11BABC737F9C}"/>
    <cellStyle name="20% - Accent4 10 4 3" xfId="16129" xr:uid="{369DEF2E-71CD-4A3B-8B44-878DD708184A}"/>
    <cellStyle name="20% - Accent4 10 4 4" xfId="16127" xr:uid="{0958DF98-4D07-41EA-8FFD-9DA8850E525C}"/>
    <cellStyle name="20% - Accent4 10 5" xfId="9163" xr:uid="{6671C2EA-3E93-4CBC-A6F6-B108BDC8F6AE}"/>
    <cellStyle name="20% - Accent4 10 5 2" xfId="16130" xr:uid="{45A0E197-35A8-4052-B65D-11E25089F911}"/>
    <cellStyle name="20% - Accent4 10 6" xfId="16131" xr:uid="{DE27F5AA-993D-4CE4-BFD7-8CF5F7921DB6}"/>
    <cellStyle name="20% - Accent4 10 7" xfId="16132" xr:uid="{7756531B-AB71-4471-BB47-B02158B017CA}"/>
    <cellStyle name="20% - Accent4 10 8" xfId="27613" xr:uid="{C144C125-E289-4DE6-A2D8-7A9955801168}"/>
    <cellStyle name="20% - Accent4 10 9" xfId="16112" xr:uid="{0BE04E33-F197-4329-BFE8-7C592B3B150C}"/>
    <cellStyle name="20% - Accent4 11" xfId="891" xr:uid="{9F41A1EC-1FAC-4E5B-8BAC-F9F38900D99F}"/>
    <cellStyle name="20% - Accent4 11 10" xfId="11662" xr:uid="{6FAA9A8A-E81D-4834-971B-88724D1C81C5}"/>
    <cellStyle name="20% - Accent4 11 2" xfId="1932" xr:uid="{93FA6179-3BCE-4E78-AFF5-C2FA0B13C5B0}"/>
    <cellStyle name="20% - Accent4 11 2 2" xfId="3956" xr:uid="{F394C42A-3B53-4931-9ECE-75FD3D56043D}"/>
    <cellStyle name="20% - Accent4 11 2 2 2" xfId="7965" xr:uid="{F5D81704-3932-4169-9251-EAF250D42115}"/>
    <cellStyle name="20% - Accent4 11 2 2 2 2" xfId="16136" xr:uid="{77144C19-12FF-45DA-85FB-0E45B9960EC7}"/>
    <cellStyle name="20% - Accent4 11 2 2 3" xfId="16137" xr:uid="{8810AAD3-D0FF-4BEC-9D8B-59AB6387DD7F}"/>
    <cellStyle name="20% - Accent4 11 2 2 4" xfId="16135" xr:uid="{A2DE6780-DB88-45AD-9897-DE574423F0AB}"/>
    <cellStyle name="20% - Accent4 11 2 3" xfId="5974" xr:uid="{B8542445-528C-4E96-9417-2715ED234CD1}"/>
    <cellStyle name="20% - Accent4 11 2 3 2" xfId="16138" xr:uid="{7D835BF9-D22B-4EE0-8134-C38ADE72F61B}"/>
    <cellStyle name="20% - Accent4 11 2 4" xfId="10469" xr:uid="{70003C5F-9AF5-4228-AB01-856F28E8F1E4}"/>
    <cellStyle name="20% - Accent4 11 2 4 2" xfId="16139" xr:uid="{2306480C-23AE-41C4-BFCD-842544528CFB}"/>
    <cellStyle name="20% - Accent4 11 2 5" xfId="16140" xr:uid="{87D08063-CAAA-40A1-B1B8-9D5311FEED98}"/>
    <cellStyle name="20% - Accent4 11 2 6" xfId="28846" xr:uid="{76931820-AD9D-4BA7-B892-E530CB07ABF0}"/>
    <cellStyle name="20% - Accent4 11 2 7" xfId="16134" xr:uid="{7934029E-9ED7-45C9-A3B0-E8CC0DA91382}"/>
    <cellStyle name="20% - Accent4 11 2 8" xfId="12699" xr:uid="{27386F4A-39EF-4EA9-83CC-F2BE12917B90}"/>
    <cellStyle name="20% - Accent4 11 3" xfId="2919" xr:uid="{B072CF37-2D4C-4532-B917-28E92F318BB7}"/>
    <cellStyle name="20% - Accent4 11 3 2" xfId="6928" xr:uid="{A75BB6A5-A092-4999-8A5B-3C4E20010C0D}"/>
    <cellStyle name="20% - Accent4 11 3 2 2" xfId="16143" xr:uid="{0126CE8E-A2CF-4CE9-870F-64A1B5299D21}"/>
    <cellStyle name="20% - Accent4 11 3 2 3" xfId="16144" xr:uid="{F69DE325-E184-4B7B-BC19-00716BCED302}"/>
    <cellStyle name="20% - Accent4 11 3 2 4" xfId="16142" xr:uid="{8BA894CE-486C-4146-9C00-9FF595872DAF}"/>
    <cellStyle name="20% - Accent4 11 3 3" xfId="16145" xr:uid="{752074C7-2BE5-44EE-9E82-6B8552D884D3}"/>
    <cellStyle name="20% - Accent4 11 3 4" xfId="16146" xr:uid="{B485AC23-4321-47AF-8B81-DFCDB34880E8}"/>
    <cellStyle name="20% - Accent4 11 3 5" xfId="16147" xr:uid="{BDF3506C-8ECB-434F-AAC3-E4982B34B4ED}"/>
    <cellStyle name="20% - Accent4 11 3 6" xfId="16141" xr:uid="{E2592F34-0B00-4395-A4CB-74ABEEB84415}"/>
    <cellStyle name="20% - Accent4 11 4" xfId="4937" xr:uid="{9EC86AC8-723E-4EF5-9B83-AE816AFC74CD}"/>
    <cellStyle name="20% - Accent4 11 4 2" xfId="16149" xr:uid="{E4F22B4B-63D8-4808-839D-6F6F74337077}"/>
    <cellStyle name="20% - Accent4 11 4 3" xfId="16150" xr:uid="{DD5E1C92-0852-460B-89B5-C26B5C1D247C}"/>
    <cellStyle name="20% - Accent4 11 4 4" xfId="16148" xr:uid="{4B5AEA36-C245-4653-B1AF-1AFCF3618137}"/>
    <cellStyle name="20% - Accent4 11 5" xfId="9432" xr:uid="{B3C81267-C5AE-4F12-9906-F2CF1DE4D217}"/>
    <cellStyle name="20% - Accent4 11 5 2" xfId="16151" xr:uid="{6C15975E-CC35-4967-A4B4-07988AFE7F9B}"/>
    <cellStyle name="20% - Accent4 11 6" xfId="16152" xr:uid="{5FE6A66D-AF93-4D02-B621-96866F5E54C8}"/>
    <cellStyle name="20% - Accent4 11 7" xfId="16153" xr:uid="{2EE08DC2-4E0E-4417-9047-09A9FC085B48}"/>
    <cellStyle name="20% - Accent4 11 8" xfId="27861" xr:uid="{91A3E9FF-3EF2-476F-8863-06B28718294D}"/>
    <cellStyle name="20% - Accent4 11 9" xfId="16133" xr:uid="{791F49AD-51FB-4F26-8CF8-4EFE7D31AF3D}"/>
    <cellStyle name="20% - Accent4 12" xfId="1160" xr:uid="{5121D641-9648-4161-AAE3-12286A99DF24}"/>
    <cellStyle name="20% - Accent4 12 10" xfId="11931" xr:uid="{994AEB7D-6128-4B31-8BC5-DF4C5EA2044B}"/>
    <cellStyle name="20% - Accent4 12 2" xfId="2201" xr:uid="{EA7D65C6-04EE-48A9-83EA-914D65B1CBFD}"/>
    <cellStyle name="20% - Accent4 12 2 2" xfId="4225" xr:uid="{04B6B45D-A537-4BCB-93C6-259ABDD1C251}"/>
    <cellStyle name="20% - Accent4 12 2 2 2" xfId="8234" xr:uid="{0B493EFA-30F6-401F-83BC-B3A7AB6A8F36}"/>
    <cellStyle name="20% - Accent4 12 2 2 2 2" xfId="16157" xr:uid="{F423F2E1-83E8-419E-8F9F-83AB6999B5AF}"/>
    <cellStyle name="20% - Accent4 12 2 2 3" xfId="16158" xr:uid="{54FB2126-B225-4E48-92B0-8C621DC92676}"/>
    <cellStyle name="20% - Accent4 12 2 2 4" xfId="16156" xr:uid="{81B89844-88D5-4598-AADB-C3D8980582B1}"/>
    <cellStyle name="20% - Accent4 12 2 3" xfId="6243" xr:uid="{17D34384-8840-4A72-A633-E4DBF25F6BC1}"/>
    <cellStyle name="20% - Accent4 12 2 3 2" xfId="16159" xr:uid="{107BF3F1-EEBD-4FC5-AF75-5757D4D3E9D4}"/>
    <cellStyle name="20% - Accent4 12 2 4" xfId="10738" xr:uid="{C1AE86C8-2867-4783-A196-197DA35D35B3}"/>
    <cellStyle name="20% - Accent4 12 2 4 2" xfId="16160" xr:uid="{886EC459-11B0-4422-8204-99876A08BF06}"/>
    <cellStyle name="20% - Accent4 12 2 5" xfId="16161" xr:uid="{396A6160-551F-4138-9FDE-73262E66AE35}"/>
    <cellStyle name="20% - Accent4 12 2 6" xfId="29111" xr:uid="{40249AA1-68E0-4175-8FC8-71529F9DBF9E}"/>
    <cellStyle name="20% - Accent4 12 2 7" xfId="16155" xr:uid="{EE44166F-1DFE-4E49-916C-B6C02CE9DBBB}"/>
    <cellStyle name="20% - Accent4 12 2 8" xfId="12968" xr:uid="{2866523E-8083-41E0-924D-460C3879430C}"/>
    <cellStyle name="20% - Accent4 12 3" xfId="3188" xr:uid="{30BB8416-0D49-4818-9E30-8B6617C8BA3C}"/>
    <cellStyle name="20% - Accent4 12 3 2" xfId="7197" xr:uid="{13190EA5-2EB8-48A5-BE2B-3441AC37B9CD}"/>
    <cellStyle name="20% - Accent4 12 3 2 2" xfId="16164" xr:uid="{503E4121-2FAF-4A53-89D3-BF772D09018C}"/>
    <cellStyle name="20% - Accent4 12 3 2 3" xfId="16165" xr:uid="{6BC73369-0BC1-4BC5-925E-4CE168CBC6A0}"/>
    <cellStyle name="20% - Accent4 12 3 2 4" xfId="16163" xr:uid="{22B76138-93AF-4B99-8852-0774F87ACF5D}"/>
    <cellStyle name="20% - Accent4 12 3 3" xfId="16166" xr:uid="{90BDB7AA-8785-4C08-A64C-7A9683FA2B4F}"/>
    <cellStyle name="20% - Accent4 12 3 4" xfId="16167" xr:uid="{A181502F-2E4F-4866-8500-274A90E42684}"/>
    <cellStyle name="20% - Accent4 12 3 5" xfId="16168" xr:uid="{BA5B0A40-9302-4462-A7B2-4EC2E237F564}"/>
    <cellStyle name="20% - Accent4 12 3 6" xfId="16162" xr:uid="{D3EEC73D-53F4-4CE8-82AB-BEC2D66D7BC6}"/>
    <cellStyle name="20% - Accent4 12 4" xfId="5206" xr:uid="{3F2F66F5-6BC6-42D4-91E2-8BF3B70AB957}"/>
    <cellStyle name="20% - Accent4 12 4 2" xfId="16170" xr:uid="{4692A6A3-BF3A-4F69-90B2-AA4BC7D03142}"/>
    <cellStyle name="20% - Accent4 12 4 3" xfId="16171" xr:uid="{03E72D9F-BF67-428E-878F-8C0BC55341B6}"/>
    <cellStyle name="20% - Accent4 12 4 4" xfId="16169" xr:uid="{BD76FE9E-8DA3-42F8-A612-F462A1D52962}"/>
    <cellStyle name="20% - Accent4 12 5" xfId="9701" xr:uid="{8EC81F7A-6CFD-49E7-A4DF-36FFD8FE8A48}"/>
    <cellStyle name="20% - Accent4 12 5 2" xfId="16172" xr:uid="{A5411172-6136-4BC4-BF63-610E31370BEE}"/>
    <cellStyle name="20% - Accent4 12 6" xfId="16173" xr:uid="{019CD630-E395-492D-B57C-750E65BA1C12}"/>
    <cellStyle name="20% - Accent4 12 7" xfId="16174" xr:uid="{18D2E2CD-3251-423E-86C6-764987F8A569}"/>
    <cellStyle name="20% - Accent4 12 8" xfId="28111" xr:uid="{9E351BCE-5FEC-4D59-BCB2-B312BDFAB89D}"/>
    <cellStyle name="20% - Accent4 12 9" xfId="16154" xr:uid="{D4934F0D-EE06-4AA0-89F5-9DAAA6264564}"/>
    <cellStyle name="20% - Accent4 13" xfId="1185" xr:uid="{9ADAA80E-1913-4A05-939F-6406C67FB280}"/>
    <cellStyle name="20% - Accent4 13 10" xfId="11956" xr:uid="{6C8DE925-0907-48A1-80AC-38E6DC400347}"/>
    <cellStyle name="20% - Accent4 13 2" xfId="2226" xr:uid="{827EBD3E-17AA-4F76-ABF7-690850F9A33F}"/>
    <cellStyle name="20% - Accent4 13 2 2" xfId="4250" xr:uid="{1FB72EB5-FBDA-409A-8254-5DD6960C35FE}"/>
    <cellStyle name="20% - Accent4 13 2 2 2" xfId="8259" xr:uid="{DC3C431B-8BEC-4D39-A19A-8C8BA6355F27}"/>
    <cellStyle name="20% - Accent4 13 2 2 2 2" xfId="16178" xr:uid="{9CB10780-FA18-4D9C-9F38-1CF59F93705D}"/>
    <cellStyle name="20% - Accent4 13 2 2 3" xfId="16179" xr:uid="{D83C2529-F77E-47C6-87BE-E7E0B37C1EDD}"/>
    <cellStyle name="20% - Accent4 13 2 2 4" xfId="16177" xr:uid="{5BB06A13-92E4-4831-A448-09ED5573AAD3}"/>
    <cellStyle name="20% - Accent4 13 2 3" xfId="6268" xr:uid="{BA360667-D6A0-440B-9AAE-D15411C2CDBA}"/>
    <cellStyle name="20% - Accent4 13 2 3 2" xfId="16180" xr:uid="{2B02CD9A-B2A2-4BE2-86FA-2007D64448C5}"/>
    <cellStyle name="20% - Accent4 13 2 4" xfId="10763" xr:uid="{32E5A797-8DB5-4AD7-8211-969D798A3D7A}"/>
    <cellStyle name="20% - Accent4 13 2 4 2" xfId="16181" xr:uid="{197297A0-F2DD-4633-AFC6-D28ECF821C06}"/>
    <cellStyle name="20% - Accent4 13 2 5" xfId="16182" xr:uid="{EF81C6E8-60CE-4B9E-85CA-682DA1AF3FA3}"/>
    <cellStyle name="20% - Accent4 13 2 6" xfId="29135" xr:uid="{19B3175D-EF0B-4326-BF2C-315FDF7A988E}"/>
    <cellStyle name="20% - Accent4 13 2 7" xfId="16176" xr:uid="{0A5FDF79-3496-4C08-BE5E-55BA526BC11F}"/>
    <cellStyle name="20% - Accent4 13 2 8" xfId="12993" xr:uid="{435ABB52-E724-47FD-A7A7-A5FB2E8B3162}"/>
    <cellStyle name="20% - Accent4 13 3" xfId="3213" xr:uid="{C7375533-A696-461B-8BDB-C419EE1DDE01}"/>
    <cellStyle name="20% - Accent4 13 3 2" xfId="7222" xr:uid="{3A6546E7-9D4D-4B92-9FA0-E0620C566022}"/>
    <cellStyle name="20% - Accent4 13 3 2 2" xfId="16185" xr:uid="{7339AB2C-F014-4981-960A-71039FB7CEFE}"/>
    <cellStyle name="20% - Accent4 13 3 2 3" xfId="16186" xr:uid="{F982F59D-6056-4530-94B7-4445E1B154DF}"/>
    <cellStyle name="20% - Accent4 13 3 2 4" xfId="16184" xr:uid="{2395CA02-24A9-4890-860F-7B0B91D39DB1}"/>
    <cellStyle name="20% - Accent4 13 3 3" xfId="16187" xr:uid="{FE5A7648-359A-4EBF-937A-2A2F8B69DA05}"/>
    <cellStyle name="20% - Accent4 13 3 4" xfId="16188" xr:uid="{F064D1D4-BB61-48F5-AAE5-21F9F0CD2F75}"/>
    <cellStyle name="20% - Accent4 13 3 5" xfId="16189" xr:uid="{CE600787-6AE3-4F6B-8AD7-A1B8B8114A9A}"/>
    <cellStyle name="20% - Accent4 13 3 6" xfId="16183" xr:uid="{97CD2532-3000-41B9-89D1-AB6ABD41EBBE}"/>
    <cellStyle name="20% - Accent4 13 4" xfId="5231" xr:uid="{3B5917AD-1A04-42E2-A385-48A9135D2C6B}"/>
    <cellStyle name="20% - Accent4 13 4 2" xfId="16191" xr:uid="{F966F9A9-4DD0-4DE5-97EE-36F4AF43B4DA}"/>
    <cellStyle name="20% - Accent4 13 4 3" xfId="16192" xr:uid="{03A19A06-17B2-4CEF-A2FB-1BB1F46D3FA8}"/>
    <cellStyle name="20% - Accent4 13 4 4" xfId="16190" xr:uid="{EB4FDDD7-1A32-4D03-93A5-B8977CD239A4}"/>
    <cellStyle name="20% - Accent4 13 5" xfId="9726" xr:uid="{F68088E4-4CA6-4EC5-9E5C-AC7739C2FD82}"/>
    <cellStyle name="20% - Accent4 13 5 2" xfId="16193" xr:uid="{268AD5DB-897C-4620-8481-7C1187A90DDA}"/>
    <cellStyle name="20% - Accent4 13 6" xfId="16194" xr:uid="{AC01556E-6AAC-4A64-8183-C0F61E9FD63F}"/>
    <cellStyle name="20% - Accent4 13 7" xfId="16195" xr:uid="{130E144F-E08A-44FD-B457-12C2DA5156F3}"/>
    <cellStyle name="20% - Accent4 13 8" xfId="28134" xr:uid="{F32015EC-ECD4-409E-8221-7CBA0EEE6557}"/>
    <cellStyle name="20% - Accent4 13 9" xfId="16175" xr:uid="{B2D43D9A-6E0A-47FA-88D0-4C5AB134A6AF}"/>
    <cellStyle name="20% - Accent4 14" xfId="1210" xr:uid="{3C007A45-1E91-4287-B737-09BF434D1E47}"/>
    <cellStyle name="20% - Accent4 14 10" xfId="11981" xr:uid="{3A70B2C2-1DED-481D-AA22-57FDF320B412}"/>
    <cellStyle name="20% - Accent4 14 2" xfId="2251" xr:uid="{E681307F-FC93-4938-9231-042D7C25C949}"/>
    <cellStyle name="20% - Accent4 14 2 2" xfId="4275" xr:uid="{F3E23A05-03BB-46AE-BBDC-EE4E38E0CFC6}"/>
    <cellStyle name="20% - Accent4 14 2 2 2" xfId="8284" xr:uid="{3CF8FE7E-2F10-4110-86EF-6D0F7C3A1C0E}"/>
    <cellStyle name="20% - Accent4 14 2 2 2 2" xfId="16199" xr:uid="{68337C26-C211-4253-8EAA-BF67D1A1E66A}"/>
    <cellStyle name="20% - Accent4 14 2 2 3" xfId="16200" xr:uid="{503A6DBB-4E9B-4D8B-B1BE-34FFEA645CE3}"/>
    <cellStyle name="20% - Accent4 14 2 2 4" xfId="16198" xr:uid="{C16E1C34-7F79-479D-A718-F6D1BE4DFCD2}"/>
    <cellStyle name="20% - Accent4 14 2 3" xfId="6293" xr:uid="{7AAA45F4-89AD-4D3D-829E-1EF2D104AFA3}"/>
    <cellStyle name="20% - Accent4 14 2 3 2" xfId="16201" xr:uid="{3550B878-8F4E-4E68-893D-F50E60DBE9C2}"/>
    <cellStyle name="20% - Accent4 14 2 4" xfId="10788" xr:uid="{7F19F64B-B6BB-45A0-B233-003879C8CA22}"/>
    <cellStyle name="20% - Accent4 14 2 4 2" xfId="16202" xr:uid="{376EE31B-A9F9-4D1C-A8A4-AB9DBE9CEFA1}"/>
    <cellStyle name="20% - Accent4 14 2 5" xfId="16203" xr:uid="{57AE2796-E1FD-42DF-A1E9-7FBD931B3A74}"/>
    <cellStyle name="20% - Accent4 14 2 6" xfId="29159" xr:uid="{B2AD8353-7F7C-4025-960E-9567681FD7EC}"/>
    <cellStyle name="20% - Accent4 14 2 7" xfId="16197" xr:uid="{5B904748-66E3-4851-8533-93BB48F545AB}"/>
    <cellStyle name="20% - Accent4 14 2 8" xfId="13018" xr:uid="{CCAE7BC4-5B9A-4131-8FF2-DD3BD56DC057}"/>
    <cellStyle name="20% - Accent4 14 3" xfId="3238" xr:uid="{2F07B691-30F9-44C6-8573-BC9ABB42BBBE}"/>
    <cellStyle name="20% - Accent4 14 3 2" xfId="7247" xr:uid="{D6E434B8-7F00-4D1E-A972-F36051887FC5}"/>
    <cellStyle name="20% - Accent4 14 3 2 2" xfId="16206" xr:uid="{EAC2E1EF-146C-4DF3-BEEF-FCCC8E0E7560}"/>
    <cellStyle name="20% - Accent4 14 3 2 3" xfId="16207" xr:uid="{8B936AF5-7052-40BF-BF40-11BE56A0C2DA}"/>
    <cellStyle name="20% - Accent4 14 3 2 4" xfId="16205" xr:uid="{FFC659BC-2B79-487C-AE7B-5556F9035019}"/>
    <cellStyle name="20% - Accent4 14 3 3" xfId="16208" xr:uid="{93280ED3-D0FA-4D30-A2A3-50763D2F883D}"/>
    <cellStyle name="20% - Accent4 14 3 4" xfId="16209" xr:uid="{AA04BF31-240F-4065-B1DC-4CB0AE1774F4}"/>
    <cellStyle name="20% - Accent4 14 3 5" xfId="16210" xr:uid="{5A2BB90D-B9C7-4D01-8DC2-365580BFBD0C}"/>
    <cellStyle name="20% - Accent4 14 3 6" xfId="16204" xr:uid="{E7383853-2A26-4189-B8D1-245A1B08A4AD}"/>
    <cellStyle name="20% - Accent4 14 4" xfId="5256" xr:uid="{F4682373-14B4-4C6D-A41D-3407E182BCFA}"/>
    <cellStyle name="20% - Accent4 14 4 2" xfId="16212" xr:uid="{7E56B625-3BE3-42AB-B4D2-D538BBD077EA}"/>
    <cellStyle name="20% - Accent4 14 4 3" xfId="16213" xr:uid="{7C26187F-84F1-41A5-AD46-543B6239BE87}"/>
    <cellStyle name="20% - Accent4 14 4 4" xfId="16211" xr:uid="{04D5402A-5CBC-4D36-A662-C0D17F887979}"/>
    <cellStyle name="20% - Accent4 14 5" xfId="9751" xr:uid="{CA3D36F4-1EDB-4F64-BF69-88604E430BFF}"/>
    <cellStyle name="20% - Accent4 14 5 2" xfId="16214" xr:uid="{AC1CB590-D229-4330-A059-2B1FD6038626}"/>
    <cellStyle name="20% - Accent4 14 6" xfId="16215" xr:uid="{A6EB414B-38AF-4430-85C8-B34CBDE10DAA}"/>
    <cellStyle name="20% - Accent4 14 7" xfId="16216" xr:uid="{5EBC9896-79FB-4076-B5FA-11C207737CF6}"/>
    <cellStyle name="20% - Accent4 14 8" xfId="28157" xr:uid="{F6CFDE58-6B8C-44E9-B451-410066DCFFE6}"/>
    <cellStyle name="20% - Accent4 14 9" xfId="16196" xr:uid="{86EF6DE6-55BC-4EAC-9EDF-C1089CB7C085}"/>
    <cellStyle name="20% - Accent4 15" xfId="1233" xr:uid="{8F2A7E2A-ECE1-441F-B3BA-075786EC87D2}"/>
    <cellStyle name="20% - Accent4 15 10" xfId="12004" xr:uid="{2DBB26A7-B6AF-48C7-964B-261C002B9FD5}"/>
    <cellStyle name="20% - Accent4 15 2" xfId="2274" xr:uid="{D1B6134F-D6D0-437C-8F36-776CC3A40946}"/>
    <cellStyle name="20% - Accent4 15 2 2" xfId="4298" xr:uid="{35D01BCE-5203-4640-A93E-6343FDFEBBC8}"/>
    <cellStyle name="20% - Accent4 15 2 2 2" xfId="8307" xr:uid="{CD282467-1A74-42EF-A037-747FB9891735}"/>
    <cellStyle name="20% - Accent4 15 2 2 2 2" xfId="16220" xr:uid="{8FF53135-79B8-4C36-BAC2-EB1959E8BD1F}"/>
    <cellStyle name="20% - Accent4 15 2 2 3" xfId="16221" xr:uid="{1B0401F5-281B-4B2D-9124-46C34B6B71E5}"/>
    <cellStyle name="20% - Accent4 15 2 2 4" xfId="16219" xr:uid="{6CD6C6E1-9684-479D-AEB3-20324EED1198}"/>
    <cellStyle name="20% - Accent4 15 2 3" xfId="6316" xr:uid="{011E843F-D186-439B-95BF-10DA6327FEAC}"/>
    <cellStyle name="20% - Accent4 15 2 3 2" xfId="16222" xr:uid="{1E941CDE-FC88-48AA-A975-A7B8D06C7C9A}"/>
    <cellStyle name="20% - Accent4 15 2 4" xfId="10811" xr:uid="{88D5594A-E70D-4E81-BFE1-2529183CCFEF}"/>
    <cellStyle name="20% - Accent4 15 2 4 2" xfId="16223" xr:uid="{67BD8831-1938-489E-82EC-5B471AB34E30}"/>
    <cellStyle name="20% - Accent4 15 2 5" xfId="16224" xr:uid="{6CE7822A-4D4F-4609-9DE3-50E8835BC2F3}"/>
    <cellStyle name="20% - Accent4 15 2 6" xfId="29181" xr:uid="{E913FB95-5A5D-41A4-8CC7-7D383DC20E46}"/>
    <cellStyle name="20% - Accent4 15 2 7" xfId="16218" xr:uid="{99BB2C5C-7064-4C69-926A-904DFE131A76}"/>
    <cellStyle name="20% - Accent4 15 2 8" xfId="13041" xr:uid="{CFFEA906-6775-4B59-878F-2651025C266A}"/>
    <cellStyle name="20% - Accent4 15 3" xfId="3261" xr:uid="{3FD44305-F60C-4E98-8AA2-D387472EA7E6}"/>
    <cellStyle name="20% - Accent4 15 3 2" xfId="7270" xr:uid="{9D6EE4A4-6155-4C93-8D35-210C7324C77B}"/>
    <cellStyle name="20% - Accent4 15 3 2 2" xfId="16227" xr:uid="{6265F0C9-4714-4B76-A80F-FA5375DCC5E4}"/>
    <cellStyle name="20% - Accent4 15 3 2 3" xfId="16228" xr:uid="{38C2041E-3611-47F0-A007-EF2FCD66C496}"/>
    <cellStyle name="20% - Accent4 15 3 2 4" xfId="16226" xr:uid="{B7CA0ACD-50A4-40B9-9440-4F8770D3B2FC}"/>
    <cellStyle name="20% - Accent4 15 3 3" xfId="16229" xr:uid="{AEB1B798-7FFF-4BF8-9C43-E9D09DEFA731}"/>
    <cellStyle name="20% - Accent4 15 3 4" xfId="16230" xr:uid="{E3AC29CE-7960-4A27-A8A8-71403BD99E82}"/>
    <cellStyle name="20% - Accent4 15 3 5" xfId="16231" xr:uid="{597AC647-3533-4C96-A2BD-C09A8EAF6E88}"/>
    <cellStyle name="20% - Accent4 15 3 6" xfId="16225" xr:uid="{EE77B8E5-D23A-4B9C-B1FE-0FB71D143F70}"/>
    <cellStyle name="20% - Accent4 15 4" xfId="5279" xr:uid="{EF09E933-D9DD-445C-B7CD-7810996BEF82}"/>
    <cellStyle name="20% - Accent4 15 4 2" xfId="16233" xr:uid="{85239FDB-09C5-43BE-83F6-248EA2BED378}"/>
    <cellStyle name="20% - Accent4 15 4 3" xfId="16234" xr:uid="{0421FF73-60A4-4CFD-8694-6F8C23C9E07B}"/>
    <cellStyle name="20% - Accent4 15 4 4" xfId="16232" xr:uid="{69EC06DE-FE94-4AC5-8CA9-DC1A747FA5DE}"/>
    <cellStyle name="20% - Accent4 15 5" xfId="9774" xr:uid="{ED507F77-C743-411F-AD14-E4F4E5EDB430}"/>
    <cellStyle name="20% - Accent4 15 5 2" xfId="16235" xr:uid="{25132002-1F98-4713-86DA-CF8306121AD9}"/>
    <cellStyle name="20% - Accent4 15 6" xfId="16236" xr:uid="{29360223-C34A-4A32-B615-310FC943ECAD}"/>
    <cellStyle name="20% - Accent4 15 7" xfId="16237" xr:uid="{4BCDD2BC-289D-4C18-AA38-F1695AB2ED5E}"/>
    <cellStyle name="20% - Accent4 15 8" xfId="28179" xr:uid="{0CF5F628-BE5B-4240-872A-5721EF222C49}"/>
    <cellStyle name="20% - Accent4 15 9" xfId="16217" xr:uid="{2B130FC0-D670-4A44-9797-3A18C0150486}"/>
    <cellStyle name="20% - Accent4 16" xfId="1257" xr:uid="{CADF583D-BD59-4D3E-B847-14E6160DE7DA}"/>
    <cellStyle name="20% - Accent4 16 10" xfId="12028" xr:uid="{AF0623BD-F2FA-4A51-ACA7-7CC8390E0B77}"/>
    <cellStyle name="20% - Accent4 16 2" xfId="2298" xr:uid="{F1618CD8-73AE-428E-B7DB-03914B333816}"/>
    <cellStyle name="20% - Accent4 16 2 2" xfId="4322" xr:uid="{913BBA47-1B39-4AEB-88DD-7F09843B5822}"/>
    <cellStyle name="20% - Accent4 16 2 2 2" xfId="8331" xr:uid="{6CA477F5-1A9D-44F5-AC6E-E6D5A302D9B2}"/>
    <cellStyle name="20% - Accent4 16 2 2 2 2" xfId="16241" xr:uid="{466C4A29-5255-4B0F-A3B0-19D0851B4A0B}"/>
    <cellStyle name="20% - Accent4 16 2 2 3" xfId="16242" xr:uid="{A34FF126-6C10-4DBE-8ED0-3809E812C7AD}"/>
    <cellStyle name="20% - Accent4 16 2 2 4" xfId="16240" xr:uid="{2497E371-2DA5-4A43-9B4A-331C84094F21}"/>
    <cellStyle name="20% - Accent4 16 2 3" xfId="6340" xr:uid="{95165B2C-D2A5-4B7F-BBA1-FF6E5A348FD7}"/>
    <cellStyle name="20% - Accent4 16 2 3 2" xfId="16243" xr:uid="{04CD98C9-E7A0-445F-BEAB-4FB2B153A6CD}"/>
    <cellStyle name="20% - Accent4 16 2 4" xfId="10835" xr:uid="{587207FD-84EA-4B8F-AED2-5856E6D61B12}"/>
    <cellStyle name="20% - Accent4 16 2 4 2" xfId="16244" xr:uid="{9CEC761D-E22A-416D-9D47-136886733035}"/>
    <cellStyle name="20% - Accent4 16 2 5" xfId="16245" xr:uid="{41846502-EEBB-48C1-96DF-821C68157CE8}"/>
    <cellStyle name="20% - Accent4 16 2 6" xfId="29204" xr:uid="{C45CD5E5-47F0-4B72-B1D9-4E15E4B2A8F6}"/>
    <cellStyle name="20% - Accent4 16 2 7" xfId="16239" xr:uid="{5B653658-F99C-43A5-9900-55E9A6F5C607}"/>
    <cellStyle name="20% - Accent4 16 2 8" xfId="13065" xr:uid="{8601D429-85C1-432F-835E-95CC4D39C885}"/>
    <cellStyle name="20% - Accent4 16 3" xfId="3285" xr:uid="{BEE2C9D5-FDD5-4284-81AC-095BCE33C52F}"/>
    <cellStyle name="20% - Accent4 16 3 2" xfId="7294" xr:uid="{752FD9D5-D0C5-42D6-BE04-83CA927BE3E6}"/>
    <cellStyle name="20% - Accent4 16 3 2 2" xfId="16248" xr:uid="{F5C5ED01-EABA-43C1-8E26-2457370A5AB1}"/>
    <cellStyle name="20% - Accent4 16 3 2 3" xfId="16249" xr:uid="{E1EC7E0B-49DF-4904-B997-3F0B29BAA29B}"/>
    <cellStyle name="20% - Accent4 16 3 2 4" xfId="16247" xr:uid="{5EA4E8D9-0652-4BEE-A41F-014BE6BE818F}"/>
    <cellStyle name="20% - Accent4 16 3 3" xfId="16250" xr:uid="{B1588DB6-96D6-490E-87E9-E545229BF761}"/>
    <cellStyle name="20% - Accent4 16 3 4" xfId="16251" xr:uid="{990EB14D-C643-4EC4-9EF2-F4E5CC7B59F1}"/>
    <cellStyle name="20% - Accent4 16 3 5" xfId="16252" xr:uid="{7A9B96EF-0CC4-4E6C-B71E-6D8C7BFA37A6}"/>
    <cellStyle name="20% - Accent4 16 3 6" xfId="16246" xr:uid="{05BBAC41-676A-41CE-97AE-7FA6D429F006}"/>
    <cellStyle name="20% - Accent4 16 4" xfId="5303" xr:uid="{B1B77885-B3E5-48A5-B1F2-08269EB6DF38}"/>
    <cellStyle name="20% - Accent4 16 4 2" xfId="16254" xr:uid="{7741D69B-CB08-47EF-8420-4C1BD6D107B7}"/>
    <cellStyle name="20% - Accent4 16 4 3" xfId="16255" xr:uid="{DCA21A4C-5590-4B20-BF23-ECE29A2F418F}"/>
    <cellStyle name="20% - Accent4 16 4 4" xfId="16253" xr:uid="{60E6F699-AA1F-40E7-8D09-B7736659B17F}"/>
    <cellStyle name="20% - Accent4 16 5" xfId="9798" xr:uid="{0568A41F-955D-433E-953F-2C73E45C674C}"/>
    <cellStyle name="20% - Accent4 16 5 2" xfId="16256" xr:uid="{1788B13B-A7FB-454D-A361-8E7B6AFA4A21}"/>
    <cellStyle name="20% - Accent4 16 6" xfId="16257" xr:uid="{28B71D75-C890-486E-BECE-FD0266131A99}"/>
    <cellStyle name="20% - Accent4 16 7" xfId="16258" xr:uid="{51C395CA-A3EC-4019-B03F-E0BEA998746F}"/>
    <cellStyle name="20% - Accent4 16 8" xfId="28202" xr:uid="{B23A88E2-EEA3-4E8B-A2CB-E67CD411F574}"/>
    <cellStyle name="20% - Accent4 16 9" xfId="16238" xr:uid="{BB98BC8C-3A2E-41C7-B0C7-E194394299F3}"/>
    <cellStyle name="20% - Accent4 17" xfId="1281" xr:uid="{F8653D01-ED75-49C5-9954-34C062ABF08A}"/>
    <cellStyle name="20% - Accent4 17 2" xfId="2322" xr:uid="{33028AA1-3DB8-4189-8FEF-076937969B3E}"/>
    <cellStyle name="20% - Accent4 17 2 2" xfId="4346" xr:uid="{5EB981DF-03E7-458E-AE6C-CCCA259CFC9C}"/>
    <cellStyle name="20% - Accent4 17 2 2 2" xfId="8355" xr:uid="{606EEB23-B687-40B7-BB7D-BE1F5AE2A397}"/>
    <cellStyle name="20% - Accent4 17 2 2 3" xfId="16261" xr:uid="{126D2286-68E3-48EB-B67D-C25B4C28F8D4}"/>
    <cellStyle name="20% - Accent4 17 2 3" xfId="6364" xr:uid="{6EA09389-393D-4BBE-9C5D-4ED4D58477DB}"/>
    <cellStyle name="20% - Accent4 17 2 3 2" xfId="16262" xr:uid="{3B374C88-8EBC-47B4-A69A-1ECE531B7A12}"/>
    <cellStyle name="20% - Accent4 17 2 4" xfId="10859" xr:uid="{48329061-B6F0-4413-B1BB-F7847D54DFC1}"/>
    <cellStyle name="20% - Accent4 17 2 4 2" xfId="29227" xr:uid="{76E6D695-D208-49BE-BE84-0CE691D6C9EC}"/>
    <cellStyle name="20% - Accent4 17 2 5" xfId="16260" xr:uid="{FD3E3615-93A9-4FE4-B91F-120443E42937}"/>
    <cellStyle name="20% - Accent4 17 2 6" xfId="13089" xr:uid="{AF9CF947-0526-426F-99F5-C1DAF46AEB52}"/>
    <cellStyle name="20% - Accent4 17 3" xfId="3309" xr:uid="{D4C4BDC9-7F82-4148-A609-D68E69C4D8E1}"/>
    <cellStyle name="20% - Accent4 17 3 2" xfId="7318" xr:uid="{D52AB878-A534-40BA-A2EB-A2F6571DF5F9}"/>
    <cellStyle name="20% - Accent4 17 3 3" xfId="16263" xr:uid="{BE9EEAC7-700B-45CF-8E0D-0BC35CB55069}"/>
    <cellStyle name="20% - Accent4 17 4" xfId="5327" xr:uid="{8D1CBC1F-C1E6-4BD6-BC64-8A72E8FA8CF4}"/>
    <cellStyle name="20% - Accent4 17 4 2" xfId="16264" xr:uid="{8D13C817-BF64-4C9E-9877-D63A495BCAED}"/>
    <cellStyle name="20% - Accent4 17 5" xfId="9822" xr:uid="{6A4EF40C-8BD7-422D-9DEF-2C496638736D}"/>
    <cellStyle name="20% - Accent4 17 5 2" xfId="16265" xr:uid="{1A718CAB-4FF6-4139-8844-CBC103E5C5ED}"/>
    <cellStyle name="20% - Accent4 17 6" xfId="28225" xr:uid="{39ACF67B-C5CF-4049-B697-05A92270BC49}"/>
    <cellStyle name="20% - Accent4 17 7" xfId="16259" xr:uid="{D1320D8A-7DA5-44CF-93C2-953FE5BD71FA}"/>
    <cellStyle name="20% - Accent4 17 8" xfId="12052" xr:uid="{DA06D01A-633F-4DF8-9B12-9C6489B80A10}"/>
    <cellStyle name="20% - Accent4 18" xfId="1306" xr:uid="{AEC5CB52-6621-4BEF-B9C1-F068BF6F0784}"/>
    <cellStyle name="20% - Accent4 18 2" xfId="3334" xr:uid="{52CBB415-C99D-4A0A-9BE6-A4167F32BFA1}"/>
    <cellStyle name="20% - Accent4 18 2 2" xfId="7343" xr:uid="{43C8939D-5EE7-4A11-A507-6F6BABF192D4}"/>
    <cellStyle name="20% - Accent4 18 2 2 2" xfId="16268" xr:uid="{FFE8C5B1-6507-49A7-9C88-81D392850197}"/>
    <cellStyle name="20% - Accent4 18 2 3" xfId="16269" xr:uid="{E0A9BE4E-B1F5-4B15-8223-CA44AD233FFE}"/>
    <cellStyle name="20% - Accent4 18 2 4" xfId="16267" xr:uid="{DB83A3A8-890B-48A1-85CE-0EDEE99974A8}"/>
    <cellStyle name="20% - Accent4 18 3" xfId="5352" xr:uid="{FD6A9435-1164-4BCC-843C-CBCED3FDC1BE}"/>
    <cellStyle name="20% - Accent4 18 3 2" xfId="16270" xr:uid="{853F0C7F-CECE-4242-AE3D-D67DEE157547}"/>
    <cellStyle name="20% - Accent4 18 4" xfId="9847" xr:uid="{A675C042-D02F-4EAF-9BBC-6F5741C35E1B}"/>
    <cellStyle name="20% - Accent4 18 4 2" xfId="16271" xr:uid="{5AD1A057-C1EA-4EFE-A5F6-ACA2D678C281}"/>
    <cellStyle name="20% - Accent4 18 5" xfId="16272" xr:uid="{1B45A370-2332-4404-A603-E215927DF09D}"/>
    <cellStyle name="20% - Accent4 18 6" xfId="28249" xr:uid="{4DD06E46-B51C-4291-8C7D-CAC9390C311A}"/>
    <cellStyle name="20% - Accent4 18 7" xfId="16266" xr:uid="{B630D928-55B4-4FEF-BEC5-53D6EC84040E}"/>
    <cellStyle name="20% - Accent4 18 8" xfId="12077" xr:uid="{5199C28A-4F7B-47AA-9437-5833F5EE1A8F}"/>
    <cellStyle name="20% - Accent4 19" xfId="1330" xr:uid="{31002BE8-3E4C-4832-932F-16D0862C623F}"/>
    <cellStyle name="20% - Accent4 19 2" xfId="3358" xr:uid="{3768B74F-9B22-4BF3-8FB9-7F83F6354BA5}"/>
    <cellStyle name="20% - Accent4 19 2 2" xfId="7367" xr:uid="{34478E86-435D-4BBC-87D9-DCEB26E3B982}"/>
    <cellStyle name="20% - Accent4 19 2 3" xfId="16274" xr:uid="{AF61859F-CB4F-4CFA-97A2-8FBE49A52AA0}"/>
    <cellStyle name="20% - Accent4 19 3" xfId="5376" xr:uid="{C149612C-3F4D-40F0-8F1F-8C0EC826BE88}"/>
    <cellStyle name="20% - Accent4 19 3 2" xfId="16275" xr:uid="{3823EFFD-B5A3-4F67-B569-DF15C908E99F}"/>
    <cellStyle name="20% - Accent4 19 4" xfId="9871" xr:uid="{45321C75-B946-4C04-A43E-D565E766C96F}"/>
    <cellStyle name="20% - Accent4 19 4 2" xfId="16276" xr:uid="{B0A29F02-BB4A-4753-81EA-AA03956BF810}"/>
    <cellStyle name="20% - Accent4 19 5" xfId="28272" xr:uid="{74AF2BB0-B01E-4DCD-87D2-C64DD423959E}"/>
    <cellStyle name="20% - Accent4 19 6" xfId="16273" xr:uid="{F23547F4-3B49-4108-8A10-8F25012F14A2}"/>
    <cellStyle name="20% - Accent4 19 7" xfId="12101" xr:uid="{8C621185-C747-47D9-A32B-ECEFCD80E8F1}"/>
    <cellStyle name="20% - Accent4 2" xfId="409" xr:uid="{CB2FDD89-2B9B-48B4-9E17-76F259CE33E4}"/>
    <cellStyle name="20% - Accent4 2 10" xfId="16278" xr:uid="{A5DBAB57-FDDF-4FD7-AB82-6D376F2B2186}"/>
    <cellStyle name="20% - Accent4 2 11" xfId="16279" xr:uid="{60FF2D59-8D27-45C2-93C6-A5234B5D22BC}"/>
    <cellStyle name="20% - Accent4 2 12" xfId="16280" xr:uid="{482A60CC-47F1-41A9-B61A-3C5A6952CDD2}"/>
    <cellStyle name="20% - Accent4 2 13" xfId="27140" xr:uid="{37FE98EB-5DF3-4FED-A658-4FFD94D9AA96}"/>
    <cellStyle name="20% - Accent4 2 14" xfId="16277" xr:uid="{7529B304-0308-406C-B9D0-1FF9C2FCE077}"/>
    <cellStyle name="20% - Accent4 2 15" xfId="13144" xr:uid="{4DE98052-5D3D-4606-AA20-D4675B08685A}"/>
    <cellStyle name="20% - Accent4 2 16" xfId="11202" xr:uid="{69F3E20E-53A5-45A3-B1B9-6644B140E6AC}"/>
    <cellStyle name="20% - Accent4 2 17" xfId="11022" xr:uid="{02D0D797-0E07-4DAF-A120-05C87FC3EEB2}"/>
    <cellStyle name="20% - Accent4 2 2" xfId="646" xr:uid="{BE6D1CE9-CBB1-48CD-9074-A201635B1268}"/>
    <cellStyle name="20% - Accent4 2 2 10" xfId="27141" xr:uid="{504D1F6E-8415-4C69-8FC1-F77F988127C6}"/>
    <cellStyle name="20% - Accent4 2 2 11" xfId="16281" xr:uid="{BE69479A-9016-4189-84C3-D68EF6E901F5}"/>
    <cellStyle name="20% - Accent4 2 2 12" xfId="11421" xr:uid="{DBC9329E-9C2B-4430-AFF6-45E7937F579C}"/>
    <cellStyle name="20% - Accent4 2 2 2" xfId="1693" xr:uid="{2EEE11B9-B219-4E05-96F8-0B9C60052E42}"/>
    <cellStyle name="20% - Accent4 2 2 2 10" xfId="12460" xr:uid="{7F9E996A-0778-4375-8927-326ED331D1CE}"/>
    <cellStyle name="20% - Accent4 2 2 2 2" xfId="3717" xr:uid="{FB683A00-1A88-410A-899F-4B4972E0FDE1}"/>
    <cellStyle name="20% - Accent4 2 2 2 2 2" xfId="7726" xr:uid="{FB766665-C2FA-4D6C-A012-447C524313D1}"/>
    <cellStyle name="20% - Accent4 2 2 2 2 2 2" xfId="16285" xr:uid="{5E49108A-3F84-4FD2-9D82-1035935E1FE8}"/>
    <cellStyle name="20% - Accent4 2 2 2 2 2 3" xfId="16286" xr:uid="{01E273CD-C355-4BAC-9F5F-F97814C99C6F}"/>
    <cellStyle name="20% - Accent4 2 2 2 2 2 4" xfId="16284" xr:uid="{71AC0503-61A6-4E7C-9CF3-F2B8F759B948}"/>
    <cellStyle name="20% - Accent4 2 2 2 2 3" xfId="16287" xr:uid="{BA760FFC-CC4B-4BD3-A07C-8679A99ECD2F}"/>
    <cellStyle name="20% - Accent4 2 2 2 2 4" xfId="16288" xr:uid="{360BF163-3639-4E67-B21B-F2F74CCD2FE7}"/>
    <cellStyle name="20% - Accent4 2 2 2 2 5" xfId="16289" xr:uid="{1B1AE116-B4EA-4F49-9F49-0FD2B4F2BC39}"/>
    <cellStyle name="20% - Accent4 2 2 2 2 6" xfId="16283" xr:uid="{791F16B5-8882-4FCA-90D4-0EC89B622EED}"/>
    <cellStyle name="20% - Accent4 2 2 2 3" xfId="5735" xr:uid="{4D3EB1C2-E1FC-4DE7-A81D-F9086FBF8F6F}"/>
    <cellStyle name="20% - Accent4 2 2 2 3 2" xfId="16291" xr:uid="{B30DFCF1-797E-4822-8A77-D9806ABDE2EA}"/>
    <cellStyle name="20% - Accent4 2 2 2 3 2 2" xfId="16292" xr:uid="{9DFA7A8E-1752-4A9C-9D87-42DA0FEEDD2A}"/>
    <cellStyle name="20% - Accent4 2 2 2 3 2 3" xfId="16293" xr:uid="{85F21B8E-ED9E-4DE7-9F14-FBF7A11F7CE3}"/>
    <cellStyle name="20% - Accent4 2 2 2 3 3" xfId="16294" xr:uid="{FCA07A3F-E9C2-4025-9A64-A8896A75B573}"/>
    <cellStyle name="20% - Accent4 2 2 2 3 4" xfId="16295" xr:uid="{AE56F6F5-9B1C-4979-B8DC-485C4EA34F1F}"/>
    <cellStyle name="20% - Accent4 2 2 2 3 5" xfId="16296" xr:uid="{E170FFF8-C5D4-422F-85F1-17277E8863FC}"/>
    <cellStyle name="20% - Accent4 2 2 2 3 6" xfId="16290" xr:uid="{4106E1CC-EB7B-4F35-8C29-85DC8F872E25}"/>
    <cellStyle name="20% - Accent4 2 2 2 4" xfId="10230" xr:uid="{AA7351B1-EE8E-45D5-804C-6C15CB006A8A}"/>
    <cellStyle name="20% - Accent4 2 2 2 4 2" xfId="16298" xr:uid="{4308FB59-D6F6-4130-BE9A-E61392916685}"/>
    <cellStyle name="20% - Accent4 2 2 2 4 3" xfId="16299" xr:uid="{7B68411D-914D-4059-BE0F-F8C29DEA3767}"/>
    <cellStyle name="20% - Accent4 2 2 2 4 4" xfId="16297" xr:uid="{1C2FC6A4-665A-4EB7-A44A-6EA472589A34}"/>
    <cellStyle name="20% - Accent4 2 2 2 5" xfId="16300" xr:uid="{C83CF947-273E-4FC9-B90A-E3CE64A17608}"/>
    <cellStyle name="20% - Accent4 2 2 2 6" xfId="16301" xr:uid="{DE2566E7-5C6A-40EC-8D6F-7321F2E0E642}"/>
    <cellStyle name="20% - Accent4 2 2 2 7" xfId="16302" xr:uid="{8008D43B-C8C0-470B-98F0-A7B0159D2249}"/>
    <cellStyle name="20% - Accent4 2 2 2 8" xfId="27243" xr:uid="{89D98D9F-11FA-4F3A-A107-B74FB9CD25FE}"/>
    <cellStyle name="20% - Accent4 2 2 2 9" xfId="16282" xr:uid="{66E494B7-741F-46A4-9BB8-4CE2224E9803}"/>
    <cellStyle name="20% - Accent4 2 2 3" xfId="2680" xr:uid="{0942EB53-B1DC-461E-8B0A-63C47B36277B}"/>
    <cellStyle name="20% - Accent4 2 2 3 2" xfId="6689" xr:uid="{EA9C691A-0B5C-4F99-9361-205AFBB678CD}"/>
    <cellStyle name="20% - Accent4 2 2 3 2 2" xfId="16305" xr:uid="{54F7A913-4CC9-44D3-8388-C74D50672142}"/>
    <cellStyle name="20% - Accent4 2 2 3 2 2 2" xfId="16306" xr:uid="{F6F3CE82-D6AC-445F-9545-417819558BE4}"/>
    <cellStyle name="20% - Accent4 2 2 3 2 2 3" xfId="16307" xr:uid="{2E0A8A3C-61FE-4516-9734-67F65BB4A2D0}"/>
    <cellStyle name="20% - Accent4 2 2 3 2 3" xfId="16308" xr:uid="{40AB83CB-18D7-41D7-9E07-DC19B2109497}"/>
    <cellStyle name="20% - Accent4 2 2 3 2 4" xfId="16309" xr:uid="{7BC34935-B737-4435-A77F-FDDA593083C0}"/>
    <cellStyle name="20% - Accent4 2 2 3 2 5" xfId="16310" xr:uid="{8646F78A-C4EF-40B7-8667-2DBC4AB4A554}"/>
    <cellStyle name="20% - Accent4 2 2 3 2 6" xfId="16304" xr:uid="{46C4D055-2632-48E8-A7D1-75D6BDC1EED1}"/>
    <cellStyle name="20% - Accent4 2 2 3 3" xfId="16311" xr:uid="{94F612B8-1E0F-47D6-B00F-9BA22ECAADB5}"/>
    <cellStyle name="20% - Accent4 2 2 3 3 2" xfId="16312" xr:uid="{4B227043-6C70-47A9-9061-C583695C18B2}"/>
    <cellStyle name="20% - Accent4 2 2 3 3 2 2" xfId="16313" xr:uid="{10361A01-1CFB-486A-80BA-B89143D1837D}"/>
    <cellStyle name="20% - Accent4 2 2 3 3 2 3" xfId="16314" xr:uid="{255C54C6-8427-49A9-A8C1-32EE116379C1}"/>
    <cellStyle name="20% - Accent4 2 2 3 3 3" xfId="16315" xr:uid="{03417FD6-6E15-4303-AEE2-1837E2C5B35A}"/>
    <cellStyle name="20% - Accent4 2 2 3 3 4" xfId="16316" xr:uid="{52252845-D10D-4797-A9F4-B83C078E8A96}"/>
    <cellStyle name="20% - Accent4 2 2 3 3 5" xfId="16317" xr:uid="{20340870-DB74-4F7F-A4C0-60A3E837B042}"/>
    <cellStyle name="20% - Accent4 2 2 3 4" xfId="16318" xr:uid="{7ECCB273-848F-4F63-81A3-E2D0179087C3}"/>
    <cellStyle name="20% - Accent4 2 2 3 4 2" xfId="16319" xr:uid="{4FA54535-BA97-4BEC-8EAB-DEFE0D1FCD79}"/>
    <cellStyle name="20% - Accent4 2 2 3 4 3" xfId="16320" xr:uid="{DA7C7C3E-4DFB-4D14-B845-41303349A33E}"/>
    <cellStyle name="20% - Accent4 2 2 3 5" xfId="16321" xr:uid="{0103A546-8353-4874-87C9-54313252D45C}"/>
    <cellStyle name="20% - Accent4 2 2 3 6" xfId="16322" xr:uid="{BACF472F-3A91-49C8-9D9E-64688A0E8B58}"/>
    <cellStyle name="20% - Accent4 2 2 3 7" xfId="16323" xr:uid="{E6612901-0BF3-40AA-BCBE-1B824C4A0894}"/>
    <cellStyle name="20% - Accent4 2 2 3 8" xfId="16303" xr:uid="{6ABD18F2-0043-42E5-A5A3-21ED5795D805}"/>
    <cellStyle name="20% - Accent4 2 2 4" xfId="4697" xr:uid="{AD75765C-22C5-4A27-994D-C0DCC939F4B8}"/>
    <cellStyle name="20% - Accent4 2 2 4 2" xfId="16325" xr:uid="{CBC1B198-6100-415E-A708-887108A11455}"/>
    <cellStyle name="20% - Accent4 2 2 4 2 2" xfId="16326" xr:uid="{942C9BDC-617C-4F0A-9910-F2C65D7AF2BF}"/>
    <cellStyle name="20% - Accent4 2 2 4 2 3" xfId="16327" xr:uid="{D7EBFA27-CF25-4FCC-BAC6-A0439371A1EC}"/>
    <cellStyle name="20% - Accent4 2 2 4 3" xfId="16328" xr:uid="{170FB274-1F45-4FE0-95E5-CD5354059F40}"/>
    <cellStyle name="20% - Accent4 2 2 4 4" xfId="16329" xr:uid="{DDF38081-2A38-4760-A43B-F100645D4976}"/>
    <cellStyle name="20% - Accent4 2 2 4 5" xfId="16330" xr:uid="{893D9A1E-81D6-4D67-9878-982BA24EF88B}"/>
    <cellStyle name="20% - Accent4 2 2 4 6" xfId="16324" xr:uid="{6B84FAD5-8BD8-486F-87EC-871F9B326492}"/>
    <cellStyle name="20% - Accent4 2 2 5" xfId="9192" xr:uid="{7B5F3FCC-ADD2-4545-982E-0AAFAC78D2CD}"/>
    <cellStyle name="20% - Accent4 2 2 5 2" xfId="16332" xr:uid="{2BDC355D-C3BA-4A4F-80DD-78F7E29FC6F5}"/>
    <cellStyle name="20% - Accent4 2 2 5 2 2" xfId="16333" xr:uid="{723802B7-04B3-42A0-8E56-ED05E23623D9}"/>
    <cellStyle name="20% - Accent4 2 2 5 2 3" xfId="16334" xr:uid="{E36464F1-6A1A-4F88-B86C-27CF654ECD7A}"/>
    <cellStyle name="20% - Accent4 2 2 5 3" xfId="16335" xr:uid="{AF225511-723E-40F6-8193-041B859D02ED}"/>
    <cellStyle name="20% - Accent4 2 2 5 4" xfId="16336" xr:uid="{9C9BFAAD-D62B-440E-8277-8351F540CBBC}"/>
    <cellStyle name="20% - Accent4 2 2 5 5" xfId="16337" xr:uid="{048664DC-B622-4C0B-917B-E41E85DED3F2}"/>
    <cellStyle name="20% - Accent4 2 2 5 6" xfId="16331" xr:uid="{773592B4-134C-4C5A-95B4-8D0B04366643}"/>
    <cellStyle name="20% - Accent4 2 2 6" xfId="16338" xr:uid="{414A9438-9683-48E2-ADB1-474F49290312}"/>
    <cellStyle name="20% - Accent4 2 2 6 2" xfId="16339" xr:uid="{D9953FFD-4879-42C3-BF42-B1874B07F0B6}"/>
    <cellStyle name="20% - Accent4 2 2 6 3" xfId="16340" xr:uid="{45FE05D0-651E-45FE-A816-87F9ED78D4AA}"/>
    <cellStyle name="20% - Accent4 2 2 7" xfId="16341" xr:uid="{66F32A4D-7849-4848-A8BD-541E4A495F5B}"/>
    <cellStyle name="20% - Accent4 2 2 8" xfId="16342" xr:uid="{18E2CA13-DFF4-45CB-9995-AE390AEF0380}"/>
    <cellStyle name="20% - Accent4 2 2 9" xfId="16343" xr:uid="{3DB9F37C-F117-4D9F-8BFD-3C28C4F2C7AD}"/>
    <cellStyle name="20% - Accent4 2 3" xfId="919" xr:uid="{8B9E9431-88E3-4906-84A4-27972BBBB9BF}"/>
    <cellStyle name="20% - Accent4 2 3 10" xfId="11690" xr:uid="{25125B00-6FBA-4919-A031-002FFEF6FEAA}"/>
    <cellStyle name="20% - Accent4 2 3 2" xfId="1960" xr:uid="{1E57EA40-7A23-490A-BC09-F01022B6AC89}"/>
    <cellStyle name="20% - Accent4 2 3 2 2" xfId="3984" xr:uid="{4D106826-57C8-49AC-A9D5-C4ED55BE7E8E}"/>
    <cellStyle name="20% - Accent4 2 3 2 2 2" xfId="7993" xr:uid="{88F0F792-42FA-426B-88E2-0EA5742AA9BF}"/>
    <cellStyle name="20% - Accent4 2 3 2 2 2 2" xfId="16347" xr:uid="{6662A302-F892-418B-AAD7-007306F1F34C}"/>
    <cellStyle name="20% - Accent4 2 3 2 2 3" xfId="16348" xr:uid="{E9F14F07-C421-4474-A033-FCC911BAFBF8}"/>
    <cellStyle name="20% - Accent4 2 3 2 2 4" xfId="16346" xr:uid="{E858B329-E45A-4947-BCD0-6ED24ADC1691}"/>
    <cellStyle name="20% - Accent4 2 3 2 3" xfId="6002" xr:uid="{B1102391-D4FD-4113-9773-B6B7175D067C}"/>
    <cellStyle name="20% - Accent4 2 3 2 3 2" xfId="16349" xr:uid="{FC3235F8-F26B-45D4-81D8-6CC3C777DD00}"/>
    <cellStyle name="20% - Accent4 2 3 2 4" xfId="10497" xr:uid="{331C1146-FF09-4A4F-B41A-8DD71C9B9CFB}"/>
    <cellStyle name="20% - Accent4 2 3 2 4 2" xfId="16350" xr:uid="{B7FCAE00-A278-4DFF-9178-5B99C914CFFA}"/>
    <cellStyle name="20% - Accent4 2 3 2 5" xfId="16351" xr:uid="{88C236DE-8589-4FAF-BB11-434F913AE87A}"/>
    <cellStyle name="20% - Accent4 2 3 2 6" xfId="28872" xr:uid="{AFD9C449-2D09-4A6F-A372-4EDC4BE44A3E}"/>
    <cellStyle name="20% - Accent4 2 3 2 7" xfId="16345" xr:uid="{EB83B34B-A7CA-4CC6-9E18-07C0CB44EAA4}"/>
    <cellStyle name="20% - Accent4 2 3 2 8" xfId="12727" xr:uid="{6A9EB68E-8B2C-489A-936C-F294373279D2}"/>
    <cellStyle name="20% - Accent4 2 3 3" xfId="2947" xr:uid="{695F3C1A-DA1C-41AD-8413-D1C4364307C2}"/>
    <cellStyle name="20% - Accent4 2 3 3 2" xfId="6956" xr:uid="{55FB5337-652D-48DA-BDED-D5A22D9DD57B}"/>
    <cellStyle name="20% - Accent4 2 3 3 2 2" xfId="16354" xr:uid="{ED18A90B-805E-4E69-A4E1-2519D031B193}"/>
    <cellStyle name="20% - Accent4 2 3 3 2 3" xfId="16355" xr:uid="{4C4D0701-2070-46BF-907D-8F1E06E4DFF7}"/>
    <cellStyle name="20% - Accent4 2 3 3 2 4" xfId="16353" xr:uid="{C014B167-26CC-41C0-A9BF-308C692E884E}"/>
    <cellStyle name="20% - Accent4 2 3 3 3" xfId="16356" xr:uid="{0ECD4BA9-1CC4-4571-8EA0-8439B7050D5C}"/>
    <cellStyle name="20% - Accent4 2 3 3 4" xfId="16357" xr:uid="{326BE4D1-B0F0-4EBD-925A-7A57E49FB006}"/>
    <cellStyle name="20% - Accent4 2 3 3 5" xfId="16358" xr:uid="{985AC2B0-D5FE-4200-AFCE-30907A12EEAE}"/>
    <cellStyle name="20% - Accent4 2 3 3 6" xfId="16352" xr:uid="{7A2CBECB-6B91-4B8F-8844-894B9260486B}"/>
    <cellStyle name="20% - Accent4 2 3 4" xfId="4965" xr:uid="{8102BEF9-6D21-41B4-A344-BC9200B67553}"/>
    <cellStyle name="20% - Accent4 2 3 4 2" xfId="16360" xr:uid="{6CBFC6C5-1580-4BE9-8AB3-7E083C3A0509}"/>
    <cellStyle name="20% - Accent4 2 3 4 3" xfId="16361" xr:uid="{25FF0ECD-7E9B-4EFC-9741-97C071973406}"/>
    <cellStyle name="20% - Accent4 2 3 4 4" xfId="16359" xr:uid="{7FFCAC27-1F1A-452C-8255-91F8DA1BBA0C}"/>
    <cellStyle name="20% - Accent4 2 3 5" xfId="9460" xr:uid="{E5583597-FB96-43BB-A44C-9B65C38B366C}"/>
    <cellStyle name="20% - Accent4 2 3 5 2" xfId="16362" xr:uid="{21C402B3-CC5B-43F7-81D8-F53F3E1CD1BE}"/>
    <cellStyle name="20% - Accent4 2 3 6" xfId="16363" xr:uid="{BEB88D4F-8498-4D03-90B4-3D1DD4AA6BBD}"/>
    <cellStyle name="20% - Accent4 2 3 7" xfId="16364" xr:uid="{5799F1EC-29F0-496A-8821-6F2F7960D01A}"/>
    <cellStyle name="20% - Accent4 2 3 8" xfId="27242" xr:uid="{96D3EDB4-E13C-4DB5-9F3B-E1CADB63C435}"/>
    <cellStyle name="20% - Accent4 2 3 9" xfId="16344" xr:uid="{1A2FA457-E854-4C63-B402-B425449A4C08}"/>
    <cellStyle name="20% - Accent4 2 4" xfId="1423" xr:uid="{EA4CA057-F261-4198-A2EF-8FA189204D6F}"/>
    <cellStyle name="20% - Accent4 2 4 10" xfId="12192" xr:uid="{47D903F1-DF86-4EE9-BEF8-3403BABFBF85}"/>
    <cellStyle name="20% - Accent4 2 4 2" xfId="3449" xr:uid="{C539D4D5-F23C-4D3B-8E8B-35DFDA59CAE6}"/>
    <cellStyle name="20% - Accent4 2 4 2 2" xfId="7458" xr:uid="{E5A60507-DEDF-440C-BD83-5E67EE822659}"/>
    <cellStyle name="20% - Accent4 2 4 2 2 2" xfId="16368" xr:uid="{D8A2A0A6-0E65-4E03-9C72-DB20CB973F2E}"/>
    <cellStyle name="20% - Accent4 2 4 2 2 3" xfId="16369" xr:uid="{4CE03018-C0DF-41BD-9C10-D530B5496105}"/>
    <cellStyle name="20% - Accent4 2 4 2 2 4" xfId="16367" xr:uid="{167B68A3-CCDE-4BB9-9EC3-3931DD2A00FC}"/>
    <cellStyle name="20% - Accent4 2 4 2 3" xfId="16370" xr:uid="{62ABA1C4-E5AB-47BD-A517-15377DEA7BA9}"/>
    <cellStyle name="20% - Accent4 2 4 2 4" xfId="16371" xr:uid="{C3E96F21-B8C8-4BEE-863A-DA8A6EE25771}"/>
    <cellStyle name="20% - Accent4 2 4 2 5" xfId="16372" xr:uid="{AC095FE5-07BE-4364-96E7-CDC5E569F802}"/>
    <cellStyle name="20% - Accent4 2 4 2 6" xfId="16366" xr:uid="{09DC33A0-BEAB-455B-A716-78F0D8D9DAB4}"/>
    <cellStyle name="20% - Accent4 2 4 3" xfId="5467" xr:uid="{76CFDB63-CB15-4763-8605-9F25EF8DBF28}"/>
    <cellStyle name="20% - Accent4 2 4 3 2" xfId="16374" xr:uid="{CD195585-DB67-43A0-A85A-5BA8D2F78A21}"/>
    <cellStyle name="20% - Accent4 2 4 3 2 2" xfId="16375" xr:uid="{0FA7D7E0-4B47-4F68-8590-6F37616F111C}"/>
    <cellStyle name="20% - Accent4 2 4 3 2 3" xfId="16376" xr:uid="{72849D49-2826-4F3A-88B5-94A7D92EA28C}"/>
    <cellStyle name="20% - Accent4 2 4 3 3" xfId="16377" xr:uid="{4EE57DDF-1023-460D-A531-64B7444F9012}"/>
    <cellStyle name="20% - Accent4 2 4 3 4" xfId="16378" xr:uid="{1F8BCDFC-643B-464F-BA28-85DFE1B8E9AE}"/>
    <cellStyle name="20% - Accent4 2 4 3 5" xfId="16379" xr:uid="{72730C3D-E1A2-42BC-9544-C36E454013F3}"/>
    <cellStyle name="20% - Accent4 2 4 3 6" xfId="16373" xr:uid="{CF07C143-5FB4-4EF1-91E3-03A4D5A872B2}"/>
    <cellStyle name="20% - Accent4 2 4 4" xfId="9962" xr:uid="{5D12DF56-8759-4256-A0F0-C825B1483F03}"/>
    <cellStyle name="20% - Accent4 2 4 4 2" xfId="16381" xr:uid="{271966CD-F6C0-4EFD-AAE2-A39D1ECE3231}"/>
    <cellStyle name="20% - Accent4 2 4 4 3" xfId="16382" xr:uid="{9869CDF5-4289-4E77-AA62-9EDBE1FF0207}"/>
    <cellStyle name="20% - Accent4 2 4 4 4" xfId="16380" xr:uid="{D5ED95A2-B1E2-4889-A708-4CCFFFDAAB23}"/>
    <cellStyle name="20% - Accent4 2 4 5" xfId="16383" xr:uid="{50C5A5AC-31C1-454F-AA85-2A036C57A7C4}"/>
    <cellStyle name="20% - Accent4 2 4 6" xfId="16384" xr:uid="{EF095E99-AB55-40D8-BEE1-829FED7D2312}"/>
    <cellStyle name="20% - Accent4 2 4 7" xfId="16385" xr:uid="{4F52E41D-72E5-4822-BC5A-FAE67865E720}"/>
    <cellStyle name="20% - Accent4 2 4 8" xfId="28362" xr:uid="{A3C81E94-A242-4378-B246-7CC095C0F249}"/>
    <cellStyle name="20% - Accent4 2 4 9" xfId="16365" xr:uid="{B4621A74-64FB-4E39-9547-EDA74DD90500}"/>
    <cellStyle name="20% - Accent4 2 5" xfId="2472" xr:uid="{9C2EA3A0-5539-445D-9439-9B99DC75167E}"/>
    <cellStyle name="20% - Accent4 2 5 2" xfId="6481" xr:uid="{23BE22CD-3912-494E-9069-465BFBDF9D71}"/>
    <cellStyle name="20% - Accent4 2 5 2 2" xfId="16388" xr:uid="{8AC427C6-90D1-4D42-B28F-706CD577959C}"/>
    <cellStyle name="20% - Accent4 2 5 2 2 2" xfId="16389" xr:uid="{B3F77FAB-EAA6-441C-B3A1-CCBD1BCF532A}"/>
    <cellStyle name="20% - Accent4 2 5 2 2 3" xfId="16390" xr:uid="{2ECEE353-32D7-4D14-BE1E-59748FD559C3}"/>
    <cellStyle name="20% - Accent4 2 5 2 3" xfId="16391" xr:uid="{2F24C68E-3888-49C2-8DB7-A9C95080D731}"/>
    <cellStyle name="20% - Accent4 2 5 2 4" xfId="16392" xr:uid="{669AC84F-2F2E-41EF-BB49-00A8509FFB6D}"/>
    <cellStyle name="20% - Accent4 2 5 2 5" xfId="16393" xr:uid="{AAA8CCD6-A280-429A-8BBE-4F5D07D10464}"/>
    <cellStyle name="20% - Accent4 2 5 2 6" xfId="16387" xr:uid="{5C802854-B8AB-4B63-9432-D5DC33A30E98}"/>
    <cellStyle name="20% - Accent4 2 5 3" xfId="16394" xr:uid="{F37AB548-BC8C-4C2D-85F5-A85B1A9274ED}"/>
    <cellStyle name="20% - Accent4 2 5 3 2" xfId="16395" xr:uid="{31629BDB-8105-4427-B3EB-C409518F441D}"/>
    <cellStyle name="20% - Accent4 2 5 3 2 2" xfId="16396" xr:uid="{ECEC443F-3398-4178-9774-DF3C3D0E0196}"/>
    <cellStyle name="20% - Accent4 2 5 3 2 3" xfId="16397" xr:uid="{E9E3EAD5-DC9D-4404-84C8-DBC52D578F6E}"/>
    <cellStyle name="20% - Accent4 2 5 3 3" xfId="16398" xr:uid="{88C3C750-0D37-4B3A-A2C9-7E900B90564A}"/>
    <cellStyle name="20% - Accent4 2 5 3 4" xfId="16399" xr:uid="{C7B68205-2836-4B85-8755-E35AD40A4C0F}"/>
    <cellStyle name="20% - Accent4 2 5 3 5" xfId="16400" xr:uid="{B6AE728F-12DA-405E-8FC7-CB935B73C9C8}"/>
    <cellStyle name="20% - Accent4 2 5 4" xfId="16401" xr:uid="{3E4849ED-32CC-4182-A755-D7EFC524A754}"/>
    <cellStyle name="20% - Accent4 2 5 4 2" xfId="16402" xr:uid="{E91EA0A4-1680-49A4-872E-761FD005BA0A}"/>
    <cellStyle name="20% - Accent4 2 5 4 3" xfId="16403" xr:uid="{6E9BCC0A-18B2-41F3-B645-13C2D67F0463}"/>
    <cellStyle name="20% - Accent4 2 5 5" xfId="16404" xr:uid="{489C23DD-0A21-4C0A-BD9E-25A109037949}"/>
    <cellStyle name="20% - Accent4 2 5 6" xfId="16405" xr:uid="{2A01D867-64FC-47DD-9340-DA8BA8D07A40}"/>
    <cellStyle name="20% - Accent4 2 5 7" xfId="16406" xr:uid="{BEC1D3ED-72B7-4E34-9F7A-6C1ED2459127}"/>
    <cellStyle name="20% - Accent4 2 5 8" xfId="16386" xr:uid="{B930B463-6CB5-4A3C-9E33-6F01F00764D7}"/>
    <cellStyle name="20% - Accent4 2 6" xfId="4487" xr:uid="{04508262-2AAF-40FF-8394-7F2B8C3BDE5D}"/>
    <cellStyle name="20% - Accent4 2 6 2" xfId="16408" xr:uid="{D638B647-E7E3-4013-8211-1C4950C13A6B}"/>
    <cellStyle name="20% - Accent4 2 6 2 2" xfId="16409" xr:uid="{123D5A0D-864D-437B-ABE2-CCC13A053119}"/>
    <cellStyle name="20% - Accent4 2 6 2 3" xfId="16410" xr:uid="{3653B011-C850-435B-8893-40E10879C47C}"/>
    <cellStyle name="20% - Accent4 2 6 3" xfId="16411" xr:uid="{09803F03-A52F-4DA3-A735-7B63F22A3CD5}"/>
    <cellStyle name="20% - Accent4 2 6 4" xfId="16412" xr:uid="{0CC199A6-B0F1-419C-BE0B-E9FDA2F40367}"/>
    <cellStyle name="20% - Accent4 2 6 5" xfId="16413" xr:uid="{4E415E94-769F-46D8-B428-7F0F9CB288B7}"/>
    <cellStyle name="20% - Accent4 2 6 6" xfId="16407" xr:uid="{D379AF2D-9AF3-4E2C-9C38-27E24E41C983}"/>
    <cellStyle name="20% - Accent4 2 7" xfId="8729" xr:uid="{E4932035-DDEB-4B52-A6CA-36F81D745025}"/>
    <cellStyle name="20% - Accent4 2 7 2" xfId="16415" xr:uid="{F1B55680-BC74-42CF-8AEF-661844C3E4CC}"/>
    <cellStyle name="20% - Accent4 2 7 2 2" xfId="16416" xr:uid="{781BDF69-236A-4854-BCD8-130D728BBE59}"/>
    <cellStyle name="20% - Accent4 2 7 2 3" xfId="16417" xr:uid="{FBFB6516-92B7-4DE6-86F9-BA78E798D399}"/>
    <cellStyle name="20% - Accent4 2 7 3" xfId="16418" xr:uid="{E2E14A87-9FFA-42E4-B2B3-461C8705CCFA}"/>
    <cellStyle name="20% - Accent4 2 7 4" xfId="16419" xr:uid="{4F2266F1-B7BF-4BE7-A387-A35C78749083}"/>
    <cellStyle name="20% - Accent4 2 7 5" xfId="16420" xr:uid="{3C74DB5C-CF1F-4A83-B7A4-05D12E3C11FD}"/>
    <cellStyle name="20% - Accent4 2 7 6" xfId="16414" xr:uid="{72129AF7-CD04-4FE8-B763-4A150C3E2C2C}"/>
    <cellStyle name="20% - Accent4 2 8" xfId="8980" xr:uid="{9740C980-F7B3-4701-9FCB-15B855285476}"/>
    <cellStyle name="20% - Accent4 2 8 2" xfId="16422" xr:uid="{7B8FA5D7-50AE-4063-8970-FDF7C32DF4B6}"/>
    <cellStyle name="20% - Accent4 2 8 3" xfId="16423" xr:uid="{D91F1A64-3E6A-4D6C-84A2-1FE9C8C55537}"/>
    <cellStyle name="20% - Accent4 2 8 4" xfId="16421" xr:uid="{CC321678-2083-48CF-A98C-B92CEE179D4D}"/>
    <cellStyle name="20% - Accent4 2 9" xfId="16424" xr:uid="{6EC29F66-C1F8-4E78-B9D3-9A10DF045A92}"/>
    <cellStyle name="20% - Accent4 20" xfId="1354" xr:uid="{93045B8D-058B-4BB4-B842-E4B29E7CAE9F}"/>
    <cellStyle name="20% - Accent4 20 2" xfId="3382" xr:uid="{E2EC574B-332E-4909-B0D8-624C59130DA0}"/>
    <cellStyle name="20% - Accent4 20 2 2" xfId="7391" xr:uid="{D34F1AAB-B48E-49D7-8556-85C1A40426EB}"/>
    <cellStyle name="20% - Accent4 20 2 3" xfId="28295" xr:uid="{95413C53-52B1-4E13-8EE5-290C049CF232}"/>
    <cellStyle name="20% - Accent4 20 3" xfId="5400" xr:uid="{A700BE6F-C7F6-4D4F-9C2B-B5C1EEF85BC7}"/>
    <cellStyle name="20% - Accent4 20 3 2" xfId="16425" xr:uid="{229DD512-6391-4FB5-9396-9B9F92A0C631}"/>
    <cellStyle name="20% - Accent4 20 4" xfId="9895" xr:uid="{46FB9FA5-0E5D-4295-BE0E-9E6E28036A3B}"/>
    <cellStyle name="20% - Accent4 20 5" xfId="12125" xr:uid="{233D21AB-E382-440D-8B49-1E4E059504B9}"/>
    <cellStyle name="20% - Accent4 21" xfId="1378" xr:uid="{4599420F-7167-45B9-A661-B45D240D1F36}"/>
    <cellStyle name="20% - Accent4 21 2" xfId="3406" xr:uid="{452F2BD8-1DED-4887-BA39-E72FC48EBE7F}"/>
    <cellStyle name="20% - Accent4 21 2 2" xfId="7415" xr:uid="{C2C72135-A28F-40C5-8826-8E753892C787}"/>
    <cellStyle name="20% - Accent4 21 2 3" xfId="28319" xr:uid="{2E79F8C3-0E2B-4159-83C1-D2843A1A9891}"/>
    <cellStyle name="20% - Accent4 21 3" xfId="5424" xr:uid="{A55F3D77-49E6-4901-A053-3FCCE8C9B91B}"/>
    <cellStyle name="20% - Accent4 21 3 2" xfId="16426" xr:uid="{51E67DFB-5D4B-429F-AFEE-534D5FF450FD}"/>
    <cellStyle name="20% - Accent4 21 4" xfId="9919" xr:uid="{CEEDF376-9B42-4E06-9A95-B943CC9A8DFA}"/>
    <cellStyle name="20% - Accent4 21 5" xfId="12149" xr:uid="{A8F093D8-4360-44DF-99B6-A49CD30FE78E}"/>
    <cellStyle name="20% - Accent4 22" xfId="1404" xr:uid="{B7AF3782-4317-4B6A-94D2-400F39694068}"/>
    <cellStyle name="20% - Accent4 22 2" xfId="3430" xr:uid="{965A2810-082F-4881-8F93-31C96A09DB5B}"/>
    <cellStyle name="20% - Accent4 22 2 2" xfId="7439" xr:uid="{3400A725-AD57-407B-BB1B-BC051D090A04}"/>
    <cellStyle name="20% - Accent4 22 2 3" xfId="28344" xr:uid="{FB8F24B8-541E-462D-AE41-066F791823A7}"/>
    <cellStyle name="20% - Accent4 22 3" xfId="5448" xr:uid="{F43ABAA4-8BC8-4C31-A30B-EF09AE90073A}"/>
    <cellStyle name="20% - Accent4 22 3 2" xfId="16427" xr:uid="{C91EB2A0-DF22-444A-BB9B-244F5E16C33C}"/>
    <cellStyle name="20% - Accent4 22 4" xfId="9943" xr:uid="{98F15A53-DDF3-47F2-8970-FCD459442552}"/>
    <cellStyle name="20% - Accent4 22 5" xfId="12173" xr:uid="{27CA4A92-18A4-4BEB-9D72-D8645B357BF1}"/>
    <cellStyle name="20% - Accent4 23" xfId="2381" xr:uid="{FE318B99-9FC5-43E1-9782-3BDEFFF2936E}"/>
    <cellStyle name="20% - Accent4 23 2" xfId="6390" xr:uid="{72402E2F-A3AD-4ADC-AA18-3532CC9294E0}"/>
    <cellStyle name="20% - Accent4 23 2 2" xfId="16428" xr:uid="{AEA06AA3-EB6B-4713-AC09-B1D0D4927B24}"/>
    <cellStyle name="20% - Accent4 23 3" xfId="11059" xr:uid="{52CF54C7-5860-4E85-9D86-8E4A10C3A72B}"/>
    <cellStyle name="20% - Accent4 24" xfId="4374" xr:uid="{90F09960-65EA-4FAB-A514-8712BEA0D36A}"/>
    <cellStyle name="20% - Accent4 24 2" xfId="16429" xr:uid="{4C4A88CD-ABFA-481F-8540-F46EC839DC5F}"/>
    <cellStyle name="20% - Accent4 25" xfId="8874" xr:uid="{9FF0CBDD-7A63-47D8-819D-9605019DB4E3}"/>
    <cellStyle name="20% - Accent4 25 2" xfId="16430" xr:uid="{0136158B-153B-4FC7-A7C2-B6D060DF1627}"/>
    <cellStyle name="20% - Accent4 26" xfId="16431" xr:uid="{FEE1EB1E-1771-433F-98CF-7470C32B97D5}"/>
    <cellStyle name="20% - Accent4 27" xfId="16432" xr:uid="{9C9C7A7F-386E-4072-B3BF-2EAAC8C26E13}"/>
    <cellStyle name="20% - Accent4 28" xfId="16433" xr:uid="{47188029-B94F-41BC-B056-96FB259DDF32}"/>
    <cellStyle name="20% - Accent4 29" xfId="16434" xr:uid="{57EE1915-0D31-4786-932B-68CB555889EE}"/>
    <cellStyle name="20% - Accent4 3" xfId="452" xr:uid="{8B0997F4-A7B1-47F6-8AD3-759D17234F50}"/>
    <cellStyle name="20% - Accent4 3 10" xfId="16436" xr:uid="{2CD33F31-E577-42AE-A29C-D9F08D7A134D}"/>
    <cellStyle name="20% - Accent4 3 11" xfId="16437" xr:uid="{04E49F69-6543-4460-9D7B-28339B476071}"/>
    <cellStyle name="20% - Accent4 3 12" xfId="16438" xr:uid="{28AF6805-8F09-47EB-B26C-E7EE61255E3D}"/>
    <cellStyle name="20% - Accent4 3 13" xfId="16435" xr:uid="{027DF9FA-4E18-48C2-8DC0-1EA5C1F3DA8D}"/>
    <cellStyle name="20% - Accent4 3 14" xfId="27487" xr:uid="{8D5BBCC0-D08D-4E0A-A365-2D1D781DA071}"/>
    <cellStyle name="20% - Accent4 3 15" xfId="13145" xr:uid="{03D2EAA6-9974-495D-8447-DC33B1420E72}"/>
    <cellStyle name="20% - Accent4 3 16" xfId="11239" xr:uid="{FECCCEEC-70FE-4D7C-9EDC-F21FC2A52945}"/>
    <cellStyle name="20% - Accent4 3 2" xfId="739" xr:uid="{0E4B3FF2-FA5C-49C4-A14C-2586887B1EEC}"/>
    <cellStyle name="20% - Accent4 3 2 10" xfId="27718" xr:uid="{91A2E3EB-B04A-400E-B92F-DDAC79582EDB}"/>
    <cellStyle name="20% - Accent4 3 2 11" xfId="16439" xr:uid="{47042932-8862-409A-B2EA-20ADDFFE06AD}"/>
    <cellStyle name="20% - Accent4 3 2 12" xfId="11513" xr:uid="{525FBF67-A7D9-4872-B400-08ACF08F5A3B}"/>
    <cellStyle name="20% - Accent4 3 2 2" xfId="1784" xr:uid="{1F853225-B757-4D4C-AC36-014573EB0C11}"/>
    <cellStyle name="20% - Accent4 3 2 2 10" xfId="12551" xr:uid="{7FA214E9-C392-4BF2-89A4-48D3156B4B53}"/>
    <cellStyle name="20% - Accent4 3 2 2 2" xfId="3808" xr:uid="{8F09F6BE-0CE1-4E1B-9F83-75EB12B46179}"/>
    <cellStyle name="20% - Accent4 3 2 2 2 2" xfId="7817" xr:uid="{DC437781-6888-4E2E-8F09-F194B10A3DFC}"/>
    <cellStyle name="20% - Accent4 3 2 2 2 2 2" xfId="16443" xr:uid="{7345D9CE-4B07-4986-8C61-7C557C35809C}"/>
    <cellStyle name="20% - Accent4 3 2 2 2 2 3" xfId="16444" xr:uid="{60531D00-16AE-46A2-BA5C-507B2C8A9B7F}"/>
    <cellStyle name="20% - Accent4 3 2 2 2 2 4" xfId="16442" xr:uid="{73333111-E103-4C2A-A785-2FF0BE685690}"/>
    <cellStyle name="20% - Accent4 3 2 2 2 3" xfId="16445" xr:uid="{BD78D577-8CCC-4232-A811-8C33A84890A6}"/>
    <cellStyle name="20% - Accent4 3 2 2 2 4" xfId="16446" xr:uid="{C6B4DB1D-9216-4067-9AD2-23A5A3C8BE4D}"/>
    <cellStyle name="20% - Accent4 3 2 2 2 5" xfId="16447" xr:uid="{B127AC04-6EAB-4F17-9A7E-A8475BCA365E}"/>
    <cellStyle name="20% - Accent4 3 2 2 2 6" xfId="16441" xr:uid="{6270C42F-6DBA-473F-9D0E-30B4021B0AE5}"/>
    <cellStyle name="20% - Accent4 3 2 2 3" xfId="5826" xr:uid="{6320E67D-F2D3-4709-A748-3E7F06452D56}"/>
    <cellStyle name="20% - Accent4 3 2 2 3 2" xfId="16449" xr:uid="{106BDBDF-B30A-4E4E-8C5D-DFA0F89C2414}"/>
    <cellStyle name="20% - Accent4 3 2 2 3 2 2" xfId="16450" xr:uid="{AB5D56BD-8573-4321-A97A-346C23FD7629}"/>
    <cellStyle name="20% - Accent4 3 2 2 3 2 3" xfId="16451" xr:uid="{D3A87BA9-FB25-46F3-B93C-774B1EF5DCC1}"/>
    <cellStyle name="20% - Accent4 3 2 2 3 3" xfId="16452" xr:uid="{262B3905-6E28-4C44-AAD7-542A92880BA2}"/>
    <cellStyle name="20% - Accent4 3 2 2 3 4" xfId="16453" xr:uid="{068A899C-C731-4298-9D4E-3AC47B53C3ED}"/>
    <cellStyle name="20% - Accent4 3 2 2 3 5" xfId="16454" xr:uid="{F8F114CD-E0CD-43A2-9411-924AD6E0F7C8}"/>
    <cellStyle name="20% - Accent4 3 2 2 3 6" xfId="16448" xr:uid="{8E09A8ED-C543-4385-B0AE-DED25DAC0D7D}"/>
    <cellStyle name="20% - Accent4 3 2 2 4" xfId="10321" xr:uid="{37FDBC8C-FB5F-467A-9212-E34B4D1D3F47}"/>
    <cellStyle name="20% - Accent4 3 2 2 4 2" xfId="16456" xr:uid="{7896C4D6-4AFC-4B30-B164-29159C92FCDE}"/>
    <cellStyle name="20% - Accent4 3 2 2 4 3" xfId="16457" xr:uid="{08CBB913-8D43-4350-B8CA-4EEC051CB865}"/>
    <cellStyle name="20% - Accent4 3 2 2 4 4" xfId="16455" xr:uid="{4289D9F2-639B-4DF1-8BA7-7475A6F22078}"/>
    <cellStyle name="20% - Accent4 3 2 2 5" xfId="16458" xr:uid="{AB64F3F7-64FA-4D27-8535-EEC7A7DA79BD}"/>
    <cellStyle name="20% - Accent4 3 2 2 6" xfId="16459" xr:uid="{A65CE209-36E2-465F-9302-9B2509897F70}"/>
    <cellStyle name="20% - Accent4 3 2 2 7" xfId="16460" xr:uid="{0C2BA094-D0DC-4906-AE43-AB303B694B79}"/>
    <cellStyle name="20% - Accent4 3 2 2 8" xfId="28701" xr:uid="{FE5A5198-45B9-4619-A7E8-2FDACB2F50B5}"/>
    <cellStyle name="20% - Accent4 3 2 2 9" xfId="16440" xr:uid="{3369798D-D7F6-460B-9045-0F36400D0510}"/>
    <cellStyle name="20% - Accent4 3 2 3" xfId="2771" xr:uid="{2FCA63D6-7427-40B8-9034-D9DACAE6DA29}"/>
    <cellStyle name="20% - Accent4 3 2 3 2" xfId="6780" xr:uid="{DA25B1D0-3284-46C3-8F87-9E3761EBE57B}"/>
    <cellStyle name="20% - Accent4 3 2 3 2 2" xfId="16463" xr:uid="{FF3EEB38-53E0-4D18-8870-BF660123EB61}"/>
    <cellStyle name="20% - Accent4 3 2 3 2 2 2" xfId="16464" xr:uid="{46E07502-6AB5-42C7-B3ED-21017AF7B88C}"/>
    <cellStyle name="20% - Accent4 3 2 3 2 2 3" xfId="16465" xr:uid="{EB3934FA-316C-40F4-96D4-C76575751F0F}"/>
    <cellStyle name="20% - Accent4 3 2 3 2 3" xfId="16466" xr:uid="{3D7D4045-79E5-490B-923A-7C11A222504B}"/>
    <cellStyle name="20% - Accent4 3 2 3 2 4" xfId="16467" xr:uid="{A622D3BE-37E6-4ECF-A436-DA64E4579C8A}"/>
    <cellStyle name="20% - Accent4 3 2 3 2 5" xfId="16468" xr:uid="{3CC66B17-7204-4EE8-9018-1D465156A802}"/>
    <cellStyle name="20% - Accent4 3 2 3 2 6" xfId="16462" xr:uid="{8729DC4E-B157-4BF9-9B25-E99836BA906D}"/>
    <cellStyle name="20% - Accent4 3 2 3 3" xfId="16469" xr:uid="{F54DD319-9473-436C-8317-723006F3919B}"/>
    <cellStyle name="20% - Accent4 3 2 3 3 2" xfId="16470" xr:uid="{A35A8A7C-EE25-4094-8200-12D7EFFCB01D}"/>
    <cellStyle name="20% - Accent4 3 2 3 3 2 2" xfId="16471" xr:uid="{1A849DA9-AAB3-4B48-B89F-845697583F8B}"/>
    <cellStyle name="20% - Accent4 3 2 3 3 2 3" xfId="16472" xr:uid="{E2BCA1CE-B2DD-4337-9CB4-3B8A6C136F9F}"/>
    <cellStyle name="20% - Accent4 3 2 3 3 3" xfId="16473" xr:uid="{0F788BEF-2351-44C1-875D-753E24E7D1B7}"/>
    <cellStyle name="20% - Accent4 3 2 3 3 4" xfId="16474" xr:uid="{F79EDB8B-061E-4ACA-BEE4-249912780441}"/>
    <cellStyle name="20% - Accent4 3 2 3 3 5" xfId="16475" xr:uid="{950AE28B-4A4D-4BFD-ABA2-6A1A598A7633}"/>
    <cellStyle name="20% - Accent4 3 2 3 4" xfId="16476" xr:uid="{515C2846-4DE5-411A-9559-CDA3B0FA4830}"/>
    <cellStyle name="20% - Accent4 3 2 3 4 2" xfId="16477" xr:uid="{A5803B69-EFA4-4E3E-8D23-E20D6A5FEA84}"/>
    <cellStyle name="20% - Accent4 3 2 3 4 3" xfId="16478" xr:uid="{DE38CB3A-AF1D-4B25-9DA2-94AF8A57FE76}"/>
    <cellStyle name="20% - Accent4 3 2 3 5" xfId="16479" xr:uid="{1EAA3BEB-495B-4CFB-9EA2-474B5B030A51}"/>
    <cellStyle name="20% - Accent4 3 2 3 6" xfId="16480" xr:uid="{A54E41C1-4514-4749-BFEC-05A6C5633A22}"/>
    <cellStyle name="20% - Accent4 3 2 3 7" xfId="16481" xr:uid="{9C548FD5-F93B-438A-A139-70ED8AF1EAA5}"/>
    <cellStyle name="20% - Accent4 3 2 3 8" xfId="16461" xr:uid="{E712A247-F0CC-45AE-AD88-B09B580E51B7}"/>
    <cellStyle name="20% - Accent4 3 2 4" xfId="4788" xr:uid="{0AAF5F62-5AF5-4A62-9569-6FFA1D340191}"/>
    <cellStyle name="20% - Accent4 3 2 4 2" xfId="16483" xr:uid="{1CC32C3B-FCDB-4200-A4F4-EE14E5007AD3}"/>
    <cellStyle name="20% - Accent4 3 2 4 2 2" xfId="16484" xr:uid="{0A138F7D-44C8-4B59-A0F0-0E4A0D5DE32A}"/>
    <cellStyle name="20% - Accent4 3 2 4 2 3" xfId="16485" xr:uid="{E3960E24-63FE-4DE1-A5DC-CE736555809B}"/>
    <cellStyle name="20% - Accent4 3 2 4 3" xfId="16486" xr:uid="{29C3E81A-1A63-4499-8364-005F752CC430}"/>
    <cellStyle name="20% - Accent4 3 2 4 4" xfId="16487" xr:uid="{520144F4-47D5-49A1-9EB4-C4BBEDC52F44}"/>
    <cellStyle name="20% - Accent4 3 2 4 5" xfId="16488" xr:uid="{92494FFF-B083-48F5-96B4-E81B722807DA}"/>
    <cellStyle name="20% - Accent4 3 2 4 6" xfId="16482" xr:uid="{09E70C2A-2283-46C2-AFFC-9A820B441964}"/>
    <cellStyle name="20% - Accent4 3 2 5" xfId="9284" xr:uid="{BC6CC133-1CB0-4F11-8F9F-B5B521EBF2A2}"/>
    <cellStyle name="20% - Accent4 3 2 5 2" xfId="16490" xr:uid="{44754F8E-628B-48AC-8BED-570C1C65D3F1}"/>
    <cellStyle name="20% - Accent4 3 2 5 2 2" xfId="16491" xr:uid="{88FE64D0-7597-497C-A70D-3A0379295604}"/>
    <cellStyle name="20% - Accent4 3 2 5 2 3" xfId="16492" xr:uid="{47FD23AD-5730-4727-AC4C-897B16B78395}"/>
    <cellStyle name="20% - Accent4 3 2 5 3" xfId="16493" xr:uid="{43455F67-CF85-4D04-979C-9C16D750800A}"/>
    <cellStyle name="20% - Accent4 3 2 5 4" xfId="16494" xr:uid="{A1C2DD3A-FE14-4931-AF49-1BA35D3379CC}"/>
    <cellStyle name="20% - Accent4 3 2 5 5" xfId="16495" xr:uid="{C137E6E6-C409-45CD-B73E-57AEFA5BF3C8}"/>
    <cellStyle name="20% - Accent4 3 2 5 6" xfId="16489" xr:uid="{BC82C6F4-8571-43DD-A811-8EF82867CB2C}"/>
    <cellStyle name="20% - Accent4 3 2 6" xfId="16496" xr:uid="{17ABE67F-B519-4719-84FC-F41C769E05BD}"/>
    <cellStyle name="20% - Accent4 3 2 6 2" xfId="16497" xr:uid="{F3F6F739-8244-42AC-A5AF-38BDDFD61B7C}"/>
    <cellStyle name="20% - Accent4 3 2 6 3" xfId="16498" xr:uid="{1A3F383A-AA65-4E57-9B78-9D20A236A814}"/>
    <cellStyle name="20% - Accent4 3 2 7" xfId="16499" xr:uid="{6EEE93A0-A42D-404E-866F-8F23D45E4EFD}"/>
    <cellStyle name="20% - Accent4 3 2 8" xfId="16500" xr:uid="{DE2F3393-A647-4B4A-9039-ADCE72258CEC}"/>
    <cellStyle name="20% - Accent4 3 2 9" xfId="16501" xr:uid="{0C7BEB33-0ACD-48FD-A763-CC4C0F856C92}"/>
    <cellStyle name="20% - Accent4 3 3" xfId="1010" xr:uid="{C9E63DC6-16DA-4996-9686-BF812A562E91}"/>
    <cellStyle name="20% - Accent4 3 3 10" xfId="11781" xr:uid="{88A87849-633C-4604-AE58-011AF92BB8C5}"/>
    <cellStyle name="20% - Accent4 3 3 2" xfId="2051" xr:uid="{FC18BB63-DCE0-46AA-9D08-3BDCEF21AADE}"/>
    <cellStyle name="20% - Accent4 3 3 2 2" xfId="4075" xr:uid="{6D89F0B9-BB57-4A64-B580-AB1B8B7CE260}"/>
    <cellStyle name="20% - Accent4 3 3 2 2 2" xfId="8084" xr:uid="{1DA279E2-B27E-471B-ACD0-AC048FB8E62B}"/>
    <cellStyle name="20% - Accent4 3 3 2 2 2 2" xfId="16505" xr:uid="{9A2A456F-F851-41E7-AF06-93C238D3DF32}"/>
    <cellStyle name="20% - Accent4 3 3 2 2 3" xfId="16506" xr:uid="{3805650A-D1F9-4CCC-BCB4-E64DE664BE84}"/>
    <cellStyle name="20% - Accent4 3 3 2 2 4" xfId="16504" xr:uid="{F1C0DF1F-CA40-4EA8-90AF-27ED7F222878}"/>
    <cellStyle name="20% - Accent4 3 3 2 3" xfId="6093" xr:uid="{B93C6B09-9C95-494D-BECA-DFAEFB0C3817}"/>
    <cellStyle name="20% - Accent4 3 3 2 3 2" xfId="16507" xr:uid="{A8EBCE68-AFA8-47B7-A1B9-79F7311EF611}"/>
    <cellStyle name="20% - Accent4 3 3 2 4" xfId="10588" xr:uid="{376B1D45-A732-4C9E-825D-D23A51A65282}"/>
    <cellStyle name="20% - Accent4 3 3 2 4 2" xfId="16508" xr:uid="{3876FB85-3B2B-4223-B4D1-EA324C603201}"/>
    <cellStyle name="20% - Accent4 3 3 2 5" xfId="16509" xr:uid="{C029DD87-F1CF-41AB-9C8C-02E1C340347E}"/>
    <cellStyle name="20% - Accent4 3 3 2 6" xfId="28962" xr:uid="{4B93AFA5-9E60-4B5A-A0DD-BDDFDA5416F8}"/>
    <cellStyle name="20% - Accent4 3 3 2 7" xfId="16503" xr:uid="{DD1556A1-EE5D-4936-8E6D-8104C44520F7}"/>
    <cellStyle name="20% - Accent4 3 3 2 8" xfId="12818" xr:uid="{C34DADE8-C72E-4EF0-ADBD-C48E6C44F3BC}"/>
    <cellStyle name="20% - Accent4 3 3 3" xfId="3038" xr:uid="{F54293E9-77E3-4199-BC25-11FBA0619D97}"/>
    <cellStyle name="20% - Accent4 3 3 3 2" xfId="7047" xr:uid="{C0F308E3-5FE6-4FC3-83E8-4C680D7E548B}"/>
    <cellStyle name="20% - Accent4 3 3 3 2 2" xfId="16512" xr:uid="{72E7F92F-B189-4E7A-BED2-1797D89D0690}"/>
    <cellStyle name="20% - Accent4 3 3 3 2 3" xfId="16513" xr:uid="{D8369A92-6720-42F4-9717-74CD34ED390F}"/>
    <cellStyle name="20% - Accent4 3 3 3 2 4" xfId="16511" xr:uid="{C9898EB6-6510-4FB4-808C-23C1D4D41E19}"/>
    <cellStyle name="20% - Accent4 3 3 3 3" xfId="16514" xr:uid="{54FD7B5A-0099-4D58-ACD2-EC39B1705382}"/>
    <cellStyle name="20% - Accent4 3 3 3 4" xfId="16515" xr:uid="{75A9E556-1423-41A7-BD71-8759C91C7653}"/>
    <cellStyle name="20% - Accent4 3 3 3 5" xfId="16516" xr:uid="{9A0800C1-D28B-4A47-8912-4B9F923F4F73}"/>
    <cellStyle name="20% - Accent4 3 3 3 6" xfId="16510" xr:uid="{8C86A765-C284-4047-BA00-AA1D9F2BCDB2}"/>
    <cellStyle name="20% - Accent4 3 3 4" xfId="5056" xr:uid="{5CCF6CE6-5F88-422F-9B34-1EA031AA17AC}"/>
    <cellStyle name="20% - Accent4 3 3 4 2" xfId="16518" xr:uid="{61BB1191-DD69-4D98-A430-5BA985A55079}"/>
    <cellStyle name="20% - Accent4 3 3 4 3" xfId="16519" xr:uid="{CCAD8157-A6D7-413C-9FB7-36E2C8043447}"/>
    <cellStyle name="20% - Accent4 3 3 4 4" xfId="16517" xr:uid="{87C1C058-2B03-4A2F-8BD0-F39F2F8DC56D}"/>
    <cellStyle name="20% - Accent4 3 3 5" xfId="9551" xr:uid="{DBF14815-7A52-4C41-818A-C3D422E88430}"/>
    <cellStyle name="20% - Accent4 3 3 5 2" xfId="16520" xr:uid="{61D727A2-1E1D-4BDF-84E6-7ADA4BBA3C3C}"/>
    <cellStyle name="20% - Accent4 3 3 6" xfId="16521" xr:uid="{601043BD-B555-4DD6-8BBF-CC347EFF06D5}"/>
    <cellStyle name="20% - Accent4 3 3 7" xfId="16522" xr:uid="{948722A2-4DFE-4DB5-9BFF-19EBA838CD8A}"/>
    <cellStyle name="20% - Accent4 3 3 8" xfId="27965" xr:uid="{FAFFD1BA-41E8-4128-983A-06CC0FF26175}"/>
    <cellStyle name="20% - Accent4 3 3 9" xfId="16502" xr:uid="{DA2923BB-F3F6-4B09-8696-C7DD67CCAA73}"/>
    <cellStyle name="20% - Accent4 3 4" xfId="1517" xr:uid="{64BA3D4F-DB11-4427-8043-FE42C8DC1D0D}"/>
    <cellStyle name="20% - Accent4 3 4 10" xfId="12284" xr:uid="{0733A12B-1038-4D4E-9324-63F971B3E74C}"/>
    <cellStyle name="20% - Accent4 3 4 2" xfId="3541" xr:uid="{65AA3F14-7D03-4EFB-8409-983D2B8036E8}"/>
    <cellStyle name="20% - Accent4 3 4 2 2" xfId="7550" xr:uid="{E5BC09EE-C94F-464D-9E9F-AB1CE37A82FB}"/>
    <cellStyle name="20% - Accent4 3 4 2 2 2" xfId="16526" xr:uid="{A49E33AF-E250-469E-A617-D03E09CC2F0A}"/>
    <cellStyle name="20% - Accent4 3 4 2 2 3" xfId="16527" xr:uid="{1A60FE61-86B0-4EE9-8E10-5C5555693E73}"/>
    <cellStyle name="20% - Accent4 3 4 2 2 4" xfId="16525" xr:uid="{B79935E7-CE31-4013-BB1A-333310126896}"/>
    <cellStyle name="20% - Accent4 3 4 2 3" xfId="16528" xr:uid="{F9B29BFE-D12E-4EF8-A607-FF0E0E837B1E}"/>
    <cellStyle name="20% - Accent4 3 4 2 4" xfId="16529" xr:uid="{ABF1BE2D-2683-4F9A-AA5F-7545D79D129B}"/>
    <cellStyle name="20% - Accent4 3 4 2 5" xfId="16530" xr:uid="{F6271AF0-75C0-4BA5-9BC8-E084472AFA25}"/>
    <cellStyle name="20% - Accent4 3 4 2 6" xfId="16524" xr:uid="{F1DADD8C-7EFB-40C6-BD9A-975DE9567E8A}"/>
    <cellStyle name="20% - Accent4 3 4 3" xfId="5559" xr:uid="{5AC9FD1E-27FF-43C7-BD70-76C15AE5E568}"/>
    <cellStyle name="20% - Accent4 3 4 3 2" xfId="16532" xr:uid="{CD3B25BD-A6A7-4139-AFD3-77303348AFD7}"/>
    <cellStyle name="20% - Accent4 3 4 3 2 2" xfId="16533" xr:uid="{7BFE0A4F-8B4F-4F9A-88B6-EC14C216C7AD}"/>
    <cellStyle name="20% - Accent4 3 4 3 2 3" xfId="16534" xr:uid="{074CBD95-50FE-4DC1-8F38-61CAFFB3840F}"/>
    <cellStyle name="20% - Accent4 3 4 3 3" xfId="16535" xr:uid="{639C3486-8E9C-4027-A555-C8841F6098A7}"/>
    <cellStyle name="20% - Accent4 3 4 3 4" xfId="16536" xr:uid="{C6CAFBDC-E389-47B4-9978-4DB822502FD2}"/>
    <cellStyle name="20% - Accent4 3 4 3 5" xfId="16537" xr:uid="{2BB1BF72-D99D-488E-A81F-A197F5F08932}"/>
    <cellStyle name="20% - Accent4 3 4 3 6" xfId="16531" xr:uid="{6A40848E-DD33-486B-874A-6FE230D8F39A}"/>
    <cellStyle name="20% - Accent4 3 4 4" xfId="10054" xr:uid="{6C210A81-C382-4FCD-8854-D2AA4C39B4C0}"/>
    <cellStyle name="20% - Accent4 3 4 4 2" xfId="16539" xr:uid="{36E8B792-1846-4516-BC90-664DD0247603}"/>
    <cellStyle name="20% - Accent4 3 4 4 3" xfId="16540" xr:uid="{46017AC8-82DA-491B-B4A3-F364481EE577}"/>
    <cellStyle name="20% - Accent4 3 4 4 4" xfId="16538" xr:uid="{C2B8F9AD-77C3-4649-9C84-5C26629544AF}"/>
    <cellStyle name="20% - Accent4 3 4 5" xfId="16541" xr:uid="{AB74C9AD-54C9-4EDF-8D7C-0F7490DE7389}"/>
    <cellStyle name="20% - Accent4 3 4 6" xfId="16542" xr:uid="{F46845D6-B4FB-4CC0-A29C-DB01FC03C2ED}"/>
    <cellStyle name="20% - Accent4 3 4 7" xfId="16543" xr:uid="{4792955B-B24A-44E3-ADD1-30650126B898}"/>
    <cellStyle name="20% - Accent4 3 4 8" xfId="28454" xr:uid="{B9037A67-53E4-4716-A732-E0C11C4424F2}"/>
    <cellStyle name="20% - Accent4 3 4 9" xfId="16523" xr:uid="{7796E64C-1B1F-43D7-99C3-413EED3B8A79}"/>
    <cellStyle name="20% - Accent4 3 5" xfId="2504" xr:uid="{8B94AC10-B74C-4CE7-A216-0DFB14B7D485}"/>
    <cellStyle name="20% - Accent4 3 5 2" xfId="6513" xr:uid="{E345CED2-E3B1-4421-BF4D-2486171CC9FE}"/>
    <cellStyle name="20% - Accent4 3 5 2 2" xfId="16546" xr:uid="{F8E840BE-0AA9-435A-8213-73077C42853E}"/>
    <cellStyle name="20% - Accent4 3 5 2 2 2" xfId="16547" xr:uid="{7C502A4E-FA5F-4771-8A17-905CE918B311}"/>
    <cellStyle name="20% - Accent4 3 5 2 2 3" xfId="16548" xr:uid="{E5383711-BAB5-4954-A091-847033973533}"/>
    <cellStyle name="20% - Accent4 3 5 2 3" xfId="16549" xr:uid="{9CD7F1FD-9D42-4D3B-9A3D-B04E3DF16B30}"/>
    <cellStyle name="20% - Accent4 3 5 2 4" xfId="16550" xr:uid="{073DA901-C054-4D2B-850B-57CBD1795A56}"/>
    <cellStyle name="20% - Accent4 3 5 2 5" xfId="16551" xr:uid="{87A09561-B505-499F-8091-62D19757CF26}"/>
    <cellStyle name="20% - Accent4 3 5 2 6" xfId="16545" xr:uid="{43DC9758-73E1-490F-943B-103512F95A3D}"/>
    <cellStyle name="20% - Accent4 3 5 3" xfId="16552" xr:uid="{C609BEEE-5D92-45A4-81F9-C60CD4287D8E}"/>
    <cellStyle name="20% - Accent4 3 5 3 2" xfId="16553" xr:uid="{13E084AA-D966-495B-B97C-A84ABF99F55B}"/>
    <cellStyle name="20% - Accent4 3 5 3 2 2" xfId="16554" xr:uid="{7C42BD08-94D8-4CB6-A731-63501E77A3C3}"/>
    <cellStyle name="20% - Accent4 3 5 3 2 3" xfId="16555" xr:uid="{FCC63F07-F83A-4B89-B720-A75A28D85B43}"/>
    <cellStyle name="20% - Accent4 3 5 3 3" xfId="16556" xr:uid="{3A2EE88F-C6F9-494F-B32C-7D18A2C3C3E8}"/>
    <cellStyle name="20% - Accent4 3 5 3 4" xfId="16557" xr:uid="{19B756A1-EEAB-4403-AFD5-BDED0DE146E2}"/>
    <cellStyle name="20% - Accent4 3 5 3 5" xfId="16558" xr:uid="{4F58AC2A-79FD-42AA-B478-BC3CD232EC76}"/>
    <cellStyle name="20% - Accent4 3 5 4" xfId="16559" xr:uid="{6CA5830E-E3C7-4CF2-9D06-AD5555B19758}"/>
    <cellStyle name="20% - Accent4 3 5 4 2" xfId="16560" xr:uid="{66435A10-6A54-4AC5-91A0-33D8340E5E1F}"/>
    <cellStyle name="20% - Accent4 3 5 4 3" xfId="16561" xr:uid="{9CEF5C02-F04C-411D-8CB0-2BF9B23598D6}"/>
    <cellStyle name="20% - Accent4 3 5 5" xfId="16562" xr:uid="{AD1BDECF-86AE-4A80-AAF1-EC238923875C}"/>
    <cellStyle name="20% - Accent4 3 5 6" xfId="16563" xr:uid="{4EF814CA-B0B5-4A14-B72C-D14248B55966}"/>
    <cellStyle name="20% - Accent4 3 5 7" xfId="16564" xr:uid="{10C32138-CF1A-48E7-A86E-1CC6174A4292}"/>
    <cellStyle name="20% - Accent4 3 5 8" xfId="16544" xr:uid="{AAE755AA-4E90-42AB-8E0B-2F29D33054B3}"/>
    <cellStyle name="20% - Accent4 3 6" xfId="4520" xr:uid="{8B82C4D6-7012-45D2-8740-31C9BA0077C5}"/>
    <cellStyle name="20% - Accent4 3 6 2" xfId="16566" xr:uid="{D87EB965-E00F-455B-9DC3-92FC5AEFD10B}"/>
    <cellStyle name="20% - Accent4 3 6 2 2" xfId="16567" xr:uid="{3337709F-AC79-460A-A591-F7583C097757}"/>
    <cellStyle name="20% - Accent4 3 6 2 3" xfId="16568" xr:uid="{402BF47A-E485-47F2-88D4-862B062E16AE}"/>
    <cellStyle name="20% - Accent4 3 6 3" xfId="16569" xr:uid="{9495B32C-F8DE-4D84-9385-F8B12B1E7B98}"/>
    <cellStyle name="20% - Accent4 3 6 4" xfId="16570" xr:uid="{E8BB0DBE-4213-4860-9884-090CCC6CDA4D}"/>
    <cellStyle name="20% - Accent4 3 6 5" xfId="16571" xr:uid="{B37809F7-2611-4771-8740-B97044D463B2}"/>
    <cellStyle name="20% - Accent4 3 6 6" xfId="16572" xr:uid="{F4ACF039-2A97-42A6-8CBA-2BAED2ACA055}"/>
    <cellStyle name="20% - Accent4 3 6 7" xfId="16565" xr:uid="{B2791125-015E-48E7-A646-AE5403AD7972}"/>
    <cellStyle name="20% - Accent4 3 7" xfId="9015" xr:uid="{ED9484D8-5EC3-4128-9BFC-36D2A0A94833}"/>
    <cellStyle name="20% - Accent4 3 7 2" xfId="16574" xr:uid="{F392881D-BFA8-4CEA-BC21-5BA4F3359ABC}"/>
    <cellStyle name="20% - Accent4 3 7 2 2" xfId="16575" xr:uid="{7434660C-416B-44EA-ABD2-52801B87E113}"/>
    <cellStyle name="20% - Accent4 3 7 2 3" xfId="16576" xr:uid="{22233B36-2BA8-43EF-98FE-FE44E177B480}"/>
    <cellStyle name="20% - Accent4 3 7 3" xfId="16577" xr:uid="{4DAF3BB5-8628-422B-9AF9-E993D54FC1AB}"/>
    <cellStyle name="20% - Accent4 3 7 4" xfId="16578" xr:uid="{67567F33-69D0-426C-9319-0E1F8BFEC2DE}"/>
    <cellStyle name="20% - Accent4 3 7 5" xfId="16579" xr:uid="{A3D22F58-5093-4403-AA71-985D03FF3C40}"/>
    <cellStyle name="20% - Accent4 3 7 6" xfId="16573" xr:uid="{80147566-D829-4479-8D9B-32F0E8EB916A}"/>
    <cellStyle name="20% - Accent4 3 8" xfId="16580" xr:uid="{948E2D49-7324-4083-AB36-E54CB09DC90F}"/>
    <cellStyle name="20% - Accent4 3 8 2" xfId="16581" xr:uid="{D5C518AB-4E12-48FA-B7AE-E4BF0DB5A390}"/>
    <cellStyle name="20% - Accent4 3 8 3" xfId="16582" xr:uid="{2B49314D-B25E-4D36-B56F-D2856B8F857E}"/>
    <cellStyle name="20% - Accent4 3 9" xfId="16583" xr:uid="{B7AE999B-7C8B-4518-8663-D41DF38AEE5E}"/>
    <cellStyle name="20% - Accent4 30" xfId="16584" xr:uid="{04C196D7-E1A9-4705-AD52-AC766A9B7BBF}"/>
    <cellStyle name="20% - Accent4 31" xfId="16585" xr:uid="{9300A2BE-FE5E-4511-8530-AA8418D7A697}"/>
    <cellStyle name="20% - Accent4 32" xfId="16586" xr:uid="{15E082FB-3C10-444E-94E5-E9BA63EE1854}"/>
    <cellStyle name="20% - Accent4 33" xfId="16587" xr:uid="{35C313F8-9739-4F71-B395-310C0F4F3B06}"/>
    <cellStyle name="20% - Accent4 34" xfId="16588" xr:uid="{4E5DF6F1-A12A-41FB-ACA1-08AB84B3357C}"/>
    <cellStyle name="20% - Accent4 35" xfId="16589" xr:uid="{B423F2FF-C263-48E8-BC7B-47CF2A5FA444}"/>
    <cellStyle name="20% - Accent4 36" xfId="16111" xr:uid="{5CE6E633-98F8-4256-8988-42BCD4237E2D}"/>
    <cellStyle name="20% - Accent4 37" xfId="13126" xr:uid="{C4E94E77-EC29-4EF4-AC68-9DC4CE0A6E16}"/>
    <cellStyle name="20% - Accent4 38" xfId="11006" xr:uid="{E478E5F0-7631-4A61-919A-2786CDF0C5DF}"/>
    <cellStyle name="20% - Accent4 39" xfId="13109" xr:uid="{8F9688E3-0E67-4C0A-A3C9-9FD9F6B3A0D5}"/>
    <cellStyle name="20% - Accent4 4" xfId="470" xr:uid="{F95CD369-D306-4102-B093-41EEA2A4AE0B}"/>
    <cellStyle name="20% - Accent4 4 10" xfId="16591" xr:uid="{83668B90-D342-44DD-AC80-0805349B0C49}"/>
    <cellStyle name="20% - Accent4 4 11" xfId="16592" xr:uid="{92AE5BB2-6546-472F-8B69-44294EF4771D}"/>
    <cellStyle name="20% - Accent4 4 12" xfId="16590" xr:uid="{332D33A8-A248-4703-85A6-9E169C1F9A4D}"/>
    <cellStyle name="20% - Accent4 4 13" xfId="13217" xr:uid="{83DEC47E-6053-48C6-949A-6A3943949067}"/>
    <cellStyle name="20% - Accent4 4 14" xfId="11257" xr:uid="{F85BF339-9861-475D-B292-B020F4E9DFDA}"/>
    <cellStyle name="20% - Accent4 4 2" xfId="757" xr:uid="{F5A9FB37-2662-41F1-ADE2-8E6FE464BEF3}"/>
    <cellStyle name="20% - Accent4 4 2 10" xfId="27735" xr:uid="{1DA454CE-1005-4D09-A7B8-B34C809F91AF}"/>
    <cellStyle name="20% - Accent4 4 2 11" xfId="16593" xr:uid="{C87E9B5F-9AA9-46A6-898F-511CEF62E6D9}"/>
    <cellStyle name="20% - Accent4 4 2 12" xfId="11531" xr:uid="{E8585B98-01D8-4F0C-8620-EE61AADE48E5}"/>
    <cellStyle name="20% - Accent4 4 2 2" xfId="1802" xr:uid="{18462ECE-F296-4023-9B94-636B2ECB99D9}"/>
    <cellStyle name="20% - Accent4 4 2 2 10" xfId="12569" xr:uid="{243F70D7-F3DB-4508-9E5F-325094A8771B}"/>
    <cellStyle name="20% - Accent4 4 2 2 2" xfId="3826" xr:uid="{A4DD543E-6BAE-4DC5-A8A3-67023361262C}"/>
    <cellStyle name="20% - Accent4 4 2 2 2 2" xfId="7835" xr:uid="{10DA0685-962B-4009-AD08-CE62F48F98C0}"/>
    <cellStyle name="20% - Accent4 4 2 2 2 2 2" xfId="16597" xr:uid="{72C71B97-BA59-4C8C-AE19-7D42546FC30C}"/>
    <cellStyle name="20% - Accent4 4 2 2 2 2 3" xfId="16598" xr:uid="{4BF9C22C-AD74-4EBD-A004-1B90AAE08876}"/>
    <cellStyle name="20% - Accent4 4 2 2 2 2 4" xfId="16596" xr:uid="{51781379-90B4-485B-A8AB-58B00D07D8BC}"/>
    <cellStyle name="20% - Accent4 4 2 2 2 3" xfId="16599" xr:uid="{00A235D8-D7E5-4555-8BCF-3FF9A6105E05}"/>
    <cellStyle name="20% - Accent4 4 2 2 2 4" xfId="16600" xr:uid="{1AF72BAE-9B4A-41E2-9718-3559DD675406}"/>
    <cellStyle name="20% - Accent4 4 2 2 2 5" xfId="16601" xr:uid="{56235E49-0BC7-4078-BF70-8B0ABCB0E1C4}"/>
    <cellStyle name="20% - Accent4 4 2 2 2 6" xfId="16595" xr:uid="{1CA902FA-ADD5-4228-BB34-429A322A9A04}"/>
    <cellStyle name="20% - Accent4 4 2 2 3" xfId="5844" xr:uid="{D1501531-F278-4DD9-A1C1-ECF674ECB00A}"/>
    <cellStyle name="20% - Accent4 4 2 2 3 2" xfId="16603" xr:uid="{409A955A-2C3E-4090-91BD-B1A6088A3008}"/>
    <cellStyle name="20% - Accent4 4 2 2 3 2 2" xfId="16604" xr:uid="{6F3085E9-C632-4010-99E6-1F740FFB338E}"/>
    <cellStyle name="20% - Accent4 4 2 2 3 2 3" xfId="16605" xr:uid="{FE6A26B1-054B-437D-888F-78BE0B832022}"/>
    <cellStyle name="20% - Accent4 4 2 2 3 3" xfId="16606" xr:uid="{0BB237DF-6CE0-4C1A-84E9-45B3056478E4}"/>
    <cellStyle name="20% - Accent4 4 2 2 3 4" xfId="16607" xr:uid="{BB926C65-9E90-42CD-91BD-7EA56BEF7BC1}"/>
    <cellStyle name="20% - Accent4 4 2 2 3 5" xfId="16608" xr:uid="{110F7007-DD38-48F1-AC78-4A11A316F1C5}"/>
    <cellStyle name="20% - Accent4 4 2 2 3 6" xfId="16602" xr:uid="{782F0F23-4181-49C2-B711-31B5C7BE72D8}"/>
    <cellStyle name="20% - Accent4 4 2 2 4" xfId="10339" xr:uid="{B5DB16C3-9265-4F45-BDB5-FD6AF27C5F10}"/>
    <cellStyle name="20% - Accent4 4 2 2 4 2" xfId="16610" xr:uid="{E56AB40C-BB25-4410-B631-4B1C94BAB2C7}"/>
    <cellStyle name="20% - Accent4 4 2 2 4 3" xfId="16611" xr:uid="{93345024-F334-474F-87F8-ADAAA151D11E}"/>
    <cellStyle name="20% - Accent4 4 2 2 4 4" xfId="16609" xr:uid="{9A4E37A1-4945-4448-96EF-F8511E15EDFF}"/>
    <cellStyle name="20% - Accent4 4 2 2 5" xfId="16612" xr:uid="{B01DA404-42ED-4B64-BE7C-F7DFB18470A3}"/>
    <cellStyle name="20% - Accent4 4 2 2 6" xfId="16613" xr:uid="{B11B8611-EA49-4A44-9CD7-9DCC6AC3D2C5}"/>
    <cellStyle name="20% - Accent4 4 2 2 7" xfId="16614" xr:uid="{4DC0F625-345C-41FB-BD95-201FD50D3E6F}"/>
    <cellStyle name="20% - Accent4 4 2 2 8" xfId="28718" xr:uid="{A0353518-A821-4E42-890C-C2F4826954A4}"/>
    <cellStyle name="20% - Accent4 4 2 2 9" xfId="16594" xr:uid="{4ED62EB7-4A85-4783-B5A0-5DFF4FB8D3BC}"/>
    <cellStyle name="20% - Accent4 4 2 3" xfId="2789" xr:uid="{1C0EF548-D165-4841-B88D-173D58073509}"/>
    <cellStyle name="20% - Accent4 4 2 3 2" xfId="6798" xr:uid="{68B56707-75CC-485E-917F-4660639E032F}"/>
    <cellStyle name="20% - Accent4 4 2 3 2 2" xfId="16617" xr:uid="{0E845CB2-1FF4-424C-96E2-7231C174359A}"/>
    <cellStyle name="20% - Accent4 4 2 3 2 2 2" xfId="16618" xr:uid="{F6487099-6D7D-4A8B-803A-2F89A4C7798B}"/>
    <cellStyle name="20% - Accent4 4 2 3 2 2 3" xfId="16619" xr:uid="{7A383E9C-D74D-40EB-B236-58920399C1E8}"/>
    <cellStyle name="20% - Accent4 4 2 3 2 3" xfId="16620" xr:uid="{55F45272-2CCD-46EE-A8CB-787F90460E01}"/>
    <cellStyle name="20% - Accent4 4 2 3 2 4" xfId="16621" xr:uid="{0AA2AC44-7843-450C-89E6-DE94CD83D6B3}"/>
    <cellStyle name="20% - Accent4 4 2 3 2 5" xfId="16622" xr:uid="{97C82EDF-B6D2-494B-BA54-46B9D8C095BE}"/>
    <cellStyle name="20% - Accent4 4 2 3 2 6" xfId="16616" xr:uid="{559D0F63-87F7-411E-8D4D-942B9066D4A1}"/>
    <cellStyle name="20% - Accent4 4 2 3 3" xfId="16623" xr:uid="{44C10CF0-5091-4195-AC93-0D7EAA532E64}"/>
    <cellStyle name="20% - Accent4 4 2 3 3 2" xfId="16624" xr:uid="{B6B24928-8058-45E6-AD69-019E04821D12}"/>
    <cellStyle name="20% - Accent4 4 2 3 3 2 2" xfId="16625" xr:uid="{35C68CCD-6DA1-4C53-B697-F2CB9982B129}"/>
    <cellStyle name="20% - Accent4 4 2 3 3 2 3" xfId="16626" xr:uid="{5857E575-2356-474D-8E93-CAC5E9426029}"/>
    <cellStyle name="20% - Accent4 4 2 3 3 3" xfId="16627" xr:uid="{8C7EE743-95E1-4678-8D86-0EF52AA1EBF9}"/>
    <cellStyle name="20% - Accent4 4 2 3 3 4" xfId="16628" xr:uid="{BE3BBB1F-EACB-45EA-A4E6-2855BFCDEE80}"/>
    <cellStyle name="20% - Accent4 4 2 3 3 5" xfId="16629" xr:uid="{F3D35EE0-F65F-473A-BC1A-C8F9B5892A1B}"/>
    <cellStyle name="20% - Accent4 4 2 3 4" xfId="16630" xr:uid="{70FB23A0-487A-48C7-86B6-7C301BE61E9C}"/>
    <cellStyle name="20% - Accent4 4 2 3 4 2" xfId="16631" xr:uid="{E1F37378-FEFB-44F9-955B-3234848FF132}"/>
    <cellStyle name="20% - Accent4 4 2 3 4 3" xfId="16632" xr:uid="{364D120D-4DE3-4B13-AB86-263A163149E2}"/>
    <cellStyle name="20% - Accent4 4 2 3 5" xfId="16633" xr:uid="{297F9255-5DE3-4334-9DC5-DBA9060C3B29}"/>
    <cellStyle name="20% - Accent4 4 2 3 6" xfId="16634" xr:uid="{0376E834-D456-4127-A5A7-6EA9FF137D1C}"/>
    <cellStyle name="20% - Accent4 4 2 3 7" xfId="16635" xr:uid="{A722868C-9023-411A-B05D-2FF10CDB1209}"/>
    <cellStyle name="20% - Accent4 4 2 3 8" xfId="16615" xr:uid="{1B0916C0-49ED-4D4F-8548-1AE1642376BC}"/>
    <cellStyle name="20% - Accent4 4 2 4" xfId="4806" xr:uid="{AFFC927D-FC03-4E12-9486-CC83ABA79B47}"/>
    <cellStyle name="20% - Accent4 4 2 4 2" xfId="16637" xr:uid="{EB72E0BF-419C-4FA5-8F6A-7C11F3572015}"/>
    <cellStyle name="20% - Accent4 4 2 4 2 2" xfId="16638" xr:uid="{E3DAA60A-2E60-4372-BD29-F646C2E27CC8}"/>
    <cellStyle name="20% - Accent4 4 2 4 2 3" xfId="16639" xr:uid="{8443396D-DDAD-469B-8ABE-B2BB292AD96A}"/>
    <cellStyle name="20% - Accent4 4 2 4 3" xfId="16640" xr:uid="{C134C371-4694-4452-A66E-6E2B227C2A38}"/>
    <cellStyle name="20% - Accent4 4 2 4 4" xfId="16641" xr:uid="{6490040F-85CE-4956-B9E2-DD42882ABD60}"/>
    <cellStyle name="20% - Accent4 4 2 4 5" xfId="16642" xr:uid="{2C1F390E-B319-4DF1-9373-A9EAAE04CDE4}"/>
    <cellStyle name="20% - Accent4 4 2 4 6" xfId="16636" xr:uid="{D577B765-BA2F-407D-A39D-F8AA58771994}"/>
    <cellStyle name="20% - Accent4 4 2 5" xfId="9302" xr:uid="{4BEC34AC-A63B-444D-823F-9C62D1F132A5}"/>
    <cellStyle name="20% - Accent4 4 2 5 2" xfId="16644" xr:uid="{8B3AD8DD-9DC3-4727-BFF2-8695228E6810}"/>
    <cellStyle name="20% - Accent4 4 2 5 2 2" xfId="16645" xr:uid="{7A6A6A4A-8962-427B-8B42-BF2BAD157C6D}"/>
    <cellStyle name="20% - Accent4 4 2 5 2 3" xfId="16646" xr:uid="{852162F4-F9EA-49C7-A4D7-5C3B71B4F294}"/>
    <cellStyle name="20% - Accent4 4 2 5 3" xfId="16647" xr:uid="{3105E480-4387-402E-A323-E85AF07E974E}"/>
    <cellStyle name="20% - Accent4 4 2 5 4" xfId="16648" xr:uid="{BFCB3756-B6D5-457A-B15F-BBF4C9A2CCFA}"/>
    <cellStyle name="20% - Accent4 4 2 5 5" xfId="16649" xr:uid="{5B5DD386-21F5-428F-A416-B4403E5D393F}"/>
    <cellStyle name="20% - Accent4 4 2 5 6" xfId="16643" xr:uid="{48877A6D-A164-465A-BE96-B0AC25D3B7F1}"/>
    <cellStyle name="20% - Accent4 4 2 6" xfId="16650" xr:uid="{13C93322-DD9C-4E2B-AE57-B0011B2A28E9}"/>
    <cellStyle name="20% - Accent4 4 2 6 2" xfId="16651" xr:uid="{56B9B4F7-DE93-439D-A15F-460F1AEE1767}"/>
    <cellStyle name="20% - Accent4 4 2 6 3" xfId="16652" xr:uid="{094324AD-3C15-46C7-A782-FBB3D7A57EA0}"/>
    <cellStyle name="20% - Accent4 4 2 7" xfId="16653" xr:uid="{1F7CA73C-04F9-48C6-AA81-F2175E77F09A}"/>
    <cellStyle name="20% - Accent4 4 2 8" xfId="16654" xr:uid="{16ED98D1-8139-4D03-AB4D-C56E04F4D86B}"/>
    <cellStyle name="20% - Accent4 4 2 9" xfId="16655" xr:uid="{C7B7F4BE-3B6C-46B9-BE2B-32A9C8FED7BF}"/>
    <cellStyle name="20% - Accent4 4 3" xfId="1028" xr:uid="{B95BC532-2720-4AFC-8760-BDE055E7DF1C}"/>
    <cellStyle name="20% - Accent4 4 3 10" xfId="11799" xr:uid="{1EE74644-FFA4-4D71-AE8A-21E044099873}"/>
    <cellStyle name="20% - Accent4 4 3 2" xfId="2069" xr:uid="{FCE80910-75A4-48B9-AEB0-C1135FEA2082}"/>
    <cellStyle name="20% - Accent4 4 3 2 2" xfId="4093" xr:uid="{B88C1873-2275-48D8-9965-89733E876EEA}"/>
    <cellStyle name="20% - Accent4 4 3 2 2 2" xfId="8102" xr:uid="{5A0FF27A-8FCE-4CAD-B97E-4A85A78926A8}"/>
    <cellStyle name="20% - Accent4 4 3 2 2 2 2" xfId="16659" xr:uid="{4F2F5432-508A-4DF8-97EE-B1FD0F40AEEE}"/>
    <cellStyle name="20% - Accent4 4 3 2 2 3" xfId="16660" xr:uid="{853E3C93-92EF-4BBA-8651-1C77C24AF6B0}"/>
    <cellStyle name="20% - Accent4 4 3 2 2 4" xfId="16658" xr:uid="{F3FC30F4-D675-4101-A140-56607672B3FA}"/>
    <cellStyle name="20% - Accent4 4 3 2 3" xfId="6111" xr:uid="{BC8C9EDB-DF30-4A72-917D-55EAD15B0304}"/>
    <cellStyle name="20% - Accent4 4 3 2 3 2" xfId="16661" xr:uid="{8B47A464-3D1C-4311-B4FE-FD692F7FDE4C}"/>
    <cellStyle name="20% - Accent4 4 3 2 4" xfId="10606" xr:uid="{02CEDF60-AF85-4C4D-95C1-165231795B94}"/>
    <cellStyle name="20% - Accent4 4 3 2 4 2" xfId="16662" xr:uid="{ACC4BBA1-286E-48A9-A13D-E7579C681DEE}"/>
    <cellStyle name="20% - Accent4 4 3 2 5" xfId="16663" xr:uid="{C3228F6D-B2E0-4282-B5F2-DBF44DC8061A}"/>
    <cellStyle name="20% - Accent4 4 3 2 6" xfId="28979" xr:uid="{90F03BBE-87BF-47FF-8220-D454E0A3C866}"/>
    <cellStyle name="20% - Accent4 4 3 2 7" xfId="16657" xr:uid="{9786A7F5-F9A3-46B9-92A3-1594D002933D}"/>
    <cellStyle name="20% - Accent4 4 3 2 8" xfId="12836" xr:uid="{C71D7536-37E3-48F3-ABD3-B8A21EA4091C}"/>
    <cellStyle name="20% - Accent4 4 3 3" xfId="3056" xr:uid="{F434FB22-DC6B-4827-A657-347ED76FBFEE}"/>
    <cellStyle name="20% - Accent4 4 3 3 2" xfId="7065" xr:uid="{86593F9D-0837-4888-BB49-CC8CC3CD7A52}"/>
    <cellStyle name="20% - Accent4 4 3 3 2 2" xfId="16666" xr:uid="{2F7716C3-842F-40F7-A43D-9A00259B8CF7}"/>
    <cellStyle name="20% - Accent4 4 3 3 2 3" xfId="16667" xr:uid="{115B6AD7-F3D8-4441-A278-BDA958473215}"/>
    <cellStyle name="20% - Accent4 4 3 3 2 4" xfId="16665" xr:uid="{4A8BF262-DC16-4991-9F96-ABCE961A1DFC}"/>
    <cellStyle name="20% - Accent4 4 3 3 3" xfId="16668" xr:uid="{76A0D08E-66F8-497F-AEE7-F067074F6E34}"/>
    <cellStyle name="20% - Accent4 4 3 3 4" xfId="16669" xr:uid="{BCC706D5-7B33-4DBE-A5CD-94F95CAFA033}"/>
    <cellStyle name="20% - Accent4 4 3 3 5" xfId="16670" xr:uid="{92A072BD-CAFE-4461-BE07-BF85238D86C6}"/>
    <cellStyle name="20% - Accent4 4 3 3 6" xfId="16664" xr:uid="{04377635-2677-46D1-B920-25A74D009AE7}"/>
    <cellStyle name="20% - Accent4 4 3 4" xfId="5074" xr:uid="{2A5A4E7F-F229-4CBA-BAB1-E6213C190AF3}"/>
    <cellStyle name="20% - Accent4 4 3 4 2" xfId="16672" xr:uid="{7F1CACDA-696A-4BF6-B383-C627E65F8D10}"/>
    <cellStyle name="20% - Accent4 4 3 4 3" xfId="16673" xr:uid="{6DA3B2C0-83DA-4A81-893D-3661D063ACA5}"/>
    <cellStyle name="20% - Accent4 4 3 4 4" xfId="16671" xr:uid="{4769A331-95D4-430D-A69F-3A3AAB1AFA3B}"/>
    <cellStyle name="20% - Accent4 4 3 5" xfId="9569" xr:uid="{C04A2A9D-8AA7-4A4F-9015-595539F23039}"/>
    <cellStyle name="20% - Accent4 4 3 5 2" xfId="16674" xr:uid="{03A6EC64-3186-4291-AC44-9D92B8253CDB}"/>
    <cellStyle name="20% - Accent4 4 3 6" xfId="16675" xr:uid="{1B7E47D9-E0A0-4D48-9408-8041E916EFC0}"/>
    <cellStyle name="20% - Accent4 4 3 7" xfId="16676" xr:uid="{EDA46FFD-D765-469C-A437-2B67B95B3A49}"/>
    <cellStyle name="20% - Accent4 4 3 8" xfId="27982" xr:uid="{3667F615-0294-46EB-8A20-532997EB7E47}"/>
    <cellStyle name="20% - Accent4 4 3 9" xfId="16656" xr:uid="{F170183D-0A32-4723-952E-8168CE7E7110}"/>
    <cellStyle name="20% - Accent4 4 4" xfId="1535" xr:uid="{54422F60-5EE2-46DF-81F8-3F628C41E850}"/>
    <cellStyle name="20% - Accent4 4 4 10" xfId="12302" xr:uid="{C79010C3-BB50-48B6-8FAB-6DB4B852B523}"/>
    <cellStyle name="20% - Accent4 4 4 2" xfId="3559" xr:uid="{48F00078-22BC-4FF8-8F51-66E931938ABF}"/>
    <cellStyle name="20% - Accent4 4 4 2 2" xfId="7568" xr:uid="{E0B1081D-9915-480F-8D94-254464C672F7}"/>
    <cellStyle name="20% - Accent4 4 4 2 2 2" xfId="16680" xr:uid="{2CE69E19-F191-4982-A622-EE46FF78013D}"/>
    <cellStyle name="20% - Accent4 4 4 2 2 3" xfId="16681" xr:uid="{ADC4C14A-01A0-41E6-BBD9-6FB7F47A33D7}"/>
    <cellStyle name="20% - Accent4 4 4 2 2 4" xfId="16679" xr:uid="{7EF28D3F-A95A-49BC-A12A-07BE87E14C33}"/>
    <cellStyle name="20% - Accent4 4 4 2 3" xfId="16682" xr:uid="{159EB6E6-BFBF-4EAA-87B0-C57785B96A18}"/>
    <cellStyle name="20% - Accent4 4 4 2 4" xfId="16683" xr:uid="{0ED979D6-E613-48B1-8CD3-74738E024CB0}"/>
    <cellStyle name="20% - Accent4 4 4 2 5" xfId="16684" xr:uid="{955E2ABF-2FA0-491C-A7E6-618A02BA5E45}"/>
    <cellStyle name="20% - Accent4 4 4 2 6" xfId="16678" xr:uid="{3C74FE0B-D2C0-4AA2-9593-2FA9FAD0F630}"/>
    <cellStyle name="20% - Accent4 4 4 3" xfId="5577" xr:uid="{7D75D251-2699-4607-8E41-99CC756A36C7}"/>
    <cellStyle name="20% - Accent4 4 4 3 2" xfId="16686" xr:uid="{DF5248CD-5E2E-413B-9C65-FD3B7034335A}"/>
    <cellStyle name="20% - Accent4 4 4 3 2 2" xfId="16687" xr:uid="{DA295F63-BFEC-41AD-B6F8-6CB30CC5C509}"/>
    <cellStyle name="20% - Accent4 4 4 3 2 3" xfId="16688" xr:uid="{1E4D82A8-B28F-44CD-BFC5-5254685D52BA}"/>
    <cellStyle name="20% - Accent4 4 4 3 3" xfId="16689" xr:uid="{F665862C-8C3A-4DDB-A7F7-1E3F4A0B01C7}"/>
    <cellStyle name="20% - Accent4 4 4 3 4" xfId="16690" xr:uid="{6BDE8992-6AFD-4D15-9A41-889AD47232B3}"/>
    <cellStyle name="20% - Accent4 4 4 3 5" xfId="16691" xr:uid="{0CD6823B-21F1-4431-BE25-E0BFA1053A4B}"/>
    <cellStyle name="20% - Accent4 4 4 3 6" xfId="16685" xr:uid="{CA9ABB2B-B990-4C37-A6F8-D152922BAA39}"/>
    <cellStyle name="20% - Accent4 4 4 4" xfId="10072" xr:uid="{42AE040F-C2F9-4154-9894-3B0BA7D36C48}"/>
    <cellStyle name="20% - Accent4 4 4 4 2" xfId="16693" xr:uid="{DA109904-8AD2-4D2D-8478-D19C9CD400B9}"/>
    <cellStyle name="20% - Accent4 4 4 4 3" xfId="16694" xr:uid="{7CFDD9FA-E711-4222-B984-8EFD631B3995}"/>
    <cellStyle name="20% - Accent4 4 4 4 4" xfId="16692" xr:uid="{A9E66A37-76C5-478A-AD37-5B1DAF68F13A}"/>
    <cellStyle name="20% - Accent4 4 4 5" xfId="16695" xr:uid="{CC37E609-DD7C-4514-A549-C1BEAC423F2D}"/>
    <cellStyle name="20% - Accent4 4 4 6" xfId="16696" xr:uid="{421A640F-614C-4A92-A64E-47998BAC2616}"/>
    <cellStyle name="20% - Accent4 4 4 7" xfId="16697" xr:uid="{7195C7B6-B2F9-405A-98A5-DCB771E9CA71}"/>
    <cellStyle name="20% - Accent4 4 4 8" xfId="28471" xr:uid="{316D4CF3-5F9C-4793-A7F4-155868C87E90}"/>
    <cellStyle name="20% - Accent4 4 4 9" xfId="16677" xr:uid="{D9BD1D07-1854-498B-B5CE-6D19287F15C8}"/>
    <cellStyle name="20% - Accent4 4 5" xfId="2522" xr:uid="{365367DE-3D69-49EC-9517-27E938D50B51}"/>
    <cellStyle name="20% - Accent4 4 5 2" xfId="6531" xr:uid="{90A300DB-D275-498F-863C-0C6BCE12DBE2}"/>
    <cellStyle name="20% - Accent4 4 5 2 2" xfId="16700" xr:uid="{555257B7-44CC-413D-9857-5719A105DD21}"/>
    <cellStyle name="20% - Accent4 4 5 2 2 2" xfId="16701" xr:uid="{DC022E98-3F24-4CCB-AAA0-6279CD705B98}"/>
    <cellStyle name="20% - Accent4 4 5 2 2 3" xfId="16702" xr:uid="{D3D0AF75-8A2C-4D19-B6E5-5CE8B2AAE7D6}"/>
    <cellStyle name="20% - Accent4 4 5 2 3" xfId="16703" xr:uid="{AFCA8E40-5E8F-4C61-9B93-010C7DDC6CEE}"/>
    <cellStyle name="20% - Accent4 4 5 2 4" xfId="16704" xr:uid="{C40B9DC5-1873-42E9-845C-3324C321934B}"/>
    <cellStyle name="20% - Accent4 4 5 2 5" xfId="16705" xr:uid="{CEBCAF06-E858-4DB1-840C-0EE2B924176C}"/>
    <cellStyle name="20% - Accent4 4 5 2 6" xfId="16699" xr:uid="{0494A634-446C-42EF-AC35-50D4C2E78806}"/>
    <cellStyle name="20% - Accent4 4 5 3" xfId="16706" xr:uid="{F9CBDE78-6FE4-4E06-AAB0-EC349D9E7300}"/>
    <cellStyle name="20% - Accent4 4 5 3 2" xfId="16707" xr:uid="{C088F30B-C9FA-4D6C-BCBC-14DCD3BD6CC5}"/>
    <cellStyle name="20% - Accent4 4 5 3 2 2" xfId="16708" xr:uid="{BBA74574-8421-49B7-B657-9C26C7A1CB51}"/>
    <cellStyle name="20% - Accent4 4 5 3 2 3" xfId="16709" xr:uid="{E2F61412-2525-4D2B-AE1D-3B751DC1DF3D}"/>
    <cellStyle name="20% - Accent4 4 5 3 3" xfId="16710" xr:uid="{E822905C-97AC-49AE-B308-98AAC4D0409A}"/>
    <cellStyle name="20% - Accent4 4 5 3 4" xfId="16711" xr:uid="{FD4BE5DC-50CD-4218-B94E-3DA5C078CA95}"/>
    <cellStyle name="20% - Accent4 4 5 3 5" xfId="16712" xr:uid="{777EDF55-DC9A-403C-810F-CE3CC7905ADB}"/>
    <cellStyle name="20% - Accent4 4 5 4" xfId="16713" xr:uid="{D54C3D39-12DA-4F32-BBB5-4E2E43988088}"/>
    <cellStyle name="20% - Accent4 4 5 4 2" xfId="16714" xr:uid="{32EDE198-4D23-4A3D-AC72-6BBA52750218}"/>
    <cellStyle name="20% - Accent4 4 5 4 3" xfId="16715" xr:uid="{C0FA5FA4-4780-463F-A0CE-79FA77344318}"/>
    <cellStyle name="20% - Accent4 4 5 5" xfId="16716" xr:uid="{9CC1E67C-40AB-43EC-B0B7-A91D6599245B}"/>
    <cellStyle name="20% - Accent4 4 5 6" xfId="16717" xr:uid="{48D77E18-416B-4BA7-A131-CD7FDBD7B794}"/>
    <cellStyle name="20% - Accent4 4 5 7" xfId="16718" xr:uid="{73B779D5-B246-4F57-BBCC-989A61CAA621}"/>
    <cellStyle name="20% - Accent4 4 5 8" xfId="16698" xr:uid="{01189560-77C1-4EC2-AE77-49ACCD52540A}"/>
    <cellStyle name="20% - Accent4 4 6" xfId="4538" xr:uid="{E70AD1D6-6279-4E77-A6CD-904EBF5AA10A}"/>
    <cellStyle name="20% - Accent4 4 6 2" xfId="16720" xr:uid="{C0A4249C-EF64-4CBF-BA69-F1D87FAAD6EC}"/>
    <cellStyle name="20% - Accent4 4 6 2 2" xfId="16721" xr:uid="{2D0A09DE-82B7-47FA-9F6E-EDF01581071A}"/>
    <cellStyle name="20% - Accent4 4 6 2 3" xfId="16722" xr:uid="{46D852F4-1411-4668-AE6D-80FBD98FA8A3}"/>
    <cellStyle name="20% - Accent4 4 6 3" xfId="16723" xr:uid="{746A5445-8744-4A04-9E66-EB7B4883E35C}"/>
    <cellStyle name="20% - Accent4 4 6 4" xfId="16724" xr:uid="{7F76AC10-2ED8-4AAD-97D5-C267C6E6750A}"/>
    <cellStyle name="20% - Accent4 4 6 5" xfId="16725" xr:uid="{032D5936-C047-4F83-804A-AA325C91BD29}"/>
    <cellStyle name="20% - Accent4 4 6 6" xfId="16719" xr:uid="{0A366039-031F-4EDA-8050-92CEEA4EB8CA}"/>
    <cellStyle name="20% - Accent4 4 7" xfId="9033" xr:uid="{E5E52C8D-8A38-406A-AB55-512DF37893E8}"/>
    <cellStyle name="20% - Accent4 4 7 2" xfId="16727" xr:uid="{1C26C607-4C7D-4F9D-9723-098D4A841B33}"/>
    <cellStyle name="20% - Accent4 4 7 2 2" xfId="16728" xr:uid="{E978F563-05AB-4052-B90A-DF4EDACAE4D2}"/>
    <cellStyle name="20% - Accent4 4 7 2 3" xfId="16729" xr:uid="{6E97A7F1-82A9-4B47-B50D-9C907A5802F3}"/>
    <cellStyle name="20% - Accent4 4 7 3" xfId="16730" xr:uid="{44D44EA1-2A68-47B4-987A-EB751BE5102A}"/>
    <cellStyle name="20% - Accent4 4 7 4" xfId="16731" xr:uid="{88BD9048-D4C7-445A-A6B6-DF0C2E94A164}"/>
    <cellStyle name="20% - Accent4 4 7 5" xfId="16732" xr:uid="{531D48C6-34A6-4BDD-8C5E-E5676EDE2250}"/>
    <cellStyle name="20% - Accent4 4 7 6" xfId="16726" xr:uid="{F74DB9D5-CDE1-4FF3-8F66-526345394A2B}"/>
    <cellStyle name="20% - Accent4 4 8" xfId="16733" xr:uid="{9CF94886-9EE6-46C0-B3C6-1AD844AD0A5C}"/>
    <cellStyle name="20% - Accent4 4 8 2" xfId="16734" xr:uid="{D82E1BE3-B232-402C-B300-BE84F4062F73}"/>
    <cellStyle name="20% - Accent4 4 8 3" xfId="16735" xr:uid="{DF2E1266-5C96-4AA7-BE96-3DA96DF79D88}"/>
    <cellStyle name="20% - Accent4 4 9" xfId="16736" xr:uid="{CA0AAC03-6964-4DAE-9109-64DA7718E6AD}"/>
    <cellStyle name="20% - Accent4 5" xfId="489" xr:uid="{69B793DE-427D-405E-910E-801EBB6596A9}"/>
    <cellStyle name="20% - Accent4 5 10" xfId="16738" xr:uid="{0D312487-5809-4EEE-A366-468649F3F807}"/>
    <cellStyle name="20% - Accent4 5 11" xfId="16739" xr:uid="{9EDE5E38-BE75-45BF-A4CD-B74894B5AE68}"/>
    <cellStyle name="20% - Accent4 5 12" xfId="27508" xr:uid="{237C4463-9AAE-43BC-8932-C1F4BBFCB41F}"/>
    <cellStyle name="20% - Accent4 5 13" xfId="16737" xr:uid="{FE653333-2702-4B47-BC8E-23B1179F775C}"/>
    <cellStyle name="20% - Accent4 5 14" xfId="11276" xr:uid="{DF3AE464-C27B-4FFC-B1AA-124B96015CEF}"/>
    <cellStyle name="20% - Accent4 5 2" xfId="776" xr:uid="{B0C55E5E-452A-4C95-A03A-9DD3E2CC632F}"/>
    <cellStyle name="20% - Accent4 5 2 10" xfId="27753" xr:uid="{DBFD8F3F-D07D-4D66-8503-14E6210D7104}"/>
    <cellStyle name="20% - Accent4 5 2 11" xfId="16740" xr:uid="{AEB16B37-ABB5-4245-84BB-10AC0DC872E5}"/>
    <cellStyle name="20% - Accent4 5 2 12" xfId="11550" xr:uid="{AC42D397-245F-4943-A081-5169AB22401B}"/>
    <cellStyle name="20% - Accent4 5 2 2" xfId="1821" xr:uid="{0308AD20-14CB-49A5-8137-7F9AD003E948}"/>
    <cellStyle name="20% - Accent4 5 2 2 10" xfId="12588" xr:uid="{828CE921-BBCE-4F2A-BC45-EBA5ACA2A451}"/>
    <cellStyle name="20% - Accent4 5 2 2 2" xfId="3845" xr:uid="{8A96A77D-2A40-4662-AF6B-0B1A01C4E41B}"/>
    <cellStyle name="20% - Accent4 5 2 2 2 2" xfId="7854" xr:uid="{8FB8EF58-84B5-49A5-B98F-CCE994DC3B37}"/>
    <cellStyle name="20% - Accent4 5 2 2 2 2 2" xfId="16744" xr:uid="{DBD5BF34-BA78-44E7-A846-144B3D070F20}"/>
    <cellStyle name="20% - Accent4 5 2 2 2 2 3" xfId="16745" xr:uid="{94DCD402-9B9F-4FE6-8FAD-926C7C90301C}"/>
    <cellStyle name="20% - Accent4 5 2 2 2 2 4" xfId="16743" xr:uid="{1E3446E2-FE90-4882-A5D0-ABC5FC3990F6}"/>
    <cellStyle name="20% - Accent4 5 2 2 2 3" xfId="16746" xr:uid="{87252D31-AF44-4E92-9DF8-DEB1CE326512}"/>
    <cellStyle name="20% - Accent4 5 2 2 2 4" xfId="16747" xr:uid="{24DED25E-44F7-4949-B508-FB5D0C94DBA9}"/>
    <cellStyle name="20% - Accent4 5 2 2 2 5" xfId="16748" xr:uid="{FC456AE7-FCE0-4561-AA30-75F49F47A47A}"/>
    <cellStyle name="20% - Accent4 5 2 2 2 6" xfId="16742" xr:uid="{5B8F197D-A690-4C78-9038-ED5BFA7933FF}"/>
    <cellStyle name="20% - Accent4 5 2 2 3" xfId="5863" xr:uid="{1E488CA0-974C-49C1-A7A2-A49BEFE4863E}"/>
    <cellStyle name="20% - Accent4 5 2 2 3 2" xfId="16750" xr:uid="{0B3BE486-4229-4BBD-8417-05190A8DB91C}"/>
    <cellStyle name="20% - Accent4 5 2 2 3 2 2" xfId="16751" xr:uid="{8AF660A4-32D5-40DF-A159-91916FF6B919}"/>
    <cellStyle name="20% - Accent4 5 2 2 3 2 3" xfId="16752" xr:uid="{91D2CB47-92EC-4497-A9A3-3D18826BEC2B}"/>
    <cellStyle name="20% - Accent4 5 2 2 3 3" xfId="16753" xr:uid="{28B85108-7B5B-4D42-8D0D-F2ED7C0A4633}"/>
    <cellStyle name="20% - Accent4 5 2 2 3 4" xfId="16754" xr:uid="{6E9C739C-FEF1-4377-8449-F46F25357B05}"/>
    <cellStyle name="20% - Accent4 5 2 2 3 5" xfId="16755" xr:uid="{FE406A72-513B-4ECE-A5EF-A1AADE4E3EA5}"/>
    <cellStyle name="20% - Accent4 5 2 2 3 6" xfId="16749" xr:uid="{CC9981E5-209F-40CC-A12E-74B9B871FD8B}"/>
    <cellStyle name="20% - Accent4 5 2 2 4" xfId="10358" xr:uid="{3410030B-794B-4F66-9C35-5EB498F556BC}"/>
    <cellStyle name="20% - Accent4 5 2 2 4 2" xfId="16757" xr:uid="{B1D9E262-89BB-4BE1-B591-2AFAD3935864}"/>
    <cellStyle name="20% - Accent4 5 2 2 4 3" xfId="16758" xr:uid="{4DCCF1B5-9FF0-42AA-BB5F-9E4FF6D3B424}"/>
    <cellStyle name="20% - Accent4 5 2 2 4 4" xfId="16756" xr:uid="{2385119C-449B-42A5-B80E-DBE322C282E6}"/>
    <cellStyle name="20% - Accent4 5 2 2 5" xfId="16759" xr:uid="{A91B90B2-41ED-4526-9AA4-2039CB6D0EE6}"/>
    <cellStyle name="20% - Accent4 5 2 2 6" xfId="16760" xr:uid="{4DC6D084-CFCD-430E-A2A5-097E76C2206F}"/>
    <cellStyle name="20% - Accent4 5 2 2 7" xfId="16761" xr:uid="{F40D8B53-E176-4F88-A683-EFF565812198}"/>
    <cellStyle name="20% - Accent4 5 2 2 8" xfId="28736" xr:uid="{CC5A847A-8945-45CE-8413-5626BFD84199}"/>
    <cellStyle name="20% - Accent4 5 2 2 9" xfId="16741" xr:uid="{C1AD10B6-5AE2-4289-95F1-740FA8805415}"/>
    <cellStyle name="20% - Accent4 5 2 3" xfId="2808" xr:uid="{10524C05-647A-4CAB-8F31-EA2A9BCD097E}"/>
    <cellStyle name="20% - Accent4 5 2 3 2" xfId="6817" xr:uid="{4F5ECC65-AE84-41DC-AFE1-5119D5A9777E}"/>
    <cellStyle name="20% - Accent4 5 2 3 2 2" xfId="16764" xr:uid="{FCFDA913-34F6-4D83-9375-63DD57451A50}"/>
    <cellStyle name="20% - Accent4 5 2 3 2 2 2" xfId="16765" xr:uid="{4922FFE6-3989-4BB2-975A-BCCC3E1A6389}"/>
    <cellStyle name="20% - Accent4 5 2 3 2 2 3" xfId="16766" xr:uid="{BEE995A0-B03B-4E94-B3A0-5125950F43B2}"/>
    <cellStyle name="20% - Accent4 5 2 3 2 3" xfId="16767" xr:uid="{A4C93F49-BD6A-4CDE-A77C-B3373BF24A01}"/>
    <cellStyle name="20% - Accent4 5 2 3 2 4" xfId="16768" xr:uid="{9C301150-0245-452F-BB39-2A49EEC7FFE9}"/>
    <cellStyle name="20% - Accent4 5 2 3 2 5" xfId="16769" xr:uid="{371CF80A-AE98-46DC-B79E-2240FA441E7C}"/>
    <cellStyle name="20% - Accent4 5 2 3 2 6" xfId="16763" xr:uid="{778A6A38-4CDF-4EC5-8280-AA9EE74DEFF8}"/>
    <cellStyle name="20% - Accent4 5 2 3 3" xfId="16770" xr:uid="{90E59CC5-76F4-45C1-B174-2929D85F40D4}"/>
    <cellStyle name="20% - Accent4 5 2 3 3 2" xfId="16771" xr:uid="{658B14DA-909D-4B60-B7B0-E85E48730B02}"/>
    <cellStyle name="20% - Accent4 5 2 3 3 2 2" xfId="16772" xr:uid="{09D869B7-FBD8-4274-AD8A-67C3AF7FBD07}"/>
    <cellStyle name="20% - Accent4 5 2 3 3 2 3" xfId="16773" xr:uid="{7B46C22C-1135-43BA-9BDC-71CD21C458B2}"/>
    <cellStyle name="20% - Accent4 5 2 3 3 3" xfId="16774" xr:uid="{2CBA2120-3658-4B5D-A927-E4B45BF85733}"/>
    <cellStyle name="20% - Accent4 5 2 3 3 4" xfId="16775" xr:uid="{DA686B8C-7E09-49ED-9985-2AF46C757D1F}"/>
    <cellStyle name="20% - Accent4 5 2 3 3 5" xfId="16776" xr:uid="{F0E752A1-AAEB-4732-8BBE-6D051D076C30}"/>
    <cellStyle name="20% - Accent4 5 2 3 4" xfId="16777" xr:uid="{D89F2BA6-7439-4B28-AAEF-8A6FC9B5C360}"/>
    <cellStyle name="20% - Accent4 5 2 3 4 2" xfId="16778" xr:uid="{1B58EBC7-FA43-46F1-8C3A-A87E8E8F6A9A}"/>
    <cellStyle name="20% - Accent4 5 2 3 4 3" xfId="16779" xr:uid="{CA0B75D8-56AF-4CF2-A918-977CD276F282}"/>
    <cellStyle name="20% - Accent4 5 2 3 5" xfId="16780" xr:uid="{6CD7C137-0E7F-454F-A87B-803979A51F1E}"/>
    <cellStyle name="20% - Accent4 5 2 3 6" xfId="16781" xr:uid="{25861428-4793-47E7-995F-87BF9288D00D}"/>
    <cellStyle name="20% - Accent4 5 2 3 7" xfId="16782" xr:uid="{0F4BB85E-ABE4-4104-8C90-01223B65CD82}"/>
    <cellStyle name="20% - Accent4 5 2 3 8" xfId="16762" xr:uid="{B3BC7699-AEE1-472D-892C-DA4F62E5D48B}"/>
    <cellStyle name="20% - Accent4 5 2 4" xfId="4825" xr:uid="{2A87C2D2-A1D1-470B-99E2-FF1EFC0C9B72}"/>
    <cellStyle name="20% - Accent4 5 2 4 2" xfId="16784" xr:uid="{E6B33D95-C687-40B5-8B3D-752CD54470F9}"/>
    <cellStyle name="20% - Accent4 5 2 4 2 2" xfId="16785" xr:uid="{713A4DCC-470D-4A57-BC73-CF9C7AAF8F12}"/>
    <cellStyle name="20% - Accent4 5 2 4 2 3" xfId="16786" xr:uid="{C43F3761-AFCA-4845-AC80-FEB38017808C}"/>
    <cellStyle name="20% - Accent4 5 2 4 3" xfId="16787" xr:uid="{5D15F5C5-988B-4741-BE27-A3D796FC20BF}"/>
    <cellStyle name="20% - Accent4 5 2 4 4" xfId="16788" xr:uid="{B4D3F40E-862B-4661-A841-8E0CD437E77A}"/>
    <cellStyle name="20% - Accent4 5 2 4 5" xfId="16789" xr:uid="{685F0D13-CE4D-4A6F-A857-663A93CBC614}"/>
    <cellStyle name="20% - Accent4 5 2 4 6" xfId="16783" xr:uid="{E628E111-4444-431A-A9A5-3CE6F022B95F}"/>
    <cellStyle name="20% - Accent4 5 2 5" xfId="9321" xr:uid="{31200F51-3D49-4119-80C3-9D66E87858D2}"/>
    <cellStyle name="20% - Accent4 5 2 5 2" xfId="16791" xr:uid="{6FDECC1B-D912-4F6D-B072-57533D3BC7B2}"/>
    <cellStyle name="20% - Accent4 5 2 5 2 2" xfId="16792" xr:uid="{97298904-B5BA-4AC5-834B-A671DA066DD7}"/>
    <cellStyle name="20% - Accent4 5 2 5 2 3" xfId="16793" xr:uid="{D0AC4BBB-4AB5-41F9-AF7F-D3A25CDC9EB8}"/>
    <cellStyle name="20% - Accent4 5 2 5 3" xfId="16794" xr:uid="{5E16307F-ACF9-426B-B7F9-7ACE8B157429}"/>
    <cellStyle name="20% - Accent4 5 2 5 4" xfId="16795" xr:uid="{C2144CD2-CF37-4657-B2E5-90CB81229950}"/>
    <cellStyle name="20% - Accent4 5 2 5 5" xfId="16796" xr:uid="{FF9409D9-AA74-47C8-8FD2-B092882189AA}"/>
    <cellStyle name="20% - Accent4 5 2 5 6" xfId="16790" xr:uid="{8F44F4C0-1179-41D3-B90D-B84AB7B87F78}"/>
    <cellStyle name="20% - Accent4 5 2 6" xfId="16797" xr:uid="{C5D11B2F-8DD0-4A03-A5AE-49D4C2514D0E}"/>
    <cellStyle name="20% - Accent4 5 2 6 2" xfId="16798" xr:uid="{0E7317AB-F54D-4D42-A060-CA968C9C9433}"/>
    <cellStyle name="20% - Accent4 5 2 6 3" xfId="16799" xr:uid="{05531188-563F-43B2-BCCE-DA21EDB452A8}"/>
    <cellStyle name="20% - Accent4 5 2 7" xfId="16800" xr:uid="{81EA9DEF-E561-4643-A7E9-40E7149F0A1A}"/>
    <cellStyle name="20% - Accent4 5 2 8" xfId="16801" xr:uid="{2C00297F-3828-487D-989D-CA876FE4537A}"/>
    <cellStyle name="20% - Accent4 5 2 9" xfId="16802" xr:uid="{E57D7ECC-D4B5-4B3F-AC88-C5C72752F203}"/>
    <cellStyle name="20% - Accent4 5 3" xfId="1047" xr:uid="{B9D8212A-B447-4EDF-BCA4-ACA38A3F027A}"/>
    <cellStyle name="20% - Accent4 5 3 10" xfId="11818" xr:uid="{F74EDE8B-8C0F-415E-809C-D61C6D140BC9}"/>
    <cellStyle name="20% - Accent4 5 3 2" xfId="2088" xr:uid="{5BA8D8ED-9DEC-4511-8BE8-B0F70CA70C42}"/>
    <cellStyle name="20% - Accent4 5 3 2 2" xfId="4112" xr:uid="{70A769D6-156E-4218-AA4F-A29E41CDF0EE}"/>
    <cellStyle name="20% - Accent4 5 3 2 2 2" xfId="8121" xr:uid="{992B48EC-2F76-464F-BCAB-EA4A7FC6D97E}"/>
    <cellStyle name="20% - Accent4 5 3 2 2 2 2" xfId="16806" xr:uid="{F2A106D3-FB71-496C-A304-6623FC4C1919}"/>
    <cellStyle name="20% - Accent4 5 3 2 2 3" xfId="16807" xr:uid="{998E829C-33AC-4360-BB80-8D9F4F4E0121}"/>
    <cellStyle name="20% - Accent4 5 3 2 2 4" xfId="16805" xr:uid="{E647DE83-4627-463F-A823-D9600C8A8682}"/>
    <cellStyle name="20% - Accent4 5 3 2 3" xfId="6130" xr:uid="{94AECD32-148D-4750-A67D-DA8503078434}"/>
    <cellStyle name="20% - Accent4 5 3 2 3 2" xfId="16808" xr:uid="{A92C7A07-6645-45C1-969B-670502408AA5}"/>
    <cellStyle name="20% - Accent4 5 3 2 4" xfId="10625" xr:uid="{F1E3869D-6A8F-47A5-AF53-B68D5C006348}"/>
    <cellStyle name="20% - Accent4 5 3 2 4 2" xfId="16809" xr:uid="{25764C0E-D8E6-40DD-B941-861C468636BB}"/>
    <cellStyle name="20% - Accent4 5 3 2 5" xfId="16810" xr:uid="{A8D5E140-E0C1-4A2D-B97E-E43926F17C11}"/>
    <cellStyle name="20% - Accent4 5 3 2 6" xfId="28998" xr:uid="{7C0BBEA8-1F1D-4344-9CAF-85AC15BC0A3D}"/>
    <cellStyle name="20% - Accent4 5 3 2 7" xfId="16804" xr:uid="{5E730DF2-6DA9-45F2-AC07-35D3D96092AE}"/>
    <cellStyle name="20% - Accent4 5 3 2 8" xfId="12855" xr:uid="{14A92BF6-C440-4E00-8B09-0EFB3440B6FD}"/>
    <cellStyle name="20% - Accent4 5 3 3" xfId="3075" xr:uid="{C009BC63-BB58-4BAE-BBA0-3AF7AB66901D}"/>
    <cellStyle name="20% - Accent4 5 3 3 2" xfId="7084" xr:uid="{CF069D00-9DC5-4C44-9EC2-A1B9FC2BC6EE}"/>
    <cellStyle name="20% - Accent4 5 3 3 2 2" xfId="16813" xr:uid="{4AD897C4-01BA-492F-9205-FBC5ABB3A322}"/>
    <cellStyle name="20% - Accent4 5 3 3 2 3" xfId="16814" xr:uid="{2103ECBD-A31B-4FCB-9A95-C39517C4819A}"/>
    <cellStyle name="20% - Accent4 5 3 3 2 4" xfId="16812" xr:uid="{3D258F46-04E7-4AC5-8B31-A107F2DA219F}"/>
    <cellStyle name="20% - Accent4 5 3 3 3" xfId="16815" xr:uid="{87D05270-7FEA-4DF2-849D-B621DB0B81DB}"/>
    <cellStyle name="20% - Accent4 5 3 3 4" xfId="16816" xr:uid="{07CE8642-5C36-40BD-9720-A5A033CDCB70}"/>
    <cellStyle name="20% - Accent4 5 3 3 5" xfId="16817" xr:uid="{2BEB7418-46E9-4A45-B266-51B57B838BD6}"/>
    <cellStyle name="20% - Accent4 5 3 3 6" xfId="16811" xr:uid="{E0666E66-4618-4870-9889-829897A42F6C}"/>
    <cellStyle name="20% - Accent4 5 3 4" xfId="5093" xr:uid="{34FD8230-BF84-485B-AFDB-999DDB8AE688}"/>
    <cellStyle name="20% - Accent4 5 3 4 2" xfId="16819" xr:uid="{1BAD3827-A9FA-4CE7-9B90-068C4223118F}"/>
    <cellStyle name="20% - Accent4 5 3 4 3" xfId="16820" xr:uid="{F5C0F6AA-0874-4F2C-93D4-B38FD14492AB}"/>
    <cellStyle name="20% - Accent4 5 3 4 4" xfId="16818" xr:uid="{91E9DD72-9F40-4AEE-9802-C3C744C28961}"/>
    <cellStyle name="20% - Accent4 5 3 5" xfId="9588" xr:uid="{97390461-A7B4-415F-AD80-A44A3567BA95}"/>
    <cellStyle name="20% - Accent4 5 3 5 2" xfId="16821" xr:uid="{DF112646-F826-41AF-A965-5E61DA46D6EC}"/>
    <cellStyle name="20% - Accent4 5 3 6" xfId="16822" xr:uid="{04324289-24BA-45CC-8762-83C35F2777FE}"/>
    <cellStyle name="20% - Accent4 5 3 7" xfId="16823" xr:uid="{5BBA6FDC-D228-4AE2-9E2F-EA66BE5AD55C}"/>
    <cellStyle name="20% - Accent4 5 3 8" xfId="28000" xr:uid="{A70443DC-B7DD-44C9-A384-71A8BB2C4EB2}"/>
    <cellStyle name="20% - Accent4 5 3 9" xfId="16803" xr:uid="{889E243C-971E-4E6B-8D90-1E2ECD534236}"/>
    <cellStyle name="20% - Accent4 5 4" xfId="1554" xr:uid="{7269C673-4982-4D13-AC89-1F1EAE22B3D1}"/>
    <cellStyle name="20% - Accent4 5 4 10" xfId="12321" xr:uid="{23C80E8C-9B46-437A-8342-FC689F16CD83}"/>
    <cellStyle name="20% - Accent4 5 4 2" xfId="3578" xr:uid="{E9224FAA-7B6A-4B19-9136-2ED5CAC4D710}"/>
    <cellStyle name="20% - Accent4 5 4 2 2" xfId="7587" xr:uid="{B9D7D016-C1E6-49B9-BD04-39D3B59C147D}"/>
    <cellStyle name="20% - Accent4 5 4 2 2 2" xfId="16827" xr:uid="{7F55F816-4238-4DDD-A14B-3D2FE589A88D}"/>
    <cellStyle name="20% - Accent4 5 4 2 2 3" xfId="16828" xr:uid="{0374AC9D-3DE2-4127-A395-476E413BE883}"/>
    <cellStyle name="20% - Accent4 5 4 2 2 4" xfId="16826" xr:uid="{F742430E-F96B-4DAB-ACE8-91B433C1842C}"/>
    <cellStyle name="20% - Accent4 5 4 2 3" xfId="16829" xr:uid="{B552DD0D-270B-409E-83C4-AAE6E33323BE}"/>
    <cellStyle name="20% - Accent4 5 4 2 4" xfId="16830" xr:uid="{D12843C7-274E-4904-920B-0F8FC08AFAB5}"/>
    <cellStyle name="20% - Accent4 5 4 2 5" xfId="16831" xr:uid="{AF627CA4-EAB5-409C-9D89-91EB20606716}"/>
    <cellStyle name="20% - Accent4 5 4 2 6" xfId="16825" xr:uid="{89D410A1-CBD6-49BA-87DE-D96A5B145E1D}"/>
    <cellStyle name="20% - Accent4 5 4 3" xfId="5596" xr:uid="{C21170A4-A2C4-48C8-AA4D-C7EFBBC6E069}"/>
    <cellStyle name="20% - Accent4 5 4 3 2" xfId="16833" xr:uid="{E4313ED4-9286-4179-82E4-7D935094978D}"/>
    <cellStyle name="20% - Accent4 5 4 3 2 2" xfId="16834" xr:uid="{ADC63FCF-E5CD-4B52-81C6-8E1258B38E68}"/>
    <cellStyle name="20% - Accent4 5 4 3 2 3" xfId="16835" xr:uid="{AA972694-7AB2-432C-9AE1-AD8ED44B07D5}"/>
    <cellStyle name="20% - Accent4 5 4 3 3" xfId="16836" xr:uid="{D626FD49-6345-412B-AA04-DF107877F595}"/>
    <cellStyle name="20% - Accent4 5 4 3 4" xfId="16837" xr:uid="{25C230D1-1932-4844-9ADE-A04DC88698A6}"/>
    <cellStyle name="20% - Accent4 5 4 3 5" xfId="16838" xr:uid="{F82FA1AE-34AC-476C-918B-ECAE3CC17BE0}"/>
    <cellStyle name="20% - Accent4 5 4 3 6" xfId="16832" xr:uid="{9CFA84B7-51AC-4268-9B46-8ACF120A7161}"/>
    <cellStyle name="20% - Accent4 5 4 4" xfId="10091" xr:uid="{AA581D50-3C56-4EBF-82B4-4E99CE3F0EB3}"/>
    <cellStyle name="20% - Accent4 5 4 4 2" xfId="16840" xr:uid="{1909785E-E53A-4467-9984-7E8D1881B8F3}"/>
    <cellStyle name="20% - Accent4 5 4 4 3" xfId="16841" xr:uid="{04E32C81-8E3D-468F-AC26-428ECC00A917}"/>
    <cellStyle name="20% - Accent4 5 4 4 4" xfId="16839" xr:uid="{64BDFD7F-069E-4464-99A9-470D7435483D}"/>
    <cellStyle name="20% - Accent4 5 4 5" xfId="16842" xr:uid="{85566D82-E9A5-481A-9B7C-BF3A1D4461C1}"/>
    <cellStyle name="20% - Accent4 5 4 6" xfId="16843" xr:uid="{59BAAF4D-BDF7-4AD7-9982-309F8717C8C6}"/>
    <cellStyle name="20% - Accent4 5 4 7" xfId="16844" xr:uid="{497AC1CB-C481-4280-B949-A9DE53941716}"/>
    <cellStyle name="20% - Accent4 5 4 8" xfId="28489" xr:uid="{C258ACCC-E6A9-4F1A-8B91-09A749099BE7}"/>
    <cellStyle name="20% - Accent4 5 4 9" xfId="16824" xr:uid="{44B7FA10-DF09-4525-A78C-75E7A7A2A596}"/>
    <cellStyle name="20% - Accent4 5 5" xfId="2541" xr:uid="{09D17D0E-7A69-4F9A-8C06-F0AC9CC06CA1}"/>
    <cellStyle name="20% - Accent4 5 5 2" xfId="6550" xr:uid="{FC5DBD16-1285-4506-9222-85A0F3F73F82}"/>
    <cellStyle name="20% - Accent4 5 5 2 2" xfId="16847" xr:uid="{2A76D932-9288-4811-B477-2C65BD5C338C}"/>
    <cellStyle name="20% - Accent4 5 5 2 2 2" xfId="16848" xr:uid="{C447B538-A2D1-482E-A294-B47D2F972032}"/>
    <cellStyle name="20% - Accent4 5 5 2 2 3" xfId="16849" xr:uid="{DB7229BE-FB43-4D0D-9956-5B62E7819103}"/>
    <cellStyle name="20% - Accent4 5 5 2 3" xfId="16850" xr:uid="{FA91EA40-C775-4F58-BD89-9F9E45266EBA}"/>
    <cellStyle name="20% - Accent4 5 5 2 4" xfId="16851" xr:uid="{B3755E55-34C8-4EC2-A6D4-89B113459D3A}"/>
    <cellStyle name="20% - Accent4 5 5 2 5" xfId="16852" xr:uid="{AD7809E7-B73B-4DA7-82C1-53F9DC03EEB1}"/>
    <cellStyle name="20% - Accent4 5 5 2 6" xfId="16846" xr:uid="{93662157-15FE-4BAA-9141-D20E000E8059}"/>
    <cellStyle name="20% - Accent4 5 5 3" xfId="16853" xr:uid="{56644E90-CBE2-44C5-80E8-5A7A68D28B94}"/>
    <cellStyle name="20% - Accent4 5 5 3 2" xfId="16854" xr:uid="{3119706B-6C13-4B40-96D8-90A9A70D2920}"/>
    <cellStyle name="20% - Accent4 5 5 3 2 2" xfId="16855" xr:uid="{2A8CA4AF-65B4-4D12-8522-48D382FBD30E}"/>
    <cellStyle name="20% - Accent4 5 5 3 2 3" xfId="16856" xr:uid="{42353537-8E34-46F6-A22A-C3221518EF82}"/>
    <cellStyle name="20% - Accent4 5 5 3 3" xfId="16857" xr:uid="{806E6369-4160-46BB-9EDB-4D91F904A9E2}"/>
    <cellStyle name="20% - Accent4 5 5 3 4" xfId="16858" xr:uid="{D90A219C-0C34-458B-829D-8D036F57CB55}"/>
    <cellStyle name="20% - Accent4 5 5 3 5" xfId="16859" xr:uid="{DC3A71B8-EE84-4B2C-B4F5-5F67D387BC5D}"/>
    <cellStyle name="20% - Accent4 5 5 4" xfId="16860" xr:uid="{EF5F5FE8-667D-4237-A76F-2B60A4860F01}"/>
    <cellStyle name="20% - Accent4 5 5 4 2" xfId="16861" xr:uid="{9622021B-DC0A-4B3F-B4FA-9C16382CFFC6}"/>
    <cellStyle name="20% - Accent4 5 5 4 3" xfId="16862" xr:uid="{7325652B-C03E-49F2-90FB-C5117AD3E3E0}"/>
    <cellStyle name="20% - Accent4 5 5 5" xfId="16863" xr:uid="{606363E1-1D1D-4776-B2D7-43D3F8D51BFB}"/>
    <cellStyle name="20% - Accent4 5 5 6" xfId="16864" xr:uid="{797B81C7-D4E6-4E26-B0B1-34B876121BBE}"/>
    <cellStyle name="20% - Accent4 5 5 7" xfId="16865" xr:uid="{4031B998-3EEB-458B-A31E-1C81948988B2}"/>
    <cellStyle name="20% - Accent4 5 5 8" xfId="16845" xr:uid="{5F709F57-47E3-43DD-AA26-3465F997FF62}"/>
    <cellStyle name="20% - Accent4 5 6" xfId="4557" xr:uid="{B3C9827C-F446-44A6-ADBC-C68AE2ADFC85}"/>
    <cellStyle name="20% - Accent4 5 6 2" xfId="16867" xr:uid="{8D5FBD66-F4A5-43A2-B681-92F4268182A7}"/>
    <cellStyle name="20% - Accent4 5 6 2 2" xfId="16868" xr:uid="{8CA87C15-F437-4A55-BEFF-69DDE7AE58D5}"/>
    <cellStyle name="20% - Accent4 5 6 2 3" xfId="16869" xr:uid="{DFF6C64E-251C-46FA-B544-D08F4ACB126D}"/>
    <cellStyle name="20% - Accent4 5 6 3" xfId="16870" xr:uid="{02CA2328-4018-4F78-8517-A35EF7E0CD99}"/>
    <cellStyle name="20% - Accent4 5 6 4" xfId="16871" xr:uid="{024A2297-79DA-44A5-9706-808A61B64034}"/>
    <cellStyle name="20% - Accent4 5 6 5" xfId="16872" xr:uid="{840058E4-303E-4780-8758-D233F3A898A5}"/>
    <cellStyle name="20% - Accent4 5 6 6" xfId="16866" xr:uid="{32396D1C-9A14-4843-B927-F3195CE23B3C}"/>
    <cellStyle name="20% - Accent4 5 7" xfId="9052" xr:uid="{BD5AF185-1DC8-40D6-913A-CD2E25462EB6}"/>
    <cellStyle name="20% - Accent4 5 7 2" xfId="16874" xr:uid="{53BFAA72-4D8C-477E-93A9-CE03BF419DA6}"/>
    <cellStyle name="20% - Accent4 5 7 2 2" xfId="16875" xr:uid="{707349E4-8653-4AFD-A02E-CC77601D174F}"/>
    <cellStyle name="20% - Accent4 5 7 2 3" xfId="16876" xr:uid="{AFA3CAEA-C874-449E-82BF-4A8089B73BE0}"/>
    <cellStyle name="20% - Accent4 5 7 3" xfId="16877" xr:uid="{70D388F4-1E09-463A-873B-620256EE5BB8}"/>
    <cellStyle name="20% - Accent4 5 7 4" xfId="16878" xr:uid="{A44BF92E-4374-40D1-9AA7-AE587DC7FF68}"/>
    <cellStyle name="20% - Accent4 5 7 5" xfId="16879" xr:uid="{3D88BFEA-81F6-4384-BECE-807DB61ACF03}"/>
    <cellStyle name="20% - Accent4 5 7 6" xfId="16873" xr:uid="{B4B57CF8-7CE9-40EB-B29D-CA704E02C18E}"/>
    <cellStyle name="20% - Accent4 5 8" xfId="16880" xr:uid="{3668B422-9223-4737-8F8A-D535C5D351BF}"/>
    <cellStyle name="20% - Accent4 5 8 2" xfId="16881" xr:uid="{7FAD2B07-BAE9-4700-A4C2-9B7EBAA613E9}"/>
    <cellStyle name="20% - Accent4 5 8 3" xfId="16882" xr:uid="{AD51243B-B01D-44EE-91DD-D827FC812C3D}"/>
    <cellStyle name="20% - Accent4 5 9" xfId="16883" xr:uid="{D5195A7D-D94E-4EA5-9C3E-126A14B28DD3}"/>
    <cellStyle name="20% - Accent4 6" xfId="507" xr:uid="{89161182-12C1-4C2E-B665-26B385F09E3F}"/>
    <cellStyle name="20% - Accent4 6 10" xfId="16885" xr:uid="{4979811E-5307-41BF-BC8D-86EB35CA18E7}"/>
    <cellStyle name="20% - Accent4 6 11" xfId="27525" xr:uid="{9EA766B6-D7D4-4E52-927B-69750B052FEA}"/>
    <cellStyle name="20% - Accent4 6 12" xfId="16884" xr:uid="{1DFA3D3A-F680-4F2A-A543-E2D52D7BB067}"/>
    <cellStyle name="20% - Accent4 6 13" xfId="11294" xr:uid="{4E6C1AD7-7E45-4928-9184-AE9D06047247}"/>
    <cellStyle name="20% - Accent4 6 2" xfId="797" xr:uid="{A028E900-D789-4BEA-A01A-E68FE0C36099}"/>
    <cellStyle name="20% - Accent4 6 2 10" xfId="11571" xr:uid="{D2496311-5A53-49E1-924E-7A12430C971F}"/>
    <cellStyle name="20% - Accent4 6 2 2" xfId="1842" xr:uid="{745D1A71-EE58-4D8B-9527-80381F2745E7}"/>
    <cellStyle name="20% - Accent4 6 2 2 2" xfId="3866" xr:uid="{43F32D65-8B51-4C69-A355-04926689304C}"/>
    <cellStyle name="20% - Accent4 6 2 2 2 2" xfId="7875" xr:uid="{B3F2E6AD-0387-4712-B4A2-0F3C5FBE1F86}"/>
    <cellStyle name="20% - Accent4 6 2 2 2 2 2" xfId="16889" xr:uid="{57B26A56-2549-480C-8411-45C679B5EF85}"/>
    <cellStyle name="20% - Accent4 6 2 2 2 3" xfId="16890" xr:uid="{E22FE6F5-01DC-4C3F-AC9A-98B20FD10F2B}"/>
    <cellStyle name="20% - Accent4 6 2 2 2 4" xfId="16888" xr:uid="{0FB203B0-AC15-482F-8CBA-955D546887C3}"/>
    <cellStyle name="20% - Accent4 6 2 2 3" xfId="5884" xr:uid="{21F9C3F4-357C-413F-8D54-4CFDD1E7485B}"/>
    <cellStyle name="20% - Accent4 6 2 2 3 2" xfId="16891" xr:uid="{0E15DAC5-B772-441B-AAE7-8E97DB36EF1B}"/>
    <cellStyle name="20% - Accent4 6 2 2 4" xfId="10379" xr:uid="{D9EAF38B-68F0-4E28-A2E0-2A24D4A72352}"/>
    <cellStyle name="20% - Accent4 6 2 2 4 2" xfId="16892" xr:uid="{281BBA10-F051-4E3E-AB40-AA413BB77938}"/>
    <cellStyle name="20% - Accent4 6 2 2 5" xfId="16893" xr:uid="{128D4974-8FD9-449D-8A16-C8B265393AFE}"/>
    <cellStyle name="20% - Accent4 6 2 2 6" xfId="28756" xr:uid="{9E2AACBF-5809-43FD-B0D3-188DA87B44B0}"/>
    <cellStyle name="20% - Accent4 6 2 2 7" xfId="16887" xr:uid="{F0146E76-3882-48F3-8727-8A19E285BCC6}"/>
    <cellStyle name="20% - Accent4 6 2 2 8" xfId="12609" xr:uid="{64EBA24F-A737-4C13-AA16-37AE0FAFD1A8}"/>
    <cellStyle name="20% - Accent4 6 2 3" xfId="2829" xr:uid="{19681C55-D26E-4AB9-9587-32188B81D1AE}"/>
    <cellStyle name="20% - Accent4 6 2 3 2" xfId="6838" xr:uid="{38E0E054-4C34-4564-B857-82C12DAC72AA}"/>
    <cellStyle name="20% - Accent4 6 2 3 2 2" xfId="16896" xr:uid="{B99A7F18-B9C2-49C9-9454-566D437EA2A2}"/>
    <cellStyle name="20% - Accent4 6 2 3 2 3" xfId="16897" xr:uid="{B39D1368-D09F-4C8C-805C-A474091EB665}"/>
    <cellStyle name="20% - Accent4 6 2 3 2 4" xfId="16895" xr:uid="{73C4AF98-063E-4653-9072-0417854ED0B8}"/>
    <cellStyle name="20% - Accent4 6 2 3 3" xfId="16898" xr:uid="{4AAEFAB6-24B3-4E9B-9178-64226EF8C55E}"/>
    <cellStyle name="20% - Accent4 6 2 3 4" xfId="16899" xr:uid="{134BAF6A-9E50-4FEC-A89C-622E59B9F9D2}"/>
    <cellStyle name="20% - Accent4 6 2 3 5" xfId="16900" xr:uid="{548F338F-2F12-46B0-844A-B0B8EA0C1A19}"/>
    <cellStyle name="20% - Accent4 6 2 3 6" xfId="16894" xr:uid="{81B030A6-7EE4-4B0F-8123-F09761716E0C}"/>
    <cellStyle name="20% - Accent4 6 2 4" xfId="4846" xr:uid="{D612DD39-4850-4F6F-8A9D-84386152AE24}"/>
    <cellStyle name="20% - Accent4 6 2 4 2" xfId="16902" xr:uid="{C27741EB-F6A7-4884-923B-CC507FC89352}"/>
    <cellStyle name="20% - Accent4 6 2 4 3" xfId="16903" xr:uid="{0D741852-D6D1-4E88-99DC-ED4790F8E541}"/>
    <cellStyle name="20% - Accent4 6 2 4 4" xfId="16901" xr:uid="{69914E71-A1C8-4B7B-AA0C-341E10D7EB20}"/>
    <cellStyle name="20% - Accent4 6 2 5" xfId="9342" xr:uid="{37495DE0-EEB7-4FAA-B957-F63CF32E512E}"/>
    <cellStyle name="20% - Accent4 6 2 5 2" xfId="16904" xr:uid="{39C16C4A-397A-4473-8AE6-05094778EBFA}"/>
    <cellStyle name="20% - Accent4 6 2 6" xfId="16905" xr:uid="{0850590F-A5E0-4866-90FE-127D1E328A0B}"/>
    <cellStyle name="20% - Accent4 6 2 7" xfId="16906" xr:uid="{F2A24390-33F4-4CFF-8FC3-61B08E4256E0}"/>
    <cellStyle name="20% - Accent4 6 2 8" xfId="27772" xr:uid="{C62C0BAF-B52E-4F14-B051-667F7590FFFD}"/>
    <cellStyle name="20% - Accent4 6 2 9" xfId="16886" xr:uid="{DA05ABA4-2E1A-4BCB-9AF7-58B1312F7705}"/>
    <cellStyle name="20% - Accent4 6 3" xfId="1068" xr:uid="{21263C69-1AF9-49FD-9AC6-DD1D7D4F7ED3}"/>
    <cellStyle name="20% - Accent4 6 3 10" xfId="11839" xr:uid="{43D1B5C9-926C-4CEA-B7D0-4B3AC814AB5D}"/>
    <cellStyle name="20% - Accent4 6 3 2" xfId="2109" xr:uid="{D8B39246-99DC-4860-9EFA-EF5B6577A030}"/>
    <cellStyle name="20% - Accent4 6 3 2 2" xfId="4133" xr:uid="{A5865B2D-B8DF-4428-BC36-E93856D7D20F}"/>
    <cellStyle name="20% - Accent4 6 3 2 2 2" xfId="8142" xr:uid="{9B89D46E-80DC-49D6-B74B-FD263621DE72}"/>
    <cellStyle name="20% - Accent4 6 3 2 2 2 2" xfId="16910" xr:uid="{676F18C5-8471-4F70-82F4-CC7D2FD0F56B}"/>
    <cellStyle name="20% - Accent4 6 3 2 2 3" xfId="16911" xr:uid="{7B3F97D5-EC29-471D-8ABF-83CF9849C45B}"/>
    <cellStyle name="20% - Accent4 6 3 2 2 4" xfId="16909" xr:uid="{AF630D6C-0390-4512-8150-BD6637CC8EA9}"/>
    <cellStyle name="20% - Accent4 6 3 2 3" xfId="6151" xr:uid="{D4586550-E431-4446-8E6E-AF73692402B6}"/>
    <cellStyle name="20% - Accent4 6 3 2 3 2" xfId="16912" xr:uid="{00A7D541-0569-4039-AD1F-AD3F9DF1C1BF}"/>
    <cellStyle name="20% - Accent4 6 3 2 4" xfId="10646" xr:uid="{7E6D0472-75E8-45D0-9231-27EA4D665234}"/>
    <cellStyle name="20% - Accent4 6 3 2 4 2" xfId="16913" xr:uid="{2F773AD5-08CF-4CE8-B8E4-F018151C3566}"/>
    <cellStyle name="20% - Accent4 6 3 2 5" xfId="16914" xr:uid="{BF7BBA44-311B-469B-90E9-3A084E1230F0}"/>
    <cellStyle name="20% - Accent4 6 3 2 6" xfId="29019" xr:uid="{FE011C1D-E8F0-453E-8068-1AC31A65C580}"/>
    <cellStyle name="20% - Accent4 6 3 2 7" xfId="16908" xr:uid="{F25E882F-5778-4C91-8EDE-D37B8DF64B62}"/>
    <cellStyle name="20% - Accent4 6 3 2 8" xfId="12876" xr:uid="{FC7202C0-8C14-4179-A731-F299ACBCA821}"/>
    <cellStyle name="20% - Accent4 6 3 3" xfId="3096" xr:uid="{0BC188FE-09B6-4CBC-9228-33A28F3D1A3D}"/>
    <cellStyle name="20% - Accent4 6 3 3 2" xfId="7105" xr:uid="{0A4F745A-4FFA-4FBA-9566-30DC8A81E95C}"/>
    <cellStyle name="20% - Accent4 6 3 3 2 2" xfId="16917" xr:uid="{985DEF8D-050D-4170-B1BB-794BAEEC31A6}"/>
    <cellStyle name="20% - Accent4 6 3 3 2 3" xfId="16918" xr:uid="{6FB7B7EF-1E7B-4825-881E-8DFA17D142C3}"/>
    <cellStyle name="20% - Accent4 6 3 3 2 4" xfId="16916" xr:uid="{EA9026FD-050F-4B13-A93C-1EDBB36755D3}"/>
    <cellStyle name="20% - Accent4 6 3 3 3" xfId="16919" xr:uid="{B065A6D2-D1B3-4409-9F22-63002BF6A0B8}"/>
    <cellStyle name="20% - Accent4 6 3 3 4" xfId="16920" xr:uid="{71EC3DEC-10D2-4612-BC72-8E814D28AB42}"/>
    <cellStyle name="20% - Accent4 6 3 3 5" xfId="16921" xr:uid="{1DAB58B3-109A-42B9-9CC6-D37291E9ECC9}"/>
    <cellStyle name="20% - Accent4 6 3 3 6" xfId="16915" xr:uid="{5520E9CF-7F54-43E8-8EF5-1A030E18BCF0}"/>
    <cellStyle name="20% - Accent4 6 3 4" xfId="5114" xr:uid="{45D72D58-2934-47DC-8CE8-711FFACBA9F8}"/>
    <cellStyle name="20% - Accent4 6 3 4 2" xfId="16923" xr:uid="{FAE62776-871A-48D7-8657-3FE0242F7134}"/>
    <cellStyle name="20% - Accent4 6 3 4 3" xfId="16924" xr:uid="{F50F3928-A868-4C28-B739-AF9B77941FB7}"/>
    <cellStyle name="20% - Accent4 6 3 4 4" xfId="16922" xr:uid="{AD0C71A7-D0E8-42A7-AFE3-D9B212D1F646}"/>
    <cellStyle name="20% - Accent4 6 3 5" xfId="9609" xr:uid="{F34E3DF9-20D5-4D11-82BE-16B17A274F1D}"/>
    <cellStyle name="20% - Accent4 6 3 5 2" xfId="16925" xr:uid="{5BB8DCE8-AF77-49B1-A63C-BED10C3F2774}"/>
    <cellStyle name="20% - Accent4 6 3 6" xfId="16926" xr:uid="{575DFF55-B69C-45E3-86B3-9AA0CB11889B}"/>
    <cellStyle name="20% - Accent4 6 3 7" xfId="16927" xr:uid="{40313F85-5B2B-44A5-8129-629CD11105A8}"/>
    <cellStyle name="20% - Accent4 6 3 8" xfId="28020" xr:uid="{D02918D5-F7B0-47F7-A24E-72FB9CD0D496}"/>
    <cellStyle name="20% - Accent4 6 3 9" xfId="16907" xr:uid="{A36CDBBE-9887-41CC-A8C5-E0791BDCE822}"/>
    <cellStyle name="20% - Accent4 6 4" xfId="1572" xr:uid="{35C7E791-4E94-4CA6-B08F-DA347ABA9668}"/>
    <cellStyle name="20% - Accent4 6 4 10" xfId="12339" xr:uid="{2D2540B9-58F0-473B-9343-FDDE77D3C0CC}"/>
    <cellStyle name="20% - Accent4 6 4 2" xfId="3596" xr:uid="{5D4D55AF-7B5C-4236-B060-819F5E7A2EED}"/>
    <cellStyle name="20% - Accent4 6 4 2 2" xfId="7605" xr:uid="{7CF87A03-CE67-47B5-B10F-0632A8610390}"/>
    <cellStyle name="20% - Accent4 6 4 2 2 2" xfId="16931" xr:uid="{31C865C4-018D-4AC1-9845-09AB856253BC}"/>
    <cellStyle name="20% - Accent4 6 4 2 2 3" xfId="16932" xr:uid="{9B4D23F3-6E0F-4C6D-B0C4-8DC8926B2C48}"/>
    <cellStyle name="20% - Accent4 6 4 2 2 4" xfId="16930" xr:uid="{5730D85E-DDE1-4029-8C84-3015431D84D3}"/>
    <cellStyle name="20% - Accent4 6 4 2 3" xfId="16933" xr:uid="{1D408B3A-3871-442F-A749-689070DCC933}"/>
    <cellStyle name="20% - Accent4 6 4 2 4" xfId="16934" xr:uid="{4E8275F5-A7CC-4632-BA38-C2718C5154BC}"/>
    <cellStyle name="20% - Accent4 6 4 2 5" xfId="16935" xr:uid="{E47EEC19-A3B0-4827-BCA9-F92ED1531AFF}"/>
    <cellStyle name="20% - Accent4 6 4 2 6" xfId="16929" xr:uid="{9A0939A4-A139-4A14-8AA8-ABCB89E0837C}"/>
    <cellStyle name="20% - Accent4 6 4 3" xfId="5614" xr:uid="{B1C7D8FD-3F5A-43A4-AEDA-5304372E788A}"/>
    <cellStyle name="20% - Accent4 6 4 3 2" xfId="16937" xr:uid="{C87DD0BE-D726-4AE3-B0AB-F834A8E46664}"/>
    <cellStyle name="20% - Accent4 6 4 3 2 2" xfId="16938" xr:uid="{7CDF8FAC-886C-4D5B-A0C6-3E7A74ED5175}"/>
    <cellStyle name="20% - Accent4 6 4 3 2 3" xfId="16939" xr:uid="{A8F87D9B-8A53-4BFC-9589-C3543739A898}"/>
    <cellStyle name="20% - Accent4 6 4 3 3" xfId="16940" xr:uid="{2F487A3F-F971-40FB-A3E1-C4F2F56B117A}"/>
    <cellStyle name="20% - Accent4 6 4 3 4" xfId="16941" xr:uid="{4747F139-1F5F-4FE0-BD45-D557C9A5BD17}"/>
    <cellStyle name="20% - Accent4 6 4 3 5" xfId="16942" xr:uid="{D48355C5-0D39-41C9-9CD0-31474ACB5778}"/>
    <cellStyle name="20% - Accent4 6 4 3 6" xfId="16936" xr:uid="{3B36CAFC-A93D-49EB-9705-5505334BABAA}"/>
    <cellStyle name="20% - Accent4 6 4 4" xfId="10109" xr:uid="{3C9C5DE9-2F3E-4772-809F-E7ABE8AB8867}"/>
    <cellStyle name="20% - Accent4 6 4 4 2" xfId="16944" xr:uid="{5545F529-4BEE-4810-9421-50F62EC579BB}"/>
    <cellStyle name="20% - Accent4 6 4 4 3" xfId="16945" xr:uid="{0C28DD54-2F07-469C-9179-87C89FE7CE21}"/>
    <cellStyle name="20% - Accent4 6 4 4 4" xfId="16943" xr:uid="{93924E76-5B0C-4E14-A42B-4E28E4D17885}"/>
    <cellStyle name="20% - Accent4 6 4 5" xfId="16946" xr:uid="{D6B143BF-5F32-4140-A8E1-538BA167B9B5}"/>
    <cellStyle name="20% - Accent4 6 4 6" xfId="16947" xr:uid="{4EAFE0F9-BAF6-45EC-BEC9-029F7B42D516}"/>
    <cellStyle name="20% - Accent4 6 4 7" xfId="16948" xr:uid="{B59A5130-553A-479C-8732-8A1A1D2ED2C5}"/>
    <cellStyle name="20% - Accent4 6 4 8" xfId="28506" xr:uid="{2FC96B13-8AEF-4406-9244-AC11D8B80BF5}"/>
    <cellStyle name="20% - Accent4 6 4 9" xfId="16928" xr:uid="{A909EB46-232A-48C9-BF85-3398D2EB0ECD}"/>
    <cellStyle name="20% - Accent4 6 5" xfId="2559" xr:uid="{50800315-0835-4B64-9CEB-10CD0E654A19}"/>
    <cellStyle name="20% - Accent4 6 5 2" xfId="6568" xr:uid="{258F030F-F8AA-4F79-A38D-84BE671359F3}"/>
    <cellStyle name="20% - Accent4 6 5 2 2" xfId="16951" xr:uid="{D3CF88F8-639E-44ED-8D57-1E5F8E9A50CF}"/>
    <cellStyle name="20% - Accent4 6 5 2 3" xfId="16952" xr:uid="{4F501552-BBED-4DD5-966A-15613D2CA8CC}"/>
    <cellStyle name="20% - Accent4 6 5 2 4" xfId="16950" xr:uid="{60000105-9205-4889-A4C1-8CBBE585C1CF}"/>
    <cellStyle name="20% - Accent4 6 5 3" xfId="16953" xr:uid="{BDFC5925-5067-424C-B4A9-E634273CA7E5}"/>
    <cellStyle name="20% - Accent4 6 5 4" xfId="16954" xr:uid="{914AE05F-6010-40E8-BF36-5A6C380617B3}"/>
    <cellStyle name="20% - Accent4 6 5 5" xfId="16955" xr:uid="{CA79EFE5-8238-4AEB-8320-F95B08850D54}"/>
    <cellStyle name="20% - Accent4 6 5 6" xfId="16949" xr:uid="{B777FBD3-6BF9-4E9D-AFEC-4724FB379D73}"/>
    <cellStyle name="20% - Accent4 6 6" xfId="4575" xr:uid="{87B3E9FB-A852-4ABF-8D91-26FF080672ED}"/>
    <cellStyle name="20% - Accent4 6 6 2" xfId="16957" xr:uid="{9390AEC8-966E-4466-B5D2-A0C3A9A52EB2}"/>
    <cellStyle name="20% - Accent4 6 6 2 2" xfId="16958" xr:uid="{B193B60F-A89F-4207-B792-C2625BD22786}"/>
    <cellStyle name="20% - Accent4 6 6 2 3" xfId="16959" xr:uid="{0083BDA0-66F8-46F9-B378-562226291F53}"/>
    <cellStyle name="20% - Accent4 6 6 3" xfId="16960" xr:uid="{75B892F6-989E-45A2-BBF2-D3C459B2839A}"/>
    <cellStyle name="20% - Accent4 6 6 4" xfId="16961" xr:uid="{C154935B-218C-4341-B128-1B0EBDE987F5}"/>
    <cellStyle name="20% - Accent4 6 6 5" xfId="16962" xr:uid="{60646BD1-3B2D-469B-BDB1-5E66C7826193}"/>
    <cellStyle name="20% - Accent4 6 6 6" xfId="16956" xr:uid="{8EF73999-A272-4026-A980-BB893C05B0A3}"/>
    <cellStyle name="20% - Accent4 6 7" xfId="9070" xr:uid="{69DE8B36-8CAD-4347-9C9D-42DB82910A53}"/>
    <cellStyle name="20% - Accent4 6 7 2" xfId="16964" xr:uid="{B7524ACF-8B1F-4E07-9DD1-08A4E302CC2A}"/>
    <cellStyle name="20% - Accent4 6 7 3" xfId="16965" xr:uid="{9F09DCDA-98F7-4804-A92B-716EEE6C887B}"/>
    <cellStyle name="20% - Accent4 6 7 4" xfId="16963" xr:uid="{B99AAEA3-3C40-44B2-8E3E-1686AEFB11D7}"/>
    <cellStyle name="20% - Accent4 6 8" xfId="16966" xr:uid="{A9BF2699-6182-44DD-9AAE-00DF32327C1B}"/>
    <cellStyle name="20% - Accent4 6 9" xfId="16967" xr:uid="{37052C15-D055-48A4-9BBB-E73C8AADD36D}"/>
    <cellStyle name="20% - Accent4 7" xfId="529" xr:uid="{7E04C825-0A94-4B5D-845F-99A600366C11}"/>
    <cellStyle name="20% - Accent4 7 10" xfId="27544" xr:uid="{7E3D5B97-9C56-4C98-BE3E-10DC44C5D8B8}"/>
    <cellStyle name="20% - Accent4 7 11" xfId="16968" xr:uid="{49AC52ED-F53B-4628-8369-C7582C45142E}"/>
    <cellStyle name="20% - Accent4 7 12" xfId="11315" xr:uid="{08DCCDEB-E7FE-4091-A963-4C65AD27AD04}"/>
    <cellStyle name="20% - Accent4 7 2" xfId="824" xr:uid="{05834DDF-D491-4E45-BB1F-9960F612FF4F}"/>
    <cellStyle name="20% - Accent4 7 2 10" xfId="11598" xr:uid="{774CDA19-DF61-4428-B63E-A002AD738C0B}"/>
    <cellStyle name="20% - Accent4 7 2 2" xfId="1869" xr:uid="{05689380-B2DA-4BBC-873A-04E1758EA66A}"/>
    <cellStyle name="20% - Accent4 7 2 2 2" xfId="3893" xr:uid="{D64E0AFB-90FB-4562-8C1C-0FDD6F660DEB}"/>
    <cellStyle name="20% - Accent4 7 2 2 2 2" xfId="7902" xr:uid="{B3ECFD9D-F6B2-40AE-BD4B-7855D0E15A44}"/>
    <cellStyle name="20% - Accent4 7 2 2 2 2 2" xfId="16972" xr:uid="{892D4515-CA84-4987-96AA-4214544BA0BA}"/>
    <cellStyle name="20% - Accent4 7 2 2 2 3" xfId="16973" xr:uid="{A8912D84-1F02-427B-81C3-24B0103FAF66}"/>
    <cellStyle name="20% - Accent4 7 2 2 2 4" xfId="16971" xr:uid="{ED24A683-94FB-4274-8545-B8A171078540}"/>
    <cellStyle name="20% - Accent4 7 2 2 3" xfId="5911" xr:uid="{E827538E-7798-40BE-B5AB-095E33A63F31}"/>
    <cellStyle name="20% - Accent4 7 2 2 3 2" xfId="16974" xr:uid="{FD868CF8-C23E-4DC8-8888-4A11E5C99ADF}"/>
    <cellStyle name="20% - Accent4 7 2 2 4" xfId="10406" xr:uid="{00C8BCE5-DED4-4972-83CC-BB94C411CC8F}"/>
    <cellStyle name="20% - Accent4 7 2 2 4 2" xfId="16975" xr:uid="{4DF74DF3-2DD8-4D77-8D05-1DD90C366F50}"/>
    <cellStyle name="20% - Accent4 7 2 2 5" xfId="16976" xr:uid="{E37D1722-9B17-49DD-AAA0-5888609E2FBF}"/>
    <cellStyle name="20% - Accent4 7 2 2 6" xfId="28783" xr:uid="{E7B3BADB-08DA-4C1A-BAB4-2F70C88486DE}"/>
    <cellStyle name="20% - Accent4 7 2 2 7" xfId="16970" xr:uid="{E56A6DD7-B263-4B7C-B454-7BAA79336825}"/>
    <cellStyle name="20% - Accent4 7 2 2 8" xfId="12636" xr:uid="{89F57051-CC77-4776-906D-1C525D12F418}"/>
    <cellStyle name="20% - Accent4 7 2 3" xfId="2856" xr:uid="{EC3411FA-A88B-4F19-96A1-CF9E4D81BE88}"/>
    <cellStyle name="20% - Accent4 7 2 3 2" xfId="6865" xr:uid="{06F14B6A-60AA-46BB-8EC1-AAEE5B963B14}"/>
    <cellStyle name="20% - Accent4 7 2 3 2 2" xfId="16979" xr:uid="{00101770-5DEC-4E8E-B2C7-F32C1AE91CA0}"/>
    <cellStyle name="20% - Accent4 7 2 3 2 3" xfId="16980" xr:uid="{4B3E7F55-21DC-45DB-A6B9-3AE396D592CC}"/>
    <cellStyle name="20% - Accent4 7 2 3 2 4" xfId="16978" xr:uid="{521CA499-AC57-41EF-B7B0-A417516E8217}"/>
    <cellStyle name="20% - Accent4 7 2 3 3" xfId="16981" xr:uid="{84A166A2-8561-476A-A992-7BBD72314601}"/>
    <cellStyle name="20% - Accent4 7 2 3 4" xfId="16982" xr:uid="{42FBE110-00F9-4EBF-81BA-A809B1062634}"/>
    <cellStyle name="20% - Accent4 7 2 3 5" xfId="16983" xr:uid="{8B1A5C20-6444-47CA-8D2B-A019FC5F54C4}"/>
    <cellStyle name="20% - Accent4 7 2 3 6" xfId="16977" xr:uid="{EC6C8DEC-8AC7-4A70-88AB-C6006AC76BFB}"/>
    <cellStyle name="20% - Accent4 7 2 4" xfId="4873" xr:uid="{2EC4F617-BB48-488B-AB66-5F2E7AF22437}"/>
    <cellStyle name="20% - Accent4 7 2 4 2" xfId="16985" xr:uid="{4C8931E6-259A-4C1D-85B5-DBA848E2907A}"/>
    <cellStyle name="20% - Accent4 7 2 4 3" xfId="16986" xr:uid="{AEC7ED0F-4F18-47B0-B21A-840DFBE4CE21}"/>
    <cellStyle name="20% - Accent4 7 2 4 4" xfId="16984" xr:uid="{003E666C-B1FC-404B-9B80-26880E6E5F55}"/>
    <cellStyle name="20% - Accent4 7 2 5" xfId="9369" xr:uid="{A723658C-B11F-4F3E-A37C-9BE97ABCE06C}"/>
    <cellStyle name="20% - Accent4 7 2 5 2" xfId="16987" xr:uid="{36D2C2C0-E7D2-45C5-A1BA-B6F9159DBE61}"/>
    <cellStyle name="20% - Accent4 7 2 6" xfId="16988" xr:uid="{C1F47672-DD08-4D46-84C1-B562ECF52719}"/>
    <cellStyle name="20% - Accent4 7 2 7" xfId="16989" xr:uid="{094DA55A-279B-4CE3-BE50-4243A496663D}"/>
    <cellStyle name="20% - Accent4 7 2 8" xfId="27797" xr:uid="{CF125BB2-BB0F-4F50-A616-68BAF1DF3507}"/>
    <cellStyle name="20% - Accent4 7 2 9" xfId="16969" xr:uid="{C81E390D-6F24-45F8-8E26-64095744F73F}"/>
    <cellStyle name="20% - Accent4 7 3" xfId="1095" xr:uid="{9D9C29AE-B185-41DE-A397-D90BBF3814E9}"/>
    <cellStyle name="20% - Accent4 7 3 10" xfId="11866" xr:uid="{DB1C21BE-7873-4DC4-8536-A59D79230FCA}"/>
    <cellStyle name="20% - Accent4 7 3 2" xfId="2136" xr:uid="{8128C2AF-04E1-49ED-AAD3-BE449FDA261D}"/>
    <cellStyle name="20% - Accent4 7 3 2 2" xfId="4160" xr:uid="{2851AA94-654A-4C99-B7D8-D859EB904E02}"/>
    <cellStyle name="20% - Accent4 7 3 2 2 2" xfId="8169" xr:uid="{D415A330-A020-4FCF-9027-47E219A7D666}"/>
    <cellStyle name="20% - Accent4 7 3 2 2 2 2" xfId="16993" xr:uid="{D4EBF636-4B7B-495E-A6DB-E00560F457A4}"/>
    <cellStyle name="20% - Accent4 7 3 2 2 3" xfId="16994" xr:uid="{C574CC71-B21A-408D-A6FD-BD590A607A10}"/>
    <cellStyle name="20% - Accent4 7 3 2 2 4" xfId="16992" xr:uid="{ECAE9FE3-8CF2-4EC6-A9A0-CA82D8AF11D1}"/>
    <cellStyle name="20% - Accent4 7 3 2 3" xfId="6178" xr:uid="{24555E6A-689C-43B5-83E4-A5D957C2139C}"/>
    <cellStyle name="20% - Accent4 7 3 2 3 2" xfId="16995" xr:uid="{723DCA3D-97D8-48BE-99BE-3C50D7B25D81}"/>
    <cellStyle name="20% - Accent4 7 3 2 4" xfId="10673" xr:uid="{6F3E65FA-943F-4F66-BE7D-BA719E3CC09A}"/>
    <cellStyle name="20% - Accent4 7 3 2 4 2" xfId="16996" xr:uid="{68DA9337-CD3A-47C7-8B2F-7468E0AC1900}"/>
    <cellStyle name="20% - Accent4 7 3 2 5" xfId="16997" xr:uid="{BEB4A5AB-5C96-4B04-8DA8-401ED34DD103}"/>
    <cellStyle name="20% - Accent4 7 3 2 6" xfId="29046" xr:uid="{F3C059A5-ACB7-499B-B481-18596D7416A5}"/>
    <cellStyle name="20% - Accent4 7 3 2 7" xfId="16991" xr:uid="{C08C0EE2-B03A-4D86-A38F-BBAEF58069ED}"/>
    <cellStyle name="20% - Accent4 7 3 2 8" xfId="12903" xr:uid="{83BB5EDD-F42E-4505-903D-10BB9DF20579}"/>
    <cellStyle name="20% - Accent4 7 3 3" xfId="3123" xr:uid="{D6202F7F-55A7-44B0-A2ED-C2992AE75DCF}"/>
    <cellStyle name="20% - Accent4 7 3 3 2" xfId="7132" xr:uid="{07043D8C-0A23-40E1-AB9C-C5BB8AA96269}"/>
    <cellStyle name="20% - Accent4 7 3 3 2 2" xfId="17000" xr:uid="{F39CB28A-664F-4B3A-BC2C-17E3111A9398}"/>
    <cellStyle name="20% - Accent4 7 3 3 2 3" xfId="17001" xr:uid="{40BDCDCE-5670-4625-8C7D-4332959B7BB6}"/>
    <cellStyle name="20% - Accent4 7 3 3 2 4" xfId="16999" xr:uid="{C01F18F7-46A7-44A3-91DF-F59C202B2DF0}"/>
    <cellStyle name="20% - Accent4 7 3 3 3" xfId="17002" xr:uid="{F94BF060-F13D-4FDF-AA3E-F3FD23CF924A}"/>
    <cellStyle name="20% - Accent4 7 3 3 4" xfId="17003" xr:uid="{009D2E4E-B165-4E7D-ACF4-12CE23D4B1FD}"/>
    <cellStyle name="20% - Accent4 7 3 3 5" xfId="17004" xr:uid="{C95AB790-301D-49AC-A9B8-41C50491460F}"/>
    <cellStyle name="20% - Accent4 7 3 3 6" xfId="16998" xr:uid="{BE2490D4-593C-4DD5-BB77-20133390257E}"/>
    <cellStyle name="20% - Accent4 7 3 4" xfId="5141" xr:uid="{86FA1068-5F88-4C66-9215-72E491999EF2}"/>
    <cellStyle name="20% - Accent4 7 3 4 2" xfId="17006" xr:uid="{DCB8A66B-D7C3-4BE3-877E-1F4B9B5AF8CE}"/>
    <cellStyle name="20% - Accent4 7 3 4 3" xfId="17007" xr:uid="{886A5428-0D2B-4B8B-8600-ADBDBD087A81}"/>
    <cellStyle name="20% - Accent4 7 3 4 4" xfId="17005" xr:uid="{D329940A-A2F4-4562-94EC-B755E0B63091}"/>
    <cellStyle name="20% - Accent4 7 3 5" xfId="9636" xr:uid="{02E282CC-7822-4E59-AD9C-9FC433A067FB}"/>
    <cellStyle name="20% - Accent4 7 3 5 2" xfId="17008" xr:uid="{FA9B6BA0-FD42-4E85-B87A-23431B35B08A}"/>
    <cellStyle name="20% - Accent4 7 3 6" xfId="17009" xr:uid="{0B5028C7-A01B-4D07-9B33-80EFC5A66A1B}"/>
    <cellStyle name="20% - Accent4 7 3 7" xfId="17010" xr:uid="{56391B52-E6FB-42A1-8B7E-117458E1054E}"/>
    <cellStyle name="20% - Accent4 7 3 8" xfId="28046" xr:uid="{401665EA-1C42-4EF1-B6BB-BA3C11857343}"/>
    <cellStyle name="20% - Accent4 7 3 9" xfId="16990" xr:uid="{2ECA69C3-74F5-4EF6-BD74-62C1AC2ED8C0}"/>
    <cellStyle name="20% - Accent4 7 4" xfId="1593" xr:uid="{BCFDB478-F382-4BB3-87D0-3BE5DF3B71EE}"/>
    <cellStyle name="20% - Accent4 7 4 2" xfId="3617" xr:uid="{49A25253-452B-4ECA-91F4-837D347FE6FE}"/>
    <cellStyle name="20% - Accent4 7 4 2 2" xfId="7626" xr:uid="{28B80DFD-1E24-4EC3-99E0-4742226A9446}"/>
    <cellStyle name="20% - Accent4 7 4 2 2 2" xfId="17013" xr:uid="{DB8CE492-8026-40AA-8919-9B3733B59155}"/>
    <cellStyle name="20% - Accent4 7 4 2 3" xfId="17014" xr:uid="{A5681E7A-AE1C-475D-B437-2962C9C97FAE}"/>
    <cellStyle name="20% - Accent4 7 4 2 4" xfId="17012" xr:uid="{E5196D36-71A2-4B59-A051-AB43B7B422D4}"/>
    <cellStyle name="20% - Accent4 7 4 3" xfId="5635" xr:uid="{4FCA10D8-7A28-4BF4-85C9-3D7064417776}"/>
    <cellStyle name="20% - Accent4 7 4 3 2" xfId="17015" xr:uid="{FD9F133C-2379-4D15-8821-5DBDB4B2802A}"/>
    <cellStyle name="20% - Accent4 7 4 4" xfId="10130" xr:uid="{627F717D-7616-4503-9417-38CD66626FEB}"/>
    <cellStyle name="20% - Accent4 7 4 4 2" xfId="17016" xr:uid="{E9C9C22C-E175-4B0F-9A1C-774DAD1F3297}"/>
    <cellStyle name="20% - Accent4 7 4 5" xfId="17017" xr:uid="{74D90CB9-46AE-4CBA-A444-BA652223442E}"/>
    <cellStyle name="20% - Accent4 7 4 6" xfId="28526" xr:uid="{4A150CBB-7577-477C-A482-2E0042DD84C9}"/>
    <cellStyle name="20% - Accent4 7 4 7" xfId="17011" xr:uid="{04701ABE-5344-448D-8DCD-94BBA2322B15}"/>
    <cellStyle name="20% - Accent4 7 4 8" xfId="12360" xr:uid="{10017127-4448-469F-B39F-658A088DC124}"/>
    <cellStyle name="20% - Accent4 7 5" xfId="2580" xr:uid="{3E38FFB8-F487-49A1-AE2F-26EC9ACFA089}"/>
    <cellStyle name="20% - Accent4 7 5 2" xfId="6589" xr:uid="{CB4C564A-A744-4ED7-A9B3-B7CA4E24E014}"/>
    <cellStyle name="20% - Accent4 7 5 2 2" xfId="17020" xr:uid="{936FDD65-8BB2-4973-9926-A8EB0E18566D}"/>
    <cellStyle name="20% - Accent4 7 5 2 3" xfId="17021" xr:uid="{378001E7-2394-4210-8DD6-694A391CEFAA}"/>
    <cellStyle name="20% - Accent4 7 5 2 4" xfId="17019" xr:uid="{3E7EDDC7-37A8-4E3C-8CF9-D03232D1A3B6}"/>
    <cellStyle name="20% - Accent4 7 5 3" xfId="17022" xr:uid="{1554FFE4-3B01-4954-920C-A317CFBD88BF}"/>
    <cellStyle name="20% - Accent4 7 5 4" xfId="17023" xr:uid="{75313E93-FE60-4A41-AB72-23DBADF0204E}"/>
    <cellStyle name="20% - Accent4 7 5 5" xfId="17024" xr:uid="{114ECA9E-FCC2-4D6B-8BC9-92899A6DB907}"/>
    <cellStyle name="20% - Accent4 7 5 6" xfId="17018" xr:uid="{989AEC39-6931-4325-B517-107F3B4736C4}"/>
    <cellStyle name="20% - Accent4 7 6" xfId="4596" xr:uid="{7D0D97DF-8146-4C07-8B38-8986E06A90B4}"/>
    <cellStyle name="20% - Accent4 7 6 2" xfId="17026" xr:uid="{ACC93AB8-6735-46A5-948C-B6EF053F8EE8}"/>
    <cellStyle name="20% - Accent4 7 6 3" xfId="17027" xr:uid="{9B1F1944-8F8F-457E-9268-B04DF922CD88}"/>
    <cellStyle name="20% - Accent4 7 6 4" xfId="17025" xr:uid="{5AD9D105-9D29-4569-8EEC-789A483738E3}"/>
    <cellStyle name="20% - Accent4 7 7" xfId="9091" xr:uid="{5B60BB97-EF86-4E11-AC4F-D8020710140A}"/>
    <cellStyle name="20% - Accent4 7 7 2" xfId="17028" xr:uid="{E6C395AA-AD8E-4A3D-AD1F-8FDEC187633B}"/>
    <cellStyle name="20% - Accent4 7 8" xfId="17029" xr:uid="{5700EF27-4A7B-4D16-8778-95BF3DC0B077}"/>
    <cellStyle name="20% - Accent4 7 9" xfId="17030" xr:uid="{E149E6DF-1816-4ED6-9D4B-9950E2C0DD02}"/>
    <cellStyle name="20% - Accent4 8" xfId="559" xr:uid="{759FF9EC-1F65-419A-AC8A-F0A849FA1907}"/>
    <cellStyle name="20% - Accent4 8 10" xfId="11340" xr:uid="{95090099-42F5-4F29-8EE3-8B2667CABB91}"/>
    <cellStyle name="20% - Accent4 8 2" xfId="846" xr:uid="{8E16BF6A-3653-4A11-804F-28537F28B635}"/>
    <cellStyle name="20% - Accent4 8 2 2" xfId="1887" xr:uid="{C8270B04-E7DF-4DC1-8EB9-9A86819B03BE}"/>
    <cellStyle name="20% - Accent4 8 2 2 2" xfId="3911" xr:uid="{326BD74B-05E0-474A-A356-875D3E37501A}"/>
    <cellStyle name="20% - Accent4 8 2 2 2 2" xfId="7920" xr:uid="{0F3C649B-6B40-453A-8256-6CF03625192C}"/>
    <cellStyle name="20% - Accent4 8 2 2 2 3" xfId="17034" xr:uid="{025AD08A-B250-424E-9564-5722FB40C7B6}"/>
    <cellStyle name="20% - Accent4 8 2 2 3" xfId="5929" xr:uid="{32274A7E-3B9C-4FA7-A764-2CF4DA69E957}"/>
    <cellStyle name="20% - Accent4 8 2 2 3 2" xfId="17035" xr:uid="{DC39A246-BAFC-4181-922D-BB270BA3B166}"/>
    <cellStyle name="20% - Accent4 8 2 2 4" xfId="10424" xr:uid="{2F5D7B6B-C15B-4A13-B585-E51ED2D1AD40}"/>
    <cellStyle name="20% - Accent4 8 2 2 4 2" xfId="28801" xr:uid="{5D08EE24-5240-4EC7-B4F7-56978B4B1EFC}"/>
    <cellStyle name="20% - Accent4 8 2 2 5" xfId="17033" xr:uid="{2509B58E-8A3C-45B8-BFA6-F84C569F876A}"/>
    <cellStyle name="20% - Accent4 8 2 2 6" xfId="12654" xr:uid="{28B2788D-F514-4C19-85C5-FF9493C64130}"/>
    <cellStyle name="20% - Accent4 8 2 3" xfId="2874" xr:uid="{12EB581B-781C-4ACC-9003-BAB406ABAF41}"/>
    <cellStyle name="20% - Accent4 8 2 3 2" xfId="6883" xr:uid="{6F006FD5-B38E-4EDF-BFF1-91B71DBBD444}"/>
    <cellStyle name="20% - Accent4 8 2 3 3" xfId="17036" xr:uid="{5E6FEF06-6714-4F47-AF08-34AA96269749}"/>
    <cellStyle name="20% - Accent4 8 2 4" xfId="4892" xr:uid="{5AEF1281-BAB6-4AD8-9E43-D4B813E082EC}"/>
    <cellStyle name="20% - Accent4 8 2 4 2" xfId="17037" xr:uid="{247041B9-30A8-43B6-A241-2F548C434563}"/>
    <cellStyle name="20% - Accent4 8 2 5" xfId="9387" xr:uid="{42ABACC8-0B7B-4CBF-A0FC-18EF1FF51155}"/>
    <cellStyle name="20% - Accent4 8 2 5 2" xfId="17038" xr:uid="{855F60ED-241F-4420-8F0B-1D1640FF75E2}"/>
    <cellStyle name="20% - Accent4 8 2 6" xfId="27817" xr:uid="{1A892138-641E-4BF3-8AE3-6475E6ECBA5D}"/>
    <cellStyle name="20% - Accent4 8 2 7" xfId="17032" xr:uid="{F2DCF6F5-BC2C-4DE6-9205-089B6D4D3BD1}"/>
    <cellStyle name="20% - Accent4 8 2 8" xfId="11617" xr:uid="{61DCF233-0272-4863-A474-428BB2D113E1}"/>
    <cellStyle name="20% - Accent4 8 3" xfId="1113" xr:uid="{5D1383C5-1983-4632-8C40-F289E026598D}"/>
    <cellStyle name="20% - Accent4 8 3 2" xfId="2154" xr:uid="{85F03C43-FCFA-4710-82AA-0A8937D13F3D}"/>
    <cellStyle name="20% - Accent4 8 3 2 2" xfId="4178" xr:uid="{1C010D7B-B355-43A7-94D8-1528EDCCEC7C}"/>
    <cellStyle name="20% - Accent4 8 3 2 2 2" xfId="8187" xr:uid="{1F0FEFF0-B31A-4431-8C60-F59212E318AA}"/>
    <cellStyle name="20% - Accent4 8 3 2 2 3" xfId="17041" xr:uid="{827C3166-F464-4601-B883-190D2DCAD6E5}"/>
    <cellStyle name="20% - Accent4 8 3 2 3" xfId="6196" xr:uid="{F73EDFE2-433D-4583-9FF2-835BC8030F0B}"/>
    <cellStyle name="20% - Accent4 8 3 2 3 2" xfId="17042" xr:uid="{64F9EA3D-B0CD-43A9-BA7A-2A87B9F8F8A1}"/>
    <cellStyle name="20% - Accent4 8 3 2 4" xfId="10691" xr:uid="{42938AC0-5184-4D7A-9CE9-EDB3573B58D1}"/>
    <cellStyle name="20% - Accent4 8 3 2 4 2" xfId="29064" xr:uid="{42F06EDB-628A-4EEB-98B3-29374E8F746A}"/>
    <cellStyle name="20% - Accent4 8 3 2 5" xfId="17040" xr:uid="{18488442-9A5D-4A03-B7FC-474AA70BE74B}"/>
    <cellStyle name="20% - Accent4 8 3 2 6" xfId="12921" xr:uid="{7D32C865-A0D7-4AC8-B9DC-BA7478735CC4}"/>
    <cellStyle name="20% - Accent4 8 3 3" xfId="3141" xr:uid="{25E1B8D9-1B64-4AA3-8D4A-D2C37BB89007}"/>
    <cellStyle name="20% - Accent4 8 3 3 2" xfId="7150" xr:uid="{D5DBE123-7E14-40A5-AE92-635CD0002CEE}"/>
    <cellStyle name="20% - Accent4 8 3 3 3" xfId="17043" xr:uid="{843B4DFD-5D91-42EE-A544-91869DE9361E}"/>
    <cellStyle name="20% - Accent4 8 3 4" xfId="5159" xr:uid="{448A963A-5FF3-4156-9651-DA05815EC63B}"/>
    <cellStyle name="20% - Accent4 8 3 4 2" xfId="17044" xr:uid="{85262C9A-B8E2-431E-8806-AAD8CDC2ECA5}"/>
    <cellStyle name="20% - Accent4 8 3 5" xfId="9654" xr:uid="{1B6FC96D-092A-4FCD-8268-BE9F8B944040}"/>
    <cellStyle name="20% - Accent4 8 3 5 2" xfId="17045" xr:uid="{F12647F9-7AB0-4C71-B443-1926B5D5933E}"/>
    <cellStyle name="20% - Accent4 8 3 6" xfId="28064" xr:uid="{C178D79F-5A7B-408B-BEC1-809D38A7C12D}"/>
    <cellStyle name="20% - Accent4 8 3 7" xfId="17039" xr:uid="{3D731722-1207-4271-8496-4B8A628154B3}"/>
    <cellStyle name="20% - Accent4 8 3 8" xfId="11884" xr:uid="{ED7A3967-9AEA-4649-B107-0FF3156FCA8C}"/>
    <cellStyle name="20% - Accent4 8 4" xfId="1617" xr:uid="{35A198A1-E4E5-4B7C-9180-2A39EBA7B95B}"/>
    <cellStyle name="20% - Accent4 8 4 2" xfId="3641" xr:uid="{A908B6C6-BD95-4647-AF0B-775ACA12E085}"/>
    <cellStyle name="20% - Accent4 8 4 2 2" xfId="7650" xr:uid="{ED29A38E-647B-4E08-96D3-DA037643A9E5}"/>
    <cellStyle name="20% - Accent4 8 4 2 3" xfId="17047" xr:uid="{E18B68AD-3057-4279-812B-FE58B01AD0DD}"/>
    <cellStyle name="20% - Accent4 8 4 3" xfId="5659" xr:uid="{29F0DF1D-6951-4E3F-99A3-D83E5356B9D4}"/>
    <cellStyle name="20% - Accent4 8 4 3 2" xfId="17048" xr:uid="{0E8F2311-AAF1-412A-B82F-12049A068985}"/>
    <cellStyle name="20% - Accent4 8 4 4" xfId="10154" xr:uid="{9911F894-459D-4AEB-A86C-471B113337A3}"/>
    <cellStyle name="20% - Accent4 8 4 4 2" xfId="28550" xr:uid="{57F8ED10-790E-4AF6-98CE-B9FED9EE2511}"/>
    <cellStyle name="20% - Accent4 8 4 5" xfId="17046" xr:uid="{2EC12A4A-58C1-4872-A9B9-10DD0D5A182A}"/>
    <cellStyle name="20% - Accent4 8 4 6" xfId="12384" xr:uid="{30653A9D-08F1-47E6-96A6-5BCB7FF97625}"/>
    <cellStyle name="20% - Accent4 8 5" xfId="2604" xr:uid="{99B3109C-A06D-494C-A8E9-53FE4650C0B6}"/>
    <cellStyle name="20% - Accent4 8 5 2" xfId="6613" xr:uid="{0BF53DAF-B5FA-461D-8B32-2E4B74979F4B}"/>
    <cellStyle name="20% - Accent4 8 5 3" xfId="17049" xr:uid="{278DCD9D-E5C7-465A-B4B9-BFA394F4EA79}"/>
    <cellStyle name="20% - Accent4 8 6" xfId="4620" xr:uid="{01A42F76-728D-4625-B74F-6D5A2BAE3B59}"/>
    <cellStyle name="20% - Accent4 8 6 2" xfId="17050" xr:uid="{104960A4-BDB0-4E8A-AD69-90C8F323C905}"/>
    <cellStyle name="20% - Accent4 8 7" xfId="9115" xr:uid="{3CC8A5B2-2F9D-49FF-8427-8D5230C7F538}"/>
    <cellStyle name="20% - Accent4 8 7 2" xfId="17051" xr:uid="{AD34AEDD-6C91-469E-8931-392AD999EA15}"/>
    <cellStyle name="20% - Accent4 8 8" xfId="27571" xr:uid="{88D7FCD8-68F0-4686-86FF-5D0EB0CCF2BF}"/>
    <cellStyle name="20% - Accent4 8 9" xfId="17031" xr:uid="{62B3129C-E0BE-4C38-AE84-B6E40EF0DF44}"/>
    <cellStyle name="20% - Accent4 9" xfId="583" xr:uid="{FCBBFD3A-9507-4C25-ABFC-94DCF5E6F184}"/>
    <cellStyle name="20% - Accent4 9 10" xfId="11364" xr:uid="{4169872F-2170-4A91-8EFA-866C102F7369}"/>
    <cellStyle name="20% - Accent4 9 2" xfId="867" xr:uid="{9E75A18F-4FCE-4103-BE5E-A3E9CC79EEC6}"/>
    <cellStyle name="20% - Accent4 9 2 2" xfId="1908" xr:uid="{3220775A-859D-4457-94A0-7E19312B313A}"/>
    <cellStyle name="20% - Accent4 9 2 2 2" xfId="3932" xr:uid="{399930B1-97E9-4C36-902F-2C9783419C2E}"/>
    <cellStyle name="20% - Accent4 9 2 2 2 2" xfId="7941" xr:uid="{D1817054-EBD9-4B49-8B03-660C74C5817A}"/>
    <cellStyle name="20% - Accent4 9 2 2 2 3" xfId="17055" xr:uid="{7C50963E-0DF0-4EAE-8F54-99496A1C3B71}"/>
    <cellStyle name="20% - Accent4 9 2 2 3" xfId="5950" xr:uid="{468251CA-953F-40C1-877B-EF9218680565}"/>
    <cellStyle name="20% - Accent4 9 2 2 3 2" xfId="17056" xr:uid="{F1FC59CD-F72C-47E0-9D86-ABA6AD8CA065}"/>
    <cellStyle name="20% - Accent4 9 2 2 4" xfId="10445" xr:uid="{2C03F106-7DAD-4379-9B94-20439BD6B1F3}"/>
    <cellStyle name="20% - Accent4 9 2 2 4 2" xfId="28822" xr:uid="{AC95738D-0C36-48B0-935D-EB13F1DD59F9}"/>
    <cellStyle name="20% - Accent4 9 2 2 5" xfId="17054" xr:uid="{8F518A84-67A8-4BC1-9253-2A480056C664}"/>
    <cellStyle name="20% - Accent4 9 2 2 6" xfId="12675" xr:uid="{3A9CB458-1357-4D79-84B3-AF1006D4B6F4}"/>
    <cellStyle name="20% - Accent4 9 2 3" xfId="2895" xr:uid="{BC60A6AA-56D8-49B1-BC5B-0EAF8868BBC0}"/>
    <cellStyle name="20% - Accent4 9 2 3 2" xfId="6904" xr:uid="{424981EB-613C-4D0F-87E0-08F29BEACD85}"/>
    <cellStyle name="20% - Accent4 9 2 3 3" xfId="17057" xr:uid="{423120B6-E122-4021-9C55-CB58F2161540}"/>
    <cellStyle name="20% - Accent4 9 2 4" xfId="4913" xr:uid="{257882B2-4E42-4A6C-BCDD-36BEF1DA1106}"/>
    <cellStyle name="20% - Accent4 9 2 4 2" xfId="17058" xr:uid="{25A3FE68-839F-4639-8162-A3BF07F6CB40}"/>
    <cellStyle name="20% - Accent4 9 2 5" xfId="9408" xr:uid="{C2EC73D7-C5B4-4F55-9E07-11F4E940B8A0}"/>
    <cellStyle name="20% - Accent4 9 2 5 2" xfId="17059" xr:uid="{1365E979-DCEC-4A17-8F9B-25FC6E6353D3}"/>
    <cellStyle name="20% - Accent4 9 2 6" xfId="27837" xr:uid="{B7E1DAEA-2657-40E9-8E6C-D5947F321029}"/>
    <cellStyle name="20% - Accent4 9 2 7" xfId="17053" xr:uid="{4AE3BCE1-EFFC-43C2-9B55-79138B64160F}"/>
    <cellStyle name="20% - Accent4 9 2 8" xfId="11638" xr:uid="{6AC63656-C439-49E3-8C28-B483F221CF85}"/>
    <cellStyle name="20% - Accent4 9 3" xfId="1134" xr:uid="{943A9456-875A-489E-8D33-6C81390480D6}"/>
    <cellStyle name="20% - Accent4 9 3 2" xfId="2175" xr:uid="{4293FD5A-B73F-42AE-844E-4F1CED12A499}"/>
    <cellStyle name="20% - Accent4 9 3 2 2" xfId="4199" xr:uid="{20A491B6-0080-4267-9935-964CD787786F}"/>
    <cellStyle name="20% - Accent4 9 3 2 2 2" xfId="8208" xr:uid="{623BE38C-B62C-4869-9D6E-AAC8FAC3CBCF}"/>
    <cellStyle name="20% - Accent4 9 3 2 2 3" xfId="17062" xr:uid="{89DB760D-B2EF-4FBF-9714-53448CA1FB6B}"/>
    <cellStyle name="20% - Accent4 9 3 2 3" xfId="6217" xr:uid="{1FB535F1-B67E-4AAD-819B-E130870DAD0E}"/>
    <cellStyle name="20% - Accent4 9 3 2 3 2" xfId="17063" xr:uid="{73C46961-B7C1-4891-897A-E31BEDBC4AC5}"/>
    <cellStyle name="20% - Accent4 9 3 2 4" xfId="10712" xr:uid="{AD57C579-230A-43E8-BB3A-08B52E477BA1}"/>
    <cellStyle name="20% - Accent4 9 3 2 4 2" xfId="29085" xr:uid="{73B84DCB-606A-47D6-B705-263F3BE7CB9C}"/>
    <cellStyle name="20% - Accent4 9 3 2 5" xfId="17061" xr:uid="{51E12CE5-DF5B-401E-8700-E13EB55AE0E5}"/>
    <cellStyle name="20% - Accent4 9 3 2 6" xfId="12942" xr:uid="{2412DE16-B821-4AE7-B1CE-9FCBE5C5A090}"/>
    <cellStyle name="20% - Accent4 9 3 3" xfId="3162" xr:uid="{CAA6EA7B-3586-495D-8DC2-AF51762529BC}"/>
    <cellStyle name="20% - Accent4 9 3 3 2" xfId="7171" xr:uid="{ECA12FFF-2C86-44A9-ACDF-92153FA9535E}"/>
    <cellStyle name="20% - Accent4 9 3 3 3" xfId="17064" xr:uid="{2743D53D-0802-4F8D-B185-D35D0959AF3C}"/>
    <cellStyle name="20% - Accent4 9 3 4" xfId="5180" xr:uid="{2C65E9E3-D76C-4AF7-B340-CB727107B189}"/>
    <cellStyle name="20% - Accent4 9 3 4 2" xfId="17065" xr:uid="{272374A7-AB34-43B7-B8EE-319C4C53CB9E}"/>
    <cellStyle name="20% - Accent4 9 3 5" xfId="9675" xr:uid="{6B247BD9-002B-4EE0-A267-7AA881668AED}"/>
    <cellStyle name="20% - Accent4 9 3 5 2" xfId="17066" xr:uid="{EBB73D78-F52C-4EA7-9339-C7E6BF818F71}"/>
    <cellStyle name="20% - Accent4 9 3 6" xfId="28085" xr:uid="{A690B3F0-99C7-4FFD-A5F5-DC233728D552}"/>
    <cellStyle name="20% - Accent4 9 3 7" xfId="17060" xr:uid="{B3D5ABD1-9424-4706-9235-A758303708DD}"/>
    <cellStyle name="20% - Accent4 9 3 8" xfId="11905" xr:uid="{42481618-1567-4BD2-BE0D-741A6C6EECE3}"/>
    <cellStyle name="20% - Accent4 9 4" xfId="1641" xr:uid="{301C95D3-3D84-4FAA-906C-685EDD2E7D36}"/>
    <cellStyle name="20% - Accent4 9 4 2" xfId="3665" xr:uid="{F0BBDE59-4595-418B-B45C-9692550A57A6}"/>
    <cellStyle name="20% - Accent4 9 4 2 2" xfId="7674" xr:uid="{F94A3D0F-FF52-447C-8D41-C7FC0BDBEE53}"/>
    <cellStyle name="20% - Accent4 9 4 2 3" xfId="17068" xr:uid="{9A92CE34-F837-4FF7-8376-1ABDE6B9DB8F}"/>
    <cellStyle name="20% - Accent4 9 4 3" xfId="5683" xr:uid="{0F1E3DC8-9571-47C0-88A4-31F16F168F57}"/>
    <cellStyle name="20% - Accent4 9 4 3 2" xfId="17069" xr:uid="{69B9C691-51AB-44C6-AF5A-27BD576C7928}"/>
    <cellStyle name="20% - Accent4 9 4 4" xfId="10178" xr:uid="{BF99CD8F-7B01-4928-AC27-C3C5FA4000BB}"/>
    <cellStyle name="20% - Accent4 9 4 4 2" xfId="28574" xr:uid="{4539F87A-AD60-43D1-9C84-FB532BBF9DAC}"/>
    <cellStyle name="20% - Accent4 9 4 5" xfId="17067" xr:uid="{5465B2E4-02FF-4E16-8E3A-8AE2AF72DB8B}"/>
    <cellStyle name="20% - Accent4 9 4 6" xfId="12408" xr:uid="{FF2917B0-0A67-4CA9-B9A5-69D674EA2669}"/>
    <cellStyle name="20% - Accent4 9 5" xfId="2628" xr:uid="{3DD030FF-E653-4FD5-827E-6A0B116872C7}"/>
    <cellStyle name="20% - Accent4 9 5 2" xfId="6637" xr:uid="{C28AA63C-5722-4D8E-9C23-60258F5640D1}"/>
    <cellStyle name="20% - Accent4 9 5 3" xfId="17070" xr:uid="{C7FBDB04-1E86-46C9-A459-294408203703}"/>
    <cellStyle name="20% - Accent4 9 6" xfId="4644" xr:uid="{2B4A2AD0-B68C-4A2E-9DE9-BC268E3F177B}"/>
    <cellStyle name="20% - Accent4 9 6 2" xfId="17071" xr:uid="{C79290B3-DC16-4C51-810E-56787465E624}"/>
    <cellStyle name="20% - Accent4 9 7" xfId="9139" xr:uid="{712A9F26-C76B-4DC6-B888-C45C67B46D61}"/>
    <cellStyle name="20% - Accent4 9 7 2" xfId="17072" xr:uid="{FCAA7FD5-8B4A-4E27-AE25-D37B1DB76EDF}"/>
    <cellStyle name="20% - Accent4 9 8" xfId="27592" xr:uid="{B840EEAD-A1E1-4FBB-8029-ADB89D0E72A5}"/>
    <cellStyle name="20% - Accent4 9 9" xfId="17052" xr:uid="{F5236D20-CD56-4087-98E0-7CE2EF827984}"/>
    <cellStyle name="20% - Accent5" xfId="70" builtinId="46" customBuiltin="1"/>
    <cellStyle name="20% - Accent5 10" xfId="609" xr:uid="{ABD33E05-979C-498B-A057-62C90F23C637}"/>
    <cellStyle name="20% - Accent5 10 2" xfId="1667" xr:uid="{D7A172D5-9F8B-42F3-93FB-4FBBD8993318}"/>
    <cellStyle name="20% - Accent5 10 2 2" xfId="3691" xr:uid="{8E829E40-3441-4316-9253-954965D34731}"/>
    <cellStyle name="20% - Accent5 10 2 2 2" xfId="7700" xr:uid="{DA87E314-26D2-4034-AAC1-403EAB497038}"/>
    <cellStyle name="20% - Accent5 10 2 2 2 2" xfId="17076" xr:uid="{C2A7A022-175B-4024-9AE4-43A382D28567}"/>
    <cellStyle name="20% - Accent5 10 2 2 3" xfId="17077" xr:uid="{794C476E-3432-4084-873A-1D11E171658D}"/>
    <cellStyle name="20% - Accent5 10 2 2 4" xfId="17075" xr:uid="{711A1985-894E-4B60-9D0C-97DCBCC0A38F}"/>
    <cellStyle name="20% - Accent5 10 2 3" xfId="5709" xr:uid="{B23AF419-2015-4D66-93AA-64A6190F956F}"/>
    <cellStyle name="20% - Accent5 10 2 3 2" xfId="17078" xr:uid="{43164978-5968-4882-854F-547F472FA01B}"/>
    <cellStyle name="20% - Accent5 10 2 4" xfId="10204" xr:uid="{82ADF8CA-3270-4D4C-8C12-4F8967E3309F}"/>
    <cellStyle name="20% - Accent5 10 2 4 2" xfId="17079" xr:uid="{72B7952E-6308-4F0A-9457-A87D3905A49A}"/>
    <cellStyle name="20% - Accent5 10 2 5" xfId="17080" xr:uid="{51670C79-21D7-4F2E-B727-C5BAAF1058DF}"/>
    <cellStyle name="20% - Accent5 10 2 6" xfId="17074" xr:uid="{67017BD3-AE53-443B-9101-15FF8A3DF38E}"/>
    <cellStyle name="20% - Accent5 10 2 7" xfId="12434" xr:uid="{D7E861E8-D424-4693-949B-2AF74E54C1A1}"/>
    <cellStyle name="20% - Accent5 10 3" xfId="2654" xr:uid="{480333D9-1F82-444B-A5D4-87984165E4A9}"/>
    <cellStyle name="20% - Accent5 10 3 2" xfId="6663" xr:uid="{E64DDCB6-3B6F-4651-86D8-D4B19206B235}"/>
    <cellStyle name="20% - Accent5 10 3 2 2" xfId="17083" xr:uid="{AD2C6D65-BC3E-478A-BC6F-4B105CF9AEA5}"/>
    <cellStyle name="20% - Accent5 10 3 2 3" xfId="17084" xr:uid="{EC456F6A-5E5C-4D8B-B686-BBA49064F12C}"/>
    <cellStyle name="20% - Accent5 10 3 2 4" xfId="17082" xr:uid="{ADCB770A-7F60-496F-A410-898D8B705ABF}"/>
    <cellStyle name="20% - Accent5 10 3 3" xfId="17085" xr:uid="{91DE5A42-BC52-4306-AD27-5B8779EB89AE}"/>
    <cellStyle name="20% - Accent5 10 3 4" xfId="17086" xr:uid="{D5119BC7-163C-44C7-9E67-17176B4B822D}"/>
    <cellStyle name="20% - Accent5 10 3 5" xfId="17087" xr:uid="{FEA7C384-0C37-4C2C-84D0-E029B036F731}"/>
    <cellStyle name="20% - Accent5 10 3 6" xfId="17081" xr:uid="{0E0760EF-AF76-4E2E-824D-C1090E84A7FD}"/>
    <cellStyle name="20% - Accent5 10 4" xfId="4670" xr:uid="{3795B0EF-2302-4387-82D8-A668B81B7D17}"/>
    <cellStyle name="20% - Accent5 10 4 2" xfId="17089" xr:uid="{82DDF6A5-B398-463E-9B55-615FAE5B771E}"/>
    <cellStyle name="20% - Accent5 10 4 3" xfId="17090" xr:uid="{3C0FE5E2-CF5C-49C4-B606-4596D6AAD3DD}"/>
    <cellStyle name="20% - Accent5 10 4 4" xfId="17088" xr:uid="{A7495A5F-941B-4A12-BD1A-5BBC5E76B54F}"/>
    <cellStyle name="20% - Accent5 10 5" xfId="9165" xr:uid="{78BA03A6-7A0E-48B0-9606-E69F307A0481}"/>
    <cellStyle name="20% - Accent5 10 5 2" xfId="17091" xr:uid="{F085396D-FD12-4683-B7F9-02E444D1CE34}"/>
    <cellStyle name="20% - Accent5 10 6" xfId="17092" xr:uid="{49D82257-3D2B-4D18-AB7A-EF1FF200FCB7}"/>
    <cellStyle name="20% - Accent5 10 7" xfId="17093" xr:uid="{16506ED1-D33D-4A5C-A09F-437E1534691C}"/>
    <cellStyle name="20% - Accent5 10 8" xfId="17073" xr:uid="{263C7ADE-9AF4-4B1B-AA49-71853CCD1A83}"/>
    <cellStyle name="20% - Accent5 10 9" xfId="11390" xr:uid="{63A2A438-3DFC-4F50-9A5F-D67F0153F6CE}"/>
    <cellStyle name="20% - Accent5 11" xfId="893" xr:uid="{802EAC66-35E4-4124-BEE4-EF800C8C2779}"/>
    <cellStyle name="20% - Accent5 11 2" xfId="1934" xr:uid="{B5547C58-4787-465B-AD4D-A51FC5B8DE17}"/>
    <cellStyle name="20% - Accent5 11 2 2" xfId="3958" xr:uid="{6450D7CB-E369-490B-A713-A4CDA9D85C69}"/>
    <cellStyle name="20% - Accent5 11 2 2 2" xfId="7967" xr:uid="{EE314FFF-9F63-4E64-9BAB-CFA54A44B92B}"/>
    <cellStyle name="20% - Accent5 11 2 2 2 2" xfId="17097" xr:uid="{6873A406-F5A4-494C-9262-339A92E51690}"/>
    <cellStyle name="20% - Accent5 11 2 2 3" xfId="17098" xr:uid="{E162938E-DE3B-4A51-B0C7-6ABE356324B7}"/>
    <cellStyle name="20% - Accent5 11 2 2 4" xfId="17096" xr:uid="{8F584EDA-7267-4981-A207-649EC7F4E0AF}"/>
    <cellStyle name="20% - Accent5 11 2 3" xfId="5976" xr:uid="{6042146F-2CA9-492B-AEA3-835BF07E11E0}"/>
    <cellStyle name="20% - Accent5 11 2 3 2" xfId="17099" xr:uid="{ADCD30F7-954E-45F7-B073-2F0880FA1167}"/>
    <cellStyle name="20% - Accent5 11 2 4" xfId="10471" xr:uid="{7862D1D5-96D7-42CE-A4A9-FD7833DEA77B}"/>
    <cellStyle name="20% - Accent5 11 2 4 2" xfId="17100" xr:uid="{C13038F1-6A8C-4C03-B12E-0D70EE2B0EC9}"/>
    <cellStyle name="20% - Accent5 11 2 5" xfId="17101" xr:uid="{ECE71995-DFBF-44A6-8E57-E44312BC6844}"/>
    <cellStyle name="20% - Accent5 11 2 6" xfId="17095" xr:uid="{156AFA1D-0087-4BBF-91A2-847499527CE9}"/>
    <cellStyle name="20% - Accent5 11 2 7" xfId="12701" xr:uid="{5B8B1F1D-5C6A-4E78-A6AA-2481756867E6}"/>
    <cellStyle name="20% - Accent5 11 3" xfId="2921" xr:uid="{5E810DD8-1382-4373-ABBA-10B10471DFDF}"/>
    <cellStyle name="20% - Accent5 11 3 2" xfId="6930" xr:uid="{AF3177A6-3D9B-4612-9EFD-94E9C9D8DB5E}"/>
    <cellStyle name="20% - Accent5 11 3 2 2" xfId="17104" xr:uid="{714B04BF-4E04-4056-B15D-71D62E207382}"/>
    <cellStyle name="20% - Accent5 11 3 2 3" xfId="17105" xr:uid="{A1C720E4-56CD-44F4-ACFE-49937B59740D}"/>
    <cellStyle name="20% - Accent5 11 3 2 4" xfId="17103" xr:uid="{77592CFD-C10C-4DD3-9FCD-16F69707A6C5}"/>
    <cellStyle name="20% - Accent5 11 3 3" xfId="17106" xr:uid="{1C2FA4F2-7C24-4E0F-B6BC-74DBA8131CE5}"/>
    <cellStyle name="20% - Accent5 11 3 4" xfId="17107" xr:uid="{A35B2168-F1D6-4096-90FF-ED85F8113555}"/>
    <cellStyle name="20% - Accent5 11 3 5" xfId="17108" xr:uid="{CF6F104B-90A5-4B11-93A0-E96BEE692D09}"/>
    <cellStyle name="20% - Accent5 11 3 6" xfId="17102" xr:uid="{FB7DB62B-49E1-413B-B504-39CC1BBB85B8}"/>
    <cellStyle name="20% - Accent5 11 4" xfId="4939" xr:uid="{1837E382-6D7C-48B9-9A08-CEF6A3E5C3DE}"/>
    <cellStyle name="20% - Accent5 11 4 2" xfId="17110" xr:uid="{BBA245E1-E5F8-41F2-A371-089C65FA3583}"/>
    <cellStyle name="20% - Accent5 11 4 3" xfId="17111" xr:uid="{1465DE0D-1031-4E4D-B933-DC2DD370A56C}"/>
    <cellStyle name="20% - Accent5 11 4 4" xfId="17109" xr:uid="{D824E34F-FB65-4CD7-902A-734BB41E5A50}"/>
    <cellStyle name="20% - Accent5 11 5" xfId="9434" xr:uid="{34318D6D-2DD7-44F4-BF12-246067EFF653}"/>
    <cellStyle name="20% - Accent5 11 5 2" xfId="17112" xr:uid="{4FF172C2-B0EB-445D-A176-AF2B19895128}"/>
    <cellStyle name="20% - Accent5 11 6" xfId="17113" xr:uid="{A53B90F3-7315-4701-BA53-96FA6714F2D6}"/>
    <cellStyle name="20% - Accent5 11 7" xfId="17114" xr:uid="{764953DD-98EF-4CA2-B183-9685DA880433}"/>
    <cellStyle name="20% - Accent5 11 8" xfId="17094" xr:uid="{49DD780C-D827-4DCD-83A7-0ECA846FB228}"/>
    <cellStyle name="20% - Accent5 11 9" xfId="11664" xr:uid="{E9384873-D8E0-495B-AB97-EF8B147C1296}"/>
    <cellStyle name="20% - Accent5 12" xfId="1162" xr:uid="{6B47B035-AF8D-4FF8-A922-FD92C776BDFE}"/>
    <cellStyle name="20% - Accent5 12 2" xfId="2203" xr:uid="{FAAF5E19-1F2C-4199-9F66-27EA25FF7C08}"/>
    <cellStyle name="20% - Accent5 12 2 2" xfId="4227" xr:uid="{257B2137-808C-4719-A8C3-7835AA5B0E00}"/>
    <cellStyle name="20% - Accent5 12 2 2 2" xfId="8236" xr:uid="{73E847EC-A613-4323-9BFB-6589096B6BA2}"/>
    <cellStyle name="20% - Accent5 12 2 2 2 2" xfId="17118" xr:uid="{0CC9AEF2-2093-4459-9D60-A3B7332DB41B}"/>
    <cellStyle name="20% - Accent5 12 2 2 3" xfId="17119" xr:uid="{75F4FCF7-D2F1-4D1D-8C15-34F75900CB49}"/>
    <cellStyle name="20% - Accent5 12 2 2 4" xfId="17117" xr:uid="{28695585-8265-4C31-A0C7-6149461C0BE4}"/>
    <cellStyle name="20% - Accent5 12 2 3" xfId="6245" xr:uid="{96BFD403-10EF-4E96-B3EE-854F8B2A2A7D}"/>
    <cellStyle name="20% - Accent5 12 2 3 2" xfId="17120" xr:uid="{B8B4CE64-96C4-4AB2-9FCA-932013EA30FF}"/>
    <cellStyle name="20% - Accent5 12 2 4" xfId="10740" xr:uid="{F999C658-95FE-4AC7-93EE-01220E82854F}"/>
    <cellStyle name="20% - Accent5 12 2 4 2" xfId="17121" xr:uid="{65942C3A-6915-457E-901A-0A78FE32F322}"/>
    <cellStyle name="20% - Accent5 12 2 5" xfId="17122" xr:uid="{BEE2FE16-E5AE-4532-AA10-783B40D7F695}"/>
    <cellStyle name="20% - Accent5 12 2 6" xfId="17116" xr:uid="{C4BE24D0-4066-4AC6-B08F-A7AF9546538E}"/>
    <cellStyle name="20% - Accent5 12 2 7" xfId="12970" xr:uid="{0C46CC5B-D78F-42C4-BF41-77CEF6BB693B}"/>
    <cellStyle name="20% - Accent5 12 3" xfId="3190" xr:uid="{46F0DBF9-28FB-4404-874E-6E9E2E803E76}"/>
    <cellStyle name="20% - Accent5 12 3 2" xfId="7199" xr:uid="{A9D13ED2-EEA5-46CD-B680-0ABF54ECE393}"/>
    <cellStyle name="20% - Accent5 12 3 2 2" xfId="17125" xr:uid="{AFDA6774-D0F6-437C-83BD-00ADF46F0C73}"/>
    <cellStyle name="20% - Accent5 12 3 2 3" xfId="17126" xr:uid="{9624132F-284B-4B00-A820-F94E21F2F2CB}"/>
    <cellStyle name="20% - Accent5 12 3 2 4" xfId="17124" xr:uid="{D87AB8FF-0EF3-433C-B3F6-DBAE3C5BCE68}"/>
    <cellStyle name="20% - Accent5 12 3 3" xfId="17127" xr:uid="{679398A3-CA74-4906-882D-19A786BA05D0}"/>
    <cellStyle name="20% - Accent5 12 3 4" xfId="17128" xr:uid="{537CC5A4-B90A-4E20-86E5-E0819BA0165F}"/>
    <cellStyle name="20% - Accent5 12 3 5" xfId="17129" xr:uid="{26E0C815-C348-4256-B5EE-540C9EF99C3A}"/>
    <cellStyle name="20% - Accent5 12 3 6" xfId="17123" xr:uid="{DFF6C598-FA6E-4837-9A65-8E23E4FF10D0}"/>
    <cellStyle name="20% - Accent5 12 4" xfId="5208" xr:uid="{A2B3ECF1-AD0D-4C20-A12E-FADCE128371F}"/>
    <cellStyle name="20% - Accent5 12 4 2" xfId="17131" xr:uid="{1F58FA58-AF5B-41F0-AD98-ED271ED03B49}"/>
    <cellStyle name="20% - Accent5 12 4 3" xfId="17132" xr:uid="{24D8ABA2-528E-4A69-9091-3EF91D378D47}"/>
    <cellStyle name="20% - Accent5 12 4 4" xfId="17130" xr:uid="{A6094558-5CBD-4BF5-9083-DA0A59759A5B}"/>
    <cellStyle name="20% - Accent5 12 5" xfId="9703" xr:uid="{D109681A-C287-49E6-AF1B-686613C49740}"/>
    <cellStyle name="20% - Accent5 12 5 2" xfId="17133" xr:uid="{4B939892-D46B-424F-8B2F-0CA3503C7794}"/>
    <cellStyle name="20% - Accent5 12 6" xfId="17134" xr:uid="{7D0A24AF-B408-490A-A337-1960929CC6B0}"/>
    <cellStyle name="20% - Accent5 12 7" xfId="17135" xr:uid="{31F17241-1BCA-42F4-857C-A3487A7EFFB9}"/>
    <cellStyle name="20% - Accent5 12 8" xfId="17115" xr:uid="{FD689C79-9B40-4AB4-94DF-994E572540DB}"/>
    <cellStyle name="20% - Accent5 12 9" xfId="11933" xr:uid="{76F227F4-87E9-4EE1-9733-D6B12F0F98E6}"/>
    <cellStyle name="20% - Accent5 13" xfId="1187" xr:uid="{834EBFE2-698A-4B40-A232-FDAB6CB24F88}"/>
    <cellStyle name="20% - Accent5 13 2" xfId="2228" xr:uid="{73080A46-1B72-46A8-B546-88905CCB993E}"/>
    <cellStyle name="20% - Accent5 13 2 2" xfId="4252" xr:uid="{88DB5287-5C5F-44E3-9D2C-FB57FA188C12}"/>
    <cellStyle name="20% - Accent5 13 2 2 2" xfId="8261" xr:uid="{920360B5-A0EC-42C3-8757-CEE914ADEBB4}"/>
    <cellStyle name="20% - Accent5 13 2 2 2 2" xfId="17139" xr:uid="{C9F7F884-38C5-49B0-BF43-AEA410741A63}"/>
    <cellStyle name="20% - Accent5 13 2 2 3" xfId="17140" xr:uid="{34FD8117-9274-4130-BAF3-077BEE2449FA}"/>
    <cellStyle name="20% - Accent5 13 2 2 4" xfId="17138" xr:uid="{9DD0E623-CFFD-4A9D-8C94-E2BC107305F4}"/>
    <cellStyle name="20% - Accent5 13 2 3" xfId="6270" xr:uid="{1FA7CD2D-DE46-4559-A556-60144CDED921}"/>
    <cellStyle name="20% - Accent5 13 2 3 2" xfId="17141" xr:uid="{56BFC8E7-0744-4DA8-8150-DBFDC1CA6B57}"/>
    <cellStyle name="20% - Accent5 13 2 4" xfId="10765" xr:uid="{FECFE4AA-580F-4077-AF2E-B3FE392660FD}"/>
    <cellStyle name="20% - Accent5 13 2 4 2" xfId="17142" xr:uid="{6BD8B619-44A9-4D0D-94E9-5D2B8824F666}"/>
    <cellStyle name="20% - Accent5 13 2 5" xfId="17143" xr:uid="{438BD1C0-81F3-4094-B0F9-825E731A107B}"/>
    <cellStyle name="20% - Accent5 13 2 6" xfId="17137" xr:uid="{F26D6573-EDA4-4143-817C-6167198A45CF}"/>
    <cellStyle name="20% - Accent5 13 2 7" xfId="12995" xr:uid="{8CE9CF27-D820-4F9D-B667-6E1B950C7F44}"/>
    <cellStyle name="20% - Accent5 13 3" xfId="3215" xr:uid="{0E02AF31-1766-4F7D-AA8E-E5D032702586}"/>
    <cellStyle name="20% - Accent5 13 3 2" xfId="7224" xr:uid="{6BC8563E-A75D-4F70-B22C-03000746A7B5}"/>
    <cellStyle name="20% - Accent5 13 3 2 2" xfId="17146" xr:uid="{7537C9E5-3C24-43D1-9FB1-2D350FB0695A}"/>
    <cellStyle name="20% - Accent5 13 3 2 3" xfId="17147" xr:uid="{E5C69758-A89A-42BF-969C-2407DC3D72A0}"/>
    <cellStyle name="20% - Accent5 13 3 2 4" xfId="17145" xr:uid="{8B24BDA8-7B68-4C31-A594-2C89FCF0B868}"/>
    <cellStyle name="20% - Accent5 13 3 3" xfId="17148" xr:uid="{989F6538-FBBC-40AB-98A1-7AC76A3DF792}"/>
    <cellStyle name="20% - Accent5 13 3 4" xfId="17149" xr:uid="{5E561EC8-CA00-40DE-BCB4-9D6BBE7867FC}"/>
    <cellStyle name="20% - Accent5 13 3 5" xfId="17150" xr:uid="{16D9DB13-446C-488D-87E5-A9AA10DFAC0F}"/>
    <cellStyle name="20% - Accent5 13 3 6" xfId="17144" xr:uid="{EF4627A9-1B50-486C-A319-40736EB7333B}"/>
    <cellStyle name="20% - Accent5 13 4" xfId="5233" xr:uid="{2856F655-D9F7-4D67-A391-B58102CF3D28}"/>
    <cellStyle name="20% - Accent5 13 4 2" xfId="17152" xr:uid="{D6911188-974A-4FF0-BE04-D777854664CB}"/>
    <cellStyle name="20% - Accent5 13 4 3" xfId="17153" xr:uid="{813F6434-23EB-4413-B0C1-C932DA8EC0F6}"/>
    <cellStyle name="20% - Accent5 13 4 4" xfId="17151" xr:uid="{0FB35856-FC97-4D10-BD90-0D1A845EB6F6}"/>
    <cellStyle name="20% - Accent5 13 5" xfId="9728" xr:uid="{01766BD4-55D7-4C52-AE54-B74E33C15EFB}"/>
    <cellStyle name="20% - Accent5 13 5 2" xfId="17154" xr:uid="{E08778B5-7BAE-4D60-A6A0-27B3A402E257}"/>
    <cellStyle name="20% - Accent5 13 6" xfId="17155" xr:uid="{3BD244E8-FA20-4942-8BAC-F359BB03ACE1}"/>
    <cellStyle name="20% - Accent5 13 7" xfId="17156" xr:uid="{6922FE7A-5ECE-44E2-95C3-9FFF46D60108}"/>
    <cellStyle name="20% - Accent5 13 8" xfId="17136" xr:uid="{A6FA8FB1-128F-42D8-8574-4A5BDB62AEAD}"/>
    <cellStyle name="20% - Accent5 13 9" xfId="11958" xr:uid="{B8484212-4173-48CD-9054-66745E1986B6}"/>
    <cellStyle name="20% - Accent5 14" xfId="1212" xr:uid="{2660F9F5-C470-454B-B9DD-898470ADD58A}"/>
    <cellStyle name="20% - Accent5 14 2" xfId="2253" xr:uid="{5FFF1AA6-DF49-42B9-9FD6-70761EB0A48F}"/>
    <cellStyle name="20% - Accent5 14 2 2" xfId="4277" xr:uid="{F4C2C0B9-65AF-4DE4-9AA0-14B6922484CA}"/>
    <cellStyle name="20% - Accent5 14 2 2 2" xfId="8286" xr:uid="{4E686B4D-6E4E-44A3-89CB-744CB8503BF4}"/>
    <cellStyle name="20% - Accent5 14 2 2 2 2" xfId="17160" xr:uid="{CA53F6D9-F934-4B69-AE96-47FA4F173720}"/>
    <cellStyle name="20% - Accent5 14 2 2 3" xfId="17161" xr:uid="{36559826-9DB2-4163-87ED-AFE3E8191A2A}"/>
    <cellStyle name="20% - Accent5 14 2 2 4" xfId="17159" xr:uid="{4A1CFCF6-C52C-4643-B9C1-4B5DA981546A}"/>
    <cellStyle name="20% - Accent5 14 2 3" xfId="6295" xr:uid="{D4BDB462-A602-4B91-B105-2879C26F489E}"/>
    <cellStyle name="20% - Accent5 14 2 3 2" xfId="17162" xr:uid="{A78A081D-20B0-4062-BDFF-2EC85F186685}"/>
    <cellStyle name="20% - Accent5 14 2 4" xfId="10790" xr:uid="{3BA5A181-F43D-4B39-BD5F-2ADE16CDA75C}"/>
    <cellStyle name="20% - Accent5 14 2 4 2" xfId="17163" xr:uid="{4F9F35FE-A5AF-4F0B-8EC6-246F51DD2919}"/>
    <cellStyle name="20% - Accent5 14 2 5" xfId="17164" xr:uid="{D584AA55-325D-4434-8E67-E25F0325119E}"/>
    <cellStyle name="20% - Accent5 14 2 6" xfId="17158" xr:uid="{01D534D4-7F3A-4A2D-8A8C-F41D2D75F7D2}"/>
    <cellStyle name="20% - Accent5 14 2 7" xfId="13020" xr:uid="{895EC436-B845-451C-9C0D-46494E813100}"/>
    <cellStyle name="20% - Accent5 14 3" xfId="3240" xr:uid="{19455C2F-63E8-458D-A10A-FCBF7BDEB02B}"/>
    <cellStyle name="20% - Accent5 14 3 2" xfId="7249" xr:uid="{797AD52E-6BCC-4C0F-8E1C-FC7486ADC99A}"/>
    <cellStyle name="20% - Accent5 14 3 2 2" xfId="17167" xr:uid="{DD727EF0-CF06-4F7D-89AB-CDC931C526BB}"/>
    <cellStyle name="20% - Accent5 14 3 2 3" xfId="17168" xr:uid="{C7674A38-AE2D-4320-875F-85C42360AB1E}"/>
    <cellStyle name="20% - Accent5 14 3 2 4" xfId="17166" xr:uid="{8555AA2F-56B7-41D1-8B43-B9084035E47D}"/>
    <cellStyle name="20% - Accent5 14 3 3" xfId="17169" xr:uid="{30C00EB9-25D0-439F-BDF4-D0F379F47FFE}"/>
    <cellStyle name="20% - Accent5 14 3 4" xfId="17170" xr:uid="{F9A3ABD9-C07F-467C-A8F2-4739127A3A50}"/>
    <cellStyle name="20% - Accent5 14 3 5" xfId="17171" xr:uid="{949525FF-8731-4CE4-997F-368CA4E48E60}"/>
    <cellStyle name="20% - Accent5 14 3 6" xfId="17165" xr:uid="{079E9EE9-068B-43FD-94EF-2C75A0F64F41}"/>
    <cellStyle name="20% - Accent5 14 4" xfId="5258" xr:uid="{14E47F5A-ED46-4FC7-B019-6D5F5129A3EE}"/>
    <cellStyle name="20% - Accent5 14 4 2" xfId="17173" xr:uid="{B9F154E8-1C96-42F3-A3DF-42F973888AED}"/>
    <cellStyle name="20% - Accent5 14 4 3" xfId="17174" xr:uid="{98BFC895-03C4-4DFD-A532-54118171152F}"/>
    <cellStyle name="20% - Accent5 14 4 4" xfId="17172" xr:uid="{C7CAA94E-7157-4C8C-85FD-25C5F11DACA5}"/>
    <cellStyle name="20% - Accent5 14 5" xfId="9753" xr:uid="{2DB16C3E-0F72-4714-AB4E-353B4005A931}"/>
    <cellStyle name="20% - Accent5 14 5 2" xfId="17175" xr:uid="{DAC2C298-6B68-4616-A3D0-3C746E422E0B}"/>
    <cellStyle name="20% - Accent5 14 6" xfId="17176" xr:uid="{651226D7-4C66-40F5-8F6A-666ED158A248}"/>
    <cellStyle name="20% - Accent5 14 7" xfId="17177" xr:uid="{6B3F5CD1-3316-4E3F-A903-5DD98B747784}"/>
    <cellStyle name="20% - Accent5 14 8" xfId="17157" xr:uid="{F4FD3FD1-110F-46B6-9838-96E525E5D73C}"/>
    <cellStyle name="20% - Accent5 14 9" xfId="11983" xr:uid="{7D60C4E6-1C2A-4C96-824D-402D341CDA38}"/>
    <cellStyle name="20% - Accent5 15" xfId="1235" xr:uid="{0D1F9D70-1E0D-42C7-B569-0D907FFE8542}"/>
    <cellStyle name="20% - Accent5 15 2" xfId="2276" xr:uid="{D89F16D9-C62D-448B-9336-5D4EF4F1D2B1}"/>
    <cellStyle name="20% - Accent5 15 2 2" xfId="4300" xr:uid="{6B321DF6-EF08-45C7-83AA-CA96FF673150}"/>
    <cellStyle name="20% - Accent5 15 2 2 2" xfId="8309" xr:uid="{1B224D0A-9702-449A-B01F-37B1F13BEAF5}"/>
    <cellStyle name="20% - Accent5 15 2 2 2 2" xfId="17181" xr:uid="{0444C9C8-E2BB-41E9-9C8C-7735CC71E8B8}"/>
    <cellStyle name="20% - Accent5 15 2 2 3" xfId="17182" xr:uid="{427F6889-92DB-4F7B-96E9-21735132149A}"/>
    <cellStyle name="20% - Accent5 15 2 2 4" xfId="17180" xr:uid="{51BF582F-2257-4E66-B975-0D23A701A9E0}"/>
    <cellStyle name="20% - Accent5 15 2 3" xfId="6318" xr:uid="{00F43D71-E868-4450-A6EA-D7FC1C9E69D9}"/>
    <cellStyle name="20% - Accent5 15 2 3 2" xfId="17183" xr:uid="{83B0C681-098D-433E-9B98-DFCACA1F701F}"/>
    <cellStyle name="20% - Accent5 15 2 4" xfId="10813" xr:uid="{43498C96-BB99-430B-BBB4-4D84A9016A9D}"/>
    <cellStyle name="20% - Accent5 15 2 4 2" xfId="17184" xr:uid="{59A73778-5E85-4085-B916-75DA0F2034CC}"/>
    <cellStyle name="20% - Accent5 15 2 5" xfId="17185" xr:uid="{0ED4827B-D4E1-41D0-96E5-D7BA16B835D1}"/>
    <cellStyle name="20% - Accent5 15 2 6" xfId="17179" xr:uid="{7F4C2C35-F77A-4277-B7FE-7FCA49710409}"/>
    <cellStyle name="20% - Accent5 15 2 7" xfId="13043" xr:uid="{868B4643-DCDD-4DEF-B74C-BD7F9C6F455D}"/>
    <cellStyle name="20% - Accent5 15 3" xfId="3263" xr:uid="{9E6FB6E3-DBF4-4129-B0B7-74542B5BD4D9}"/>
    <cellStyle name="20% - Accent5 15 3 2" xfId="7272" xr:uid="{3344B2C2-2581-4CDB-9718-FFC6A5A1B8BF}"/>
    <cellStyle name="20% - Accent5 15 3 2 2" xfId="17188" xr:uid="{B86E38E6-755B-4CA8-A407-7CFBF048A9DF}"/>
    <cellStyle name="20% - Accent5 15 3 2 3" xfId="17189" xr:uid="{A44E7C7A-BBA9-4AD2-B89D-76C36E101B24}"/>
    <cellStyle name="20% - Accent5 15 3 2 4" xfId="17187" xr:uid="{82FCACF5-8289-4534-AD21-3EDEBC92A77A}"/>
    <cellStyle name="20% - Accent5 15 3 3" xfId="17190" xr:uid="{FDDA2A90-FD60-4616-AF0C-76237E93C175}"/>
    <cellStyle name="20% - Accent5 15 3 4" xfId="17191" xr:uid="{648075F3-F2AD-4657-AF1C-9ED569E86352}"/>
    <cellStyle name="20% - Accent5 15 3 5" xfId="17192" xr:uid="{15445C7F-5481-4AB2-BD83-C80693775E47}"/>
    <cellStyle name="20% - Accent5 15 3 6" xfId="17186" xr:uid="{9F022C6E-BC4A-4572-8413-399031024229}"/>
    <cellStyle name="20% - Accent5 15 4" xfId="5281" xr:uid="{47774483-3B89-412F-A4B4-5C8D1E25668D}"/>
    <cellStyle name="20% - Accent5 15 4 2" xfId="17194" xr:uid="{B92CADCE-3E15-463B-9BA6-89F5F2636BF0}"/>
    <cellStyle name="20% - Accent5 15 4 3" xfId="17195" xr:uid="{642E1C6A-0025-4CE7-A068-3924EDA84218}"/>
    <cellStyle name="20% - Accent5 15 4 4" xfId="17193" xr:uid="{E49F89D2-81E8-45A4-92E9-B5FA10E216BA}"/>
    <cellStyle name="20% - Accent5 15 5" xfId="9776" xr:uid="{5147CF14-130D-408D-AE4C-41F0821BBCD2}"/>
    <cellStyle name="20% - Accent5 15 5 2" xfId="17196" xr:uid="{CC93D35D-B895-4B3A-92B3-751451D32219}"/>
    <cellStyle name="20% - Accent5 15 6" xfId="17197" xr:uid="{109063B9-BED8-404B-9C65-896879888E6B}"/>
    <cellStyle name="20% - Accent5 15 7" xfId="17198" xr:uid="{A7800A76-0030-4CF9-963E-59120E9C5182}"/>
    <cellStyle name="20% - Accent5 15 8" xfId="17178" xr:uid="{9F64E300-B35A-481D-9056-78AFB665BEE1}"/>
    <cellStyle name="20% - Accent5 15 9" xfId="12006" xr:uid="{E9BEBAFA-C309-4268-A984-5DC31B1FD602}"/>
    <cellStyle name="20% - Accent5 16" xfId="1259" xr:uid="{6EB789C0-865B-46AC-A86E-6CFA3C30E7E2}"/>
    <cellStyle name="20% - Accent5 16 2" xfId="2300" xr:uid="{96B05DA4-7625-4F00-B987-385C101CF0B9}"/>
    <cellStyle name="20% - Accent5 16 2 2" xfId="4324" xr:uid="{8388801E-AAB0-4F03-902E-FF397FA70229}"/>
    <cellStyle name="20% - Accent5 16 2 2 2" xfId="8333" xr:uid="{CEB24A44-0510-4549-AFD7-103621C92D64}"/>
    <cellStyle name="20% - Accent5 16 2 2 2 2" xfId="17202" xr:uid="{84D3239C-C3DE-4710-B81C-BADD39ED7845}"/>
    <cellStyle name="20% - Accent5 16 2 2 3" xfId="17203" xr:uid="{6380C782-31BA-444F-B4F5-BF5D25CD58B7}"/>
    <cellStyle name="20% - Accent5 16 2 2 4" xfId="17201" xr:uid="{3F7E36CD-C902-486B-A71E-8825D90A101E}"/>
    <cellStyle name="20% - Accent5 16 2 3" xfId="6342" xr:uid="{2A84E1E9-EDCF-47DC-848F-DF0649E58E8A}"/>
    <cellStyle name="20% - Accent5 16 2 3 2" xfId="17204" xr:uid="{102DD88B-140E-4D8E-A9DC-87B85C6C6278}"/>
    <cellStyle name="20% - Accent5 16 2 4" xfId="10837" xr:uid="{666429EF-6FE6-468D-985A-AE67A82AC1D2}"/>
    <cellStyle name="20% - Accent5 16 2 4 2" xfId="17205" xr:uid="{FBC75179-8419-494F-A698-E68CDDE6F94A}"/>
    <cellStyle name="20% - Accent5 16 2 5" xfId="17206" xr:uid="{68FC40C9-B858-4B05-8AC8-09F0CF6AAB6D}"/>
    <cellStyle name="20% - Accent5 16 2 6" xfId="17200" xr:uid="{E1E670AF-EF4E-411F-A038-00061F2322BF}"/>
    <cellStyle name="20% - Accent5 16 2 7" xfId="13067" xr:uid="{271D952F-3E39-4417-82CF-1FF2E3984DC5}"/>
    <cellStyle name="20% - Accent5 16 3" xfId="3287" xr:uid="{C0E3A8F9-1B2F-4F49-AA1D-5663B1DE21BC}"/>
    <cellStyle name="20% - Accent5 16 3 2" xfId="7296" xr:uid="{83B39F07-DFD0-44A2-A01E-15F32A3352E0}"/>
    <cellStyle name="20% - Accent5 16 3 2 2" xfId="17209" xr:uid="{1795574E-76C2-4C40-8E31-1C571FF59C6C}"/>
    <cellStyle name="20% - Accent5 16 3 2 3" xfId="17210" xr:uid="{CD2F0392-A340-4B14-9869-126FB3A996E0}"/>
    <cellStyle name="20% - Accent5 16 3 2 4" xfId="17208" xr:uid="{5213571E-3029-475D-A8A2-FAF03F365698}"/>
    <cellStyle name="20% - Accent5 16 3 3" xfId="17211" xr:uid="{22C20A92-95CA-4722-BC14-F8EBF256F39C}"/>
    <cellStyle name="20% - Accent5 16 3 4" xfId="17212" xr:uid="{C76A66B9-E610-4157-A081-5DCE907F7448}"/>
    <cellStyle name="20% - Accent5 16 3 5" xfId="17213" xr:uid="{69EB2200-0B22-41D1-8D29-BFAC876C1D90}"/>
    <cellStyle name="20% - Accent5 16 3 6" xfId="17207" xr:uid="{7E39E8AB-CF21-4A56-A3F6-1CEA3FBA5F4A}"/>
    <cellStyle name="20% - Accent5 16 4" xfId="5305" xr:uid="{E6AFC9E4-219A-4344-B42D-7EA6F4DD9A76}"/>
    <cellStyle name="20% - Accent5 16 4 2" xfId="17215" xr:uid="{EF8DCB94-6419-404B-BA84-483C4AFC0B82}"/>
    <cellStyle name="20% - Accent5 16 4 3" xfId="17216" xr:uid="{5A5DFFBE-D03B-43DF-8333-826C2F62F439}"/>
    <cellStyle name="20% - Accent5 16 4 4" xfId="17214" xr:uid="{00A2863C-33FB-47C3-9F17-CC842544051E}"/>
    <cellStyle name="20% - Accent5 16 5" xfId="9800" xr:uid="{D93A0F5D-8394-4999-B3E1-141DEEC82523}"/>
    <cellStyle name="20% - Accent5 16 5 2" xfId="17217" xr:uid="{5604F0D7-ABE6-4BED-BCCC-096F5B756C31}"/>
    <cellStyle name="20% - Accent5 16 6" xfId="17218" xr:uid="{619350B4-E9D5-4153-AA03-3BAA4A41D02A}"/>
    <cellStyle name="20% - Accent5 16 7" xfId="17219" xr:uid="{EB79E52E-E6B0-4BE7-82A3-1930BC1FF5CF}"/>
    <cellStyle name="20% - Accent5 16 8" xfId="17199" xr:uid="{D29B362F-127C-418B-A5B6-944E87F51EAC}"/>
    <cellStyle name="20% - Accent5 16 9" xfId="12030" xr:uid="{A5ACCC63-644E-4220-9847-72BEAC6D3D43}"/>
    <cellStyle name="20% - Accent5 17" xfId="1283" xr:uid="{EA27D1DD-1902-481B-8E00-464B227F347D}"/>
    <cellStyle name="20% - Accent5 17 2" xfId="2324" xr:uid="{66E10A4A-59CD-4B3F-A6AE-4BE569C79362}"/>
    <cellStyle name="20% - Accent5 17 2 2" xfId="4348" xr:uid="{6A16EE94-71D9-4959-A00D-9F6ED86988E2}"/>
    <cellStyle name="20% - Accent5 17 2 2 2" xfId="8357" xr:uid="{6E8B7C61-8612-47E4-B17B-2DE396B196FC}"/>
    <cellStyle name="20% - Accent5 17 2 2 3" xfId="17222" xr:uid="{02AC230D-4B03-40AD-BBBB-DA3D856BDFE1}"/>
    <cellStyle name="20% - Accent5 17 2 3" xfId="6366" xr:uid="{50E9F960-C597-49B3-BF52-B0B617F870BF}"/>
    <cellStyle name="20% - Accent5 17 2 3 2" xfId="17223" xr:uid="{4EBEBAE0-40AA-4DC1-B42B-45187EB0BAA7}"/>
    <cellStyle name="20% - Accent5 17 2 4" xfId="10861" xr:uid="{8B40EE40-9EEF-4D3B-9109-08A28EF5B02E}"/>
    <cellStyle name="20% - Accent5 17 2 4 2" xfId="17221" xr:uid="{AE508FE4-13B6-404B-9FEB-E70B7CFB8514}"/>
    <cellStyle name="20% - Accent5 17 2 5" xfId="13091" xr:uid="{6DE1FEE4-F8A8-4DD3-ACF5-3ECBABC2276C}"/>
    <cellStyle name="20% - Accent5 17 3" xfId="3311" xr:uid="{8AE58FD7-9D43-4916-B5AC-0FA20E178042}"/>
    <cellStyle name="20% - Accent5 17 3 2" xfId="7320" xr:uid="{29C0ABF3-E87C-4255-B20E-FA9FDCE60AD9}"/>
    <cellStyle name="20% - Accent5 17 3 3" xfId="17224" xr:uid="{A716B56A-C0C1-48A1-8C17-95F5E0D79ACE}"/>
    <cellStyle name="20% - Accent5 17 4" xfId="5329" xr:uid="{5B288400-7AE3-4C17-ACB1-D63C09B2262A}"/>
    <cellStyle name="20% - Accent5 17 4 2" xfId="17225" xr:uid="{99790A53-A14C-46C2-9284-61C35313964B}"/>
    <cellStyle name="20% - Accent5 17 5" xfId="9824" xr:uid="{AC457356-DEBE-44A0-B8C0-F88C883A74D1}"/>
    <cellStyle name="20% - Accent5 17 5 2" xfId="17226" xr:uid="{211DE82F-9FD1-44A7-9477-39863682A4C2}"/>
    <cellStyle name="20% - Accent5 17 6" xfId="17220" xr:uid="{B0DAD5A6-4138-4509-A8D6-7BB3BC62C5F8}"/>
    <cellStyle name="20% - Accent5 17 7" xfId="12054" xr:uid="{87DD3034-EFA3-48AF-8409-99329A2019F1}"/>
    <cellStyle name="20% - Accent5 18" xfId="1308" xr:uid="{4407B9AA-E827-4615-9D04-9CE5575DA475}"/>
    <cellStyle name="20% - Accent5 18 2" xfId="3336" xr:uid="{1B33B8FF-0656-43EA-9973-9C0AB42F33C4}"/>
    <cellStyle name="20% - Accent5 18 2 2" xfId="7345" xr:uid="{828597FE-5063-41EA-8CC1-431E13535A4E}"/>
    <cellStyle name="20% - Accent5 18 2 2 2" xfId="17229" xr:uid="{F4E37A22-1F07-4419-8D01-32797F766304}"/>
    <cellStyle name="20% - Accent5 18 2 3" xfId="17230" xr:uid="{1DC7F999-513D-4A48-8345-7B4BB993591E}"/>
    <cellStyle name="20% - Accent5 18 2 4" xfId="17228" xr:uid="{703EA8D7-21ED-4AF0-B5A2-6BC0539B1E0F}"/>
    <cellStyle name="20% - Accent5 18 3" xfId="5354" xr:uid="{78357BC8-60C9-4292-9C84-43B551657C88}"/>
    <cellStyle name="20% - Accent5 18 3 2" xfId="17231" xr:uid="{FE7F2361-63C5-466D-B028-299AFC58CFFE}"/>
    <cellStyle name="20% - Accent5 18 4" xfId="9849" xr:uid="{6B510DB0-50B3-4BCA-BAA6-431AD4A39EDD}"/>
    <cellStyle name="20% - Accent5 18 4 2" xfId="17232" xr:uid="{2B4B54DD-33B7-4545-B4B3-5B476A72C12F}"/>
    <cellStyle name="20% - Accent5 18 5" xfId="17233" xr:uid="{2D3398E0-9BB5-4ED0-BD11-2775E0FE2D0B}"/>
    <cellStyle name="20% - Accent5 18 6" xfId="17227" xr:uid="{B1533396-AFD5-4750-BDC8-E4DF105CF454}"/>
    <cellStyle name="20% - Accent5 18 7" xfId="12079" xr:uid="{8AA8AB85-18C8-417B-BE16-079424548843}"/>
    <cellStyle name="20% - Accent5 19" xfId="1332" xr:uid="{C583324B-52D4-4F8A-BE98-443D764F0240}"/>
    <cellStyle name="20% - Accent5 19 2" xfId="3360" xr:uid="{A37F82BA-8F8E-4753-9FB5-FF0F67FB53C7}"/>
    <cellStyle name="20% - Accent5 19 2 2" xfId="7369" xr:uid="{372A03E9-63D9-4B60-8B0D-F6D32306DDA5}"/>
    <cellStyle name="20% - Accent5 19 2 3" xfId="17235" xr:uid="{E49BB512-0F6F-4B90-8E9A-6D825EE5C099}"/>
    <cellStyle name="20% - Accent5 19 3" xfId="5378" xr:uid="{28D909D5-3C30-40FD-A309-14BBF475C53F}"/>
    <cellStyle name="20% - Accent5 19 3 2" xfId="17236" xr:uid="{B6C1C5F3-A5F2-4B28-95C2-8D2A2D6A480D}"/>
    <cellStyle name="20% - Accent5 19 4" xfId="9873" xr:uid="{0F199328-4AFF-49DB-AAB6-11F6B9018EC1}"/>
    <cellStyle name="20% - Accent5 19 4 2" xfId="17237" xr:uid="{1BC0307D-784C-41D1-B8D2-989B8964F1BC}"/>
    <cellStyle name="20% - Accent5 19 5" xfId="17234" xr:uid="{23276A21-7D68-49CA-A0FC-A53090A9C1F0}"/>
    <cellStyle name="20% - Accent5 19 6" xfId="12103" xr:uid="{8F05B8F2-209E-4697-BEB7-A822CAD4F1C0}"/>
    <cellStyle name="20% - Accent5 2" xfId="411" xr:uid="{44ABCCA8-DAB3-482D-A9D3-996F180251A4}"/>
    <cellStyle name="20% - Accent5 2 10" xfId="17238" xr:uid="{B9636B5F-A593-416E-B84A-5BAA8B67FEDD}"/>
    <cellStyle name="20% - Accent5 2 11" xfId="17239" xr:uid="{4EB8FFB5-2658-403A-859D-A3BF62B4C2E7}"/>
    <cellStyle name="20% - Accent5 2 12" xfId="17240" xr:uid="{C889C68C-6E6D-40C8-B545-833C5BF71CCD}"/>
    <cellStyle name="20% - Accent5 2 13" xfId="13146" xr:uid="{08C5E871-99E4-4EF5-A7E1-B4CEF040F489}"/>
    <cellStyle name="20% - Accent5 2 14" xfId="11204" xr:uid="{9BC72BDC-E83B-44B4-8F33-C345D9D1606A}"/>
    <cellStyle name="20% - Accent5 2 15" xfId="11021" xr:uid="{026FDDFE-E7F0-42EA-8483-5BB4375D4331}"/>
    <cellStyle name="20% - Accent5 2 2" xfId="648" xr:uid="{0D5B8B56-421B-4505-A23C-F253F5F3A37C}"/>
    <cellStyle name="20% - Accent5 2 2 10" xfId="17241" xr:uid="{5E172F35-EB4D-4896-BB89-0C68999BC79D}"/>
    <cellStyle name="20% - Accent5 2 2 11" xfId="11423" xr:uid="{7A47B00A-DB1E-49E3-A0BD-04E18AF29003}"/>
    <cellStyle name="20% - Accent5 2 2 2" xfId="1695" xr:uid="{B57C222B-F60A-47C0-8D6E-B5AEB180BB2F}"/>
    <cellStyle name="20% - Accent5 2 2 2 2" xfId="3719" xr:uid="{83622072-4757-4058-8BF5-B41D88829F05}"/>
    <cellStyle name="20% - Accent5 2 2 2 2 2" xfId="7728" xr:uid="{C0DEF520-98F0-426C-B516-E5F6ECF90F30}"/>
    <cellStyle name="20% - Accent5 2 2 2 2 2 2" xfId="17245" xr:uid="{E5326455-7C5F-4FC3-8680-D8041C84D1CF}"/>
    <cellStyle name="20% - Accent5 2 2 2 2 2 3" xfId="17246" xr:uid="{B2037382-78D6-4C1A-BA8F-BC3967D07360}"/>
    <cellStyle name="20% - Accent5 2 2 2 2 2 4" xfId="17244" xr:uid="{7BF35424-8DD4-489B-820A-BDD1F5D92B62}"/>
    <cellStyle name="20% - Accent5 2 2 2 2 3" xfId="17247" xr:uid="{BC0E627A-FC24-4767-AEA4-2A4336FA18BC}"/>
    <cellStyle name="20% - Accent5 2 2 2 2 4" xfId="17248" xr:uid="{AD92FCB3-6CA6-4940-88C5-9F1EBBDB9080}"/>
    <cellStyle name="20% - Accent5 2 2 2 2 5" xfId="17249" xr:uid="{4176F9FC-ACE2-4EBB-B27A-2D4AFDD3C21B}"/>
    <cellStyle name="20% - Accent5 2 2 2 2 6" xfId="17243" xr:uid="{0662D893-11A8-4D88-89D9-4726CAA9C6FE}"/>
    <cellStyle name="20% - Accent5 2 2 2 3" xfId="5737" xr:uid="{36548254-E521-4913-9965-09500362198C}"/>
    <cellStyle name="20% - Accent5 2 2 2 3 2" xfId="17251" xr:uid="{B12B9162-16A0-455C-ACB0-95D2E7213C20}"/>
    <cellStyle name="20% - Accent5 2 2 2 3 2 2" xfId="17252" xr:uid="{65999212-C4DF-404E-886B-6B2D869B0B71}"/>
    <cellStyle name="20% - Accent5 2 2 2 3 2 3" xfId="17253" xr:uid="{17235AC2-A4EC-4849-8435-1EB56CFEAE9C}"/>
    <cellStyle name="20% - Accent5 2 2 2 3 3" xfId="17254" xr:uid="{A96E489C-A99C-49AE-95E5-D9A85B002480}"/>
    <cellStyle name="20% - Accent5 2 2 2 3 4" xfId="17255" xr:uid="{AFA1AFF7-28A5-4992-A8FC-D0E1FB14166E}"/>
    <cellStyle name="20% - Accent5 2 2 2 3 5" xfId="17256" xr:uid="{50E03743-C5AA-4D69-AF40-B5F47C736F78}"/>
    <cellStyle name="20% - Accent5 2 2 2 3 6" xfId="17250" xr:uid="{522572B3-9256-4277-8CE9-A8CCE1F91DDD}"/>
    <cellStyle name="20% - Accent5 2 2 2 4" xfId="10232" xr:uid="{EFE0CD3C-02D1-4575-B7FF-4FD422C3A6C8}"/>
    <cellStyle name="20% - Accent5 2 2 2 4 2" xfId="17258" xr:uid="{48050AF4-0A30-438F-A7D6-DB9726F8BA42}"/>
    <cellStyle name="20% - Accent5 2 2 2 4 3" xfId="17259" xr:uid="{24D0B461-63BD-40C6-B623-7AADBD67EF82}"/>
    <cellStyle name="20% - Accent5 2 2 2 4 4" xfId="17257" xr:uid="{55D974FD-F6BA-4CC7-B93B-E51BF1BF58B4}"/>
    <cellStyle name="20% - Accent5 2 2 2 5" xfId="17260" xr:uid="{5CD07FAF-8DF3-4456-821F-B7F9D3E9B973}"/>
    <cellStyle name="20% - Accent5 2 2 2 6" xfId="17261" xr:uid="{3DE63A43-C5E1-47D7-81D8-DF4A341B3385}"/>
    <cellStyle name="20% - Accent5 2 2 2 7" xfId="17262" xr:uid="{55ADCB33-D69C-447B-B747-AE12EFEBC7C6}"/>
    <cellStyle name="20% - Accent5 2 2 2 8" xfId="17242" xr:uid="{3F78D3F2-06C7-4D5A-A95C-1B912264A6A4}"/>
    <cellStyle name="20% - Accent5 2 2 2 9" xfId="12462" xr:uid="{11E7F8AF-457E-4EC3-8497-36A70916D4D6}"/>
    <cellStyle name="20% - Accent5 2 2 3" xfId="2682" xr:uid="{848BC0BA-D90C-472D-A8EA-D2CF49FA374D}"/>
    <cellStyle name="20% - Accent5 2 2 3 2" xfId="6691" xr:uid="{BAAA4FA0-B8C9-4571-91FA-A65AD1F11C78}"/>
    <cellStyle name="20% - Accent5 2 2 3 2 2" xfId="17265" xr:uid="{F9671435-EE16-484F-932B-DEDE42332A7C}"/>
    <cellStyle name="20% - Accent5 2 2 3 2 2 2" xfId="17266" xr:uid="{B8653F55-3199-488F-82B4-E6844FABF54F}"/>
    <cellStyle name="20% - Accent5 2 2 3 2 2 3" xfId="17267" xr:uid="{BD3B7A33-F9C1-47A9-BD9E-ADC5FE406779}"/>
    <cellStyle name="20% - Accent5 2 2 3 2 3" xfId="17268" xr:uid="{4915B36C-5DAB-42A7-B9BA-DEE427BE52CD}"/>
    <cellStyle name="20% - Accent5 2 2 3 2 4" xfId="17269" xr:uid="{928F0338-33DE-42AC-A883-E5D245BD700E}"/>
    <cellStyle name="20% - Accent5 2 2 3 2 5" xfId="17270" xr:uid="{2AAC13F9-3126-42CD-88CF-44FDF2AC4F13}"/>
    <cellStyle name="20% - Accent5 2 2 3 2 6" xfId="17264" xr:uid="{D0DD0D2F-8B2C-4E54-9B6D-6FDAA4477873}"/>
    <cellStyle name="20% - Accent5 2 2 3 3" xfId="17271" xr:uid="{E28431B7-2F37-4ACC-A0D7-3BA1D09DA2B0}"/>
    <cellStyle name="20% - Accent5 2 2 3 3 2" xfId="17272" xr:uid="{ECC24F5A-5692-4F1F-BFDA-AED9C9F3DD43}"/>
    <cellStyle name="20% - Accent5 2 2 3 3 2 2" xfId="17273" xr:uid="{9CDA6A65-360B-4DE4-861B-D05AD06D19C6}"/>
    <cellStyle name="20% - Accent5 2 2 3 3 2 3" xfId="17274" xr:uid="{4C40E25F-36A1-4420-BEBD-4E5E085C9C93}"/>
    <cellStyle name="20% - Accent5 2 2 3 3 3" xfId="17275" xr:uid="{B3A3BB07-5AE0-4332-BDD3-B6BB9F95FD44}"/>
    <cellStyle name="20% - Accent5 2 2 3 3 4" xfId="17276" xr:uid="{37E44C0D-AC00-4ECE-B3BB-950F635EB402}"/>
    <cellStyle name="20% - Accent5 2 2 3 3 5" xfId="17277" xr:uid="{267D9C50-6F28-4F3E-ACE3-1D8636B03EB9}"/>
    <cellStyle name="20% - Accent5 2 2 3 4" xfId="17278" xr:uid="{53F633B3-F7CF-4EF4-A6A4-3EF15FE51904}"/>
    <cellStyle name="20% - Accent5 2 2 3 4 2" xfId="17279" xr:uid="{843636C4-3B8F-4BCC-865B-3A52E1E09095}"/>
    <cellStyle name="20% - Accent5 2 2 3 4 3" xfId="17280" xr:uid="{ED3DD235-BCBE-4BEB-8234-F94F3A5E8370}"/>
    <cellStyle name="20% - Accent5 2 2 3 5" xfId="17281" xr:uid="{C737F26E-2B3F-452C-B6CC-559FEB4FE7F7}"/>
    <cellStyle name="20% - Accent5 2 2 3 6" xfId="17282" xr:uid="{3FB83669-9E8B-42CD-9EE3-E3EF85D1EB3B}"/>
    <cellStyle name="20% - Accent5 2 2 3 7" xfId="17283" xr:uid="{E25F0DF9-7CDD-47FE-9AD8-0C92F0418B1D}"/>
    <cellStyle name="20% - Accent5 2 2 3 8" xfId="17263" xr:uid="{9D4840F1-05D1-4789-B35D-2DFBB9269549}"/>
    <cellStyle name="20% - Accent5 2 2 4" xfId="4699" xr:uid="{D13DE7AA-93A3-4073-9021-9B8B15A2924F}"/>
    <cellStyle name="20% - Accent5 2 2 4 2" xfId="17285" xr:uid="{A3F866B3-67A6-4A11-B3A4-BD3C941913F8}"/>
    <cellStyle name="20% - Accent5 2 2 4 2 2" xfId="17286" xr:uid="{A58648A8-E670-4FF2-BC46-E00D95BB22E2}"/>
    <cellStyle name="20% - Accent5 2 2 4 2 3" xfId="17287" xr:uid="{E1FDAF99-C829-4C70-9E7C-4BAFBF98FF09}"/>
    <cellStyle name="20% - Accent5 2 2 4 3" xfId="17288" xr:uid="{02F508CA-F467-4C80-868B-67F478E4EB58}"/>
    <cellStyle name="20% - Accent5 2 2 4 4" xfId="17289" xr:uid="{46BE6857-D920-4979-80A9-63722184DC26}"/>
    <cellStyle name="20% - Accent5 2 2 4 5" xfId="17290" xr:uid="{47636D0D-9C83-445F-A6FD-8C9BE32D963C}"/>
    <cellStyle name="20% - Accent5 2 2 4 6" xfId="17284" xr:uid="{1B2FD1DC-B7F0-46FD-B99B-83BEE5DC33E5}"/>
    <cellStyle name="20% - Accent5 2 2 5" xfId="9194" xr:uid="{F7AFBA3B-42DB-4EC3-95D6-2EA88EA8E0C5}"/>
    <cellStyle name="20% - Accent5 2 2 5 2" xfId="17292" xr:uid="{23E0290A-8952-4BC6-B9F0-90C8D778CD2F}"/>
    <cellStyle name="20% - Accent5 2 2 5 2 2" xfId="17293" xr:uid="{56E9472C-188D-4842-906F-6623EABD36EE}"/>
    <cellStyle name="20% - Accent5 2 2 5 2 3" xfId="17294" xr:uid="{908C2A3E-C257-4BE3-8227-6A6E85049328}"/>
    <cellStyle name="20% - Accent5 2 2 5 3" xfId="17295" xr:uid="{62C87CCA-8691-4520-8F12-475308E2306D}"/>
    <cellStyle name="20% - Accent5 2 2 5 4" xfId="17296" xr:uid="{1CD11960-7124-428A-A384-655BE59C2FD1}"/>
    <cellStyle name="20% - Accent5 2 2 5 5" xfId="17297" xr:uid="{BF7B640A-4B16-4EE8-A6F4-37533AFE17B4}"/>
    <cellStyle name="20% - Accent5 2 2 5 6" xfId="17291" xr:uid="{D67FD5C6-A688-4678-A550-C85406278D32}"/>
    <cellStyle name="20% - Accent5 2 2 6" xfId="17298" xr:uid="{C97395BB-B9DD-4716-8175-D55B9C4A6F3B}"/>
    <cellStyle name="20% - Accent5 2 2 6 2" xfId="17299" xr:uid="{E54D2C59-DE23-4CC3-B258-9FC5A8C33449}"/>
    <cellStyle name="20% - Accent5 2 2 6 3" xfId="17300" xr:uid="{3D9ECC8B-1134-4AA4-9A5A-DCA422C0FA58}"/>
    <cellStyle name="20% - Accent5 2 2 7" xfId="17301" xr:uid="{29E475E4-25BD-4144-9E92-EB7922CEB41C}"/>
    <cellStyle name="20% - Accent5 2 2 8" xfId="17302" xr:uid="{61B84921-2C56-4AC6-89E1-58FB95C6F7FB}"/>
    <cellStyle name="20% - Accent5 2 2 9" xfId="17303" xr:uid="{3821ECCD-FE43-43C5-8DA1-5090BB5F32A6}"/>
    <cellStyle name="20% - Accent5 2 3" xfId="921" xr:uid="{2C44C969-0E61-4A30-8615-37DCBFC0D24E}"/>
    <cellStyle name="20% - Accent5 2 3 10" xfId="11692" xr:uid="{AE06CFC7-20DB-44BD-B320-86A77CFB6103}"/>
    <cellStyle name="20% - Accent5 2 3 2" xfId="1962" xr:uid="{C484CB5B-ABB0-4D65-AD98-908F96FC41DD}"/>
    <cellStyle name="20% - Accent5 2 3 2 2" xfId="3986" xr:uid="{CF60ECFF-11F6-4502-B5E9-DECFB842AC4A}"/>
    <cellStyle name="20% - Accent5 2 3 2 2 2" xfId="7995" xr:uid="{F7A1A9E2-F992-435A-A9D0-D0D3A080C1E5}"/>
    <cellStyle name="20% - Accent5 2 3 2 2 2 2" xfId="17307" xr:uid="{B8B8C07B-13C9-49DC-9DCF-6EEC0E94CD18}"/>
    <cellStyle name="20% - Accent5 2 3 2 2 3" xfId="17308" xr:uid="{B2F1E930-3D32-4A7F-9D4D-4C226F60E89C}"/>
    <cellStyle name="20% - Accent5 2 3 2 2 4" xfId="17306" xr:uid="{08E3B347-8A75-4DF1-A156-EE8FA9C01642}"/>
    <cellStyle name="20% - Accent5 2 3 2 3" xfId="6004" xr:uid="{8B9F89C4-86D1-4645-AECC-AD0579FEA5BB}"/>
    <cellStyle name="20% - Accent5 2 3 2 3 2" xfId="17309" xr:uid="{47C725E0-828E-4B41-ACA3-0D60A73FC78E}"/>
    <cellStyle name="20% - Accent5 2 3 2 4" xfId="10499" xr:uid="{2E3D4A3C-4952-436F-8019-DDDF3C6F059F}"/>
    <cellStyle name="20% - Accent5 2 3 2 4 2" xfId="17310" xr:uid="{6BCB7A10-6CF7-4F83-BCCF-C421520DB6FD}"/>
    <cellStyle name="20% - Accent5 2 3 2 5" xfId="17311" xr:uid="{899388BB-31F9-4244-994B-5F2D17121454}"/>
    <cellStyle name="20% - Accent5 2 3 2 6" xfId="28874" xr:uid="{ACA4A8D6-6580-4DDD-829D-BE063CE0AA8F}"/>
    <cellStyle name="20% - Accent5 2 3 2 7" xfId="17305" xr:uid="{E27E1A6B-CBA9-491F-ADCF-75AE19A53D77}"/>
    <cellStyle name="20% - Accent5 2 3 2 8" xfId="12729" xr:uid="{DE9A661E-345F-4E58-AB88-DA1F246E7939}"/>
    <cellStyle name="20% - Accent5 2 3 3" xfId="2949" xr:uid="{659E608D-060F-4658-B78D-487546B79810}"/>
    <cellStyle name="20% - Accent5 2 3 3 2" xfId="6958" xr:uid="{657C27DF-48CB-468A-96BA-3E28472C8115}"/>
    <cellStyle name="20% - Accent5 2 3 3 2 2" xfId="17314" xr:uid="{6BABD8BE-CCCA-4EDF-BEDD-9C2DCC6BC9B0}"/>
    <cellStyle name="20% - Accent5 2 3 3 2 3" xfId="17315" xr:uid="{51F31CE2-C6B3-48A8-90F5-8631459F97AF}"/>
    <cellStyle name="20% - Accent5 2 3 3 2 4" xfId="17313" xr:uid="{E3CE17AD-D4AB-4310-8E17-4A91DC52D7EC}"/>
    <cellStyle name="20% - Accent5 2 3 3 3" xfId="17316" xr:uid="{F73B8C35-3C24-4C24-A167-9FF1361B9CBF}"/>
    <cellStyle name="20% - Accent5 2 3 3 4" xfId="17317" xr:uid="{BEFF2AB1-26C8-4221-ADA2-9E7B19359ADD}"/>
    <cellStyle name="20% - Accent5 2 3 3 5" xfId="17318" xr:uid="{D8A6F3BD-A4CD-40AB-91D3-9C0EE89F6642}"/>
    <cellStyle name="20% - Accent5 2 3 3 6" xfId="17312" xr:uid="{F560F8AF-5483-4FC8-9E1C-4F1AFA1A7F30}"/>
    <cellStyle name="20% - Accent5 2 3 4" xfId="4967" xr:uid="{5EB4E595-586E-417F-9B27-9F9CF39C51C7}"/>
    <cellStyle name="20% - Accent5 2 3 4 2" xfId="17320" xr:uid="{9EF961BF-B38F-445B-A83A-F45BDDB44B82}"/>
    <cellStyle name="20% - Accent5 2 3 4 3" xfId="17321" xr:uid="{7385C77F-3149-4759-A52F-99038D7C1D81}"/>
    <cellStyle name="20% - Accent5 2 3 4 4" xfId="17319" xr:uid="{ECC258BC-AF02-44F0-BC85-C3E886665C76}"/>
    <cellStyle name="20% - Accent5 2 3 5" xfId="9462" xr:uid="{99D82BC3-2E44-46A5-87E8-0E7E35BBFA73}"/>
    <cellStyle name="20% - Accent5 2 3 5 2" xfId="17322" xr:uid="{5E82A134-29BD-4417-BE76-2B87F198184D}"/>
    <cellStyle name="20% - Accent5 2 3 6" xfId="17323" xr:uid="{057098FC-3DB0-49BE-8A14-5D352CD5015D}"/>
    <cellStyle name="20% - Accent5 2 3 7" xfId="17324" xr:uid="{AD22F114-5316-4DA1-94A8-80E9C91A3A5F}"/>
    <cellStyle name="20% - Accent5 2 3 8" xfId="27244" xr:uid="{78FADB6F-385C-4E60-B349-7262A3210BF1}"/>
    <cellStyle name="20% - Accent5 2 3 9" xfId="17304" xr:uid="{A9D48547-2DA9-4B8B-84AE-5266290478E7}"/>
    <cellStyle name="20% - Accent5 2 4" xfId="1425" xr:uid="{B035E006-93A8-48B3-AF15-F4B4CD52D059}"/>
    <cellStyle name="20% - Accent5 2 4 10" xfId="12194" xr:uid="{A8D18422-0A55-48D5-92EB-8D72E55D7D0B}"/>
    <cellStyle name="20% - Accent5 2 4 2" xfId="3451" xr:uid="{FA3F2BC7-AD73-4D61-9175-FD439DC5D66B}"/>
    <cellStyle name="20% - Accent5 2 4 2 2" xfId="7460" xr:uid="{0DF82FF9-8540-4834-9B9D-0AD9896177FD}"/>
    <cellStyle name="20% - Accent5 2 4 2 2 2" xfId="17328" xr:uid="{BBFC8D3D-B0AB-4F81-9FA7-B715D69FF742}"/>
    <cellStyle name="20% - Accent5 2 4 2 2 3" xfId="17329" xr:uid="{8D08776B-CB26-4721-BFE5-13FF825F628E}"/>
    <cellStyle name="20% - Accent5 2 4 2 2 4" xfId="17327" xr:uid="{6D0855DC-E028-448A-A2B1-73D8598ED10C}"/>
    <cellStyle name="20% - Accent5 2 4 2 3" xfId="17330" xr:uid="{F35E83D5-3789-469B-9893-184EC13241EA}"/>
    <cellStyle name="20% - Accent5 2 4 2 4" xfId="17331" xr:uid="{F46C4794-B266-4026-979A-1B1FE75CD61E}"/>
    <cellStyle name="20% - Accent5 2 4 2 5" xfId="17332" xr:uid="{9525CD06-2373-42B0-92BD-60C06EA53768}"/>
    <cellStyle name="20% - Accent5 2 4 2 6" xfId="17326" xr:uid="{DB0EAFD8-2755-4C9F-A336-EFAC96D5CED0}"/>
    <cellStyle name="20% - Accent5 2 4 3" xfId="5469" xr:uid="{7D10331A-36E9-4744-8573-6EF6970B2FFD}"/>
    <cellStyle name="20% - Accent5 2 4 3 2" xfId="17334" xr:uid="{6C8DB2AB-0D12-4EE7-AAE1-FE92F3F582E0}"/>
    <cellStyle name="20% - Accent5 2 4 3 2 2" xfId="17335" xr:uid="{B813D86A-990C-4139-BEBB-7BE38155AF9D}"/>
    <cellStyle name="20% - Accent5 2 4 3 2 3" xfId="17336" xr:uid="{82DAEB40-E4B4-4530-A68C-8EAE24C88E9C}"/>
    <cellStyle name="20% - Accent5 2 4 3 3" xfId="17337" xr:uid="{103CADDE-B664-4600-A1DA-B65C7B6B9502}"/>
    <cellStyle name="20% - Accent5 2 4 3 4" xfId="17338" xr:uid="{59A81EDB-AE04-4456-93DD-EE3B574C0824}"/>
    <cellStyle name="20% - Accent5 2 4 3 5" xfId="17339" xr:uid="{749E19C8-91DE-4DC5-B6AA-0E5613AED41B}"/>
    <cellStyle name="20% - Accent5 2 4 3 6" xfId="17333" xr:uid="{047A015F-AB94-474D-A3D7-55B53DE0415E}"/>
    <cellStyle name="20% - Accent5 2 4 4" xfId="9964" xr:uid="{8F99D36F-2824-4DFD-82A2-018C40D0F765}"/>
    <cellStyle name="20% - Accent5 2 4 4 2" xfId="17341" xr:uid="{D92B62EA-4203-444C-A2FF-591F129368DE}"/>
    <cellStyle name="20% - Accent5 2 4 4 3" xfId="17342" xr:uid="{92EB7965-34CB-4A93-944A-7B8BBA9B7AF6}"/>
    <cellStyle name="20% - Accent5 2 4 4 4" xfId="17340" xr:uid="{DBD65C1A-AA02-4E57-B8BF-DE30029EC31D}"/>
    <cellStyle name="20% - Accent5 2 4 5" xfId="17343" xr:uid="{550CFEA9-B456-4E80-B9E6-4BC49E24F0F6}"/>
    <cellStyle name="20% - Accent5 2 4 6" xfId="17344" xr:uid="{C482E254-5F66-4E4A-BE63-C2AA192D5016}"/>
    <cellStyle name="20% - Accent5 2 4 7" xfId="17345" xr:uid="{636F9AAE-9517-4218-AE3E-36048812A6AD}"/>
    <cellStyle name="20% - Accent5 2 4 8" xfId="28364" xr:uid="{DD6008B6-DC44-45E3-8FAC-8A65D2EB6250}"/>
    <cellStyle name="20% - Accent5 2 4 9" xfId="17325" xr:uid="{AD142343-9A47-4755-A4FA-3109F7FDF05D}"/>
    <cellStyle name="20% - Accent5 2 5" xfId="2474" xr:uid="{1F17B8E3-40FE-4093-BDD5-BC11EE675D0F}"/>
    <cellStyle name="20% - Accent5 2 5 2" xfId="6483" xr:uid="{107784E9-3EB9-40E1-88F1-8F7268420699}"/>
    <cellStyle name="20% - Accent5 2 5 2 2" xfId="17348" xr:uid="{DF16D275-E8FB-4EB1-83C8-FD141D032094}"/>
    <cellStyle name="20% - Accent5 2 5 2 2 2" xfId="17349" xr:uid="{CF9CA39A-8DDA-48A5-8446-BE49670F3214}"/>
    <cellStyle name="20% - Accent5 2 5 2 2 3" xfId="17350" xr:uid="{DAE476AA-E818-4C89-8615-3E8839998D8F}"/>
    <cellStyle name="20% - Accent5 2 5 2 3" xfId="17351" xr:uid="{FAD105B1-BE2C-438E-AA97-A436DFA759E9}"/>
    <cellStyle name="20% - Accent5 2 5 2 4" xfId="17352" xr:uid="{B6CD8CFE-7324-46B5-A434-62F71B471BB8}"/>
    <cellStyle name="20% - Accent5 2 5 2 5" xfId="17353" xr:uid="{19D1B5F9-EE81-4BE8-BCFB-1B2926796E1E}"/>
    <cellStyle name="20% - Accent5 2 5 2 6" xfId="17347" xr:uid="{062ABCC9-8473-48CE-ADA1-52E7E3EFF173}"/>
    <cellStyle name="20% - Accent5 2 5 3" xfId="17354" xr:uid="{BC460C6C-8E8E-487B-AA71-4C35C5AD1B86}"/>
    <cellStyle name="20% - Accent5 2 5 3 2" xfId="17355" xr:uid="{D9943CB7-672D-495F-8E63-E00A7D4B5972}"/>
    <cellStyle name="20% - Accent5 2 5 3 2 2" xfId="17356" xr:uid="{83C4AF51-2D92-46C8-A681-99BB37917D5C}"/>
    <cellStyle name="20% - Accent5 2 5 3 2 3" xfId="17357" xr:uid="{CE79F316-7809-4E8B-864B-D341ACF9FEE4}"/>
    <cellStyle name="20% - Accent5 2 5 3 3" xfId="17358" xr:uid="{D23857DF-2A4F-4EDD-BDEC-B88B61FFE9C9}"/>
    <cellStyle name="20% - Accent5 2 5 3 4" xfId="17359" xr:uid="{651BECF5-A747-4462-9117-CD55E0C4FF3E}"/>
    <cellStyle name="20% - Accent5 2 5 3 5" xfId="17360" xr:uid="{3D4FB55E-307E-45EB-B961-6F6995F5BF36}"/>
    <cellStyle name="20% - Accent5 2 5 4" xfId="17361" xr:uid="{9750012A-3F8A-4E48-B5BF-98BD242BD73B}"/>
    <cellStyle name="20% - Accent5 2 5 4 2" xfId="17362" xr:uid="{DEA2593A-3327-452E-8F46-E66D17700CDF}"/>
    <cellStyle name="20% - Accent5 2 5 4 3" xfId="17363" xr:uid="{7774A630-3E18-435F-AC05-D011C3683CB4}"/>
    <cellStyle name="20% - Accent5 2 5 5" xfId="17364" xr:uid="{4D736719-62C0-4AB6-B052-3302AE9FC76A}"/>
    <cellStyle name="20% - Accent5 2 5 6" xfId="17365" xr:uid="{23999F7A-0828-4486-8A4E-7F91FA5D3547}"/>
    <cellStyle name="20% - Accent5 2 5 7" xfId="17366" xr:uid="{C38AEB8E-E2EA-4131-81A4-93DE401A36AE}"/>
    <cellStyle name="20% - Accent5 2 5 8" xfId="17346" xr:uid="{EB4D74AF-76C7-4A4E-9034-EE90183CB6DC}"/>
    <cellStyle name="20% - Accent5 2 6" xfId="4489" xr:uid="{D9FA5293-C364-4758-9740-D280851E7F1C}"/>
    <cellStyle name="20% - Accent5 2 6 2" xfId="17368" xr:uid="{7BF49EB7-C18B-43A4-B78D-E926D20DDA44}"/>
    <cellStyle name="20% - Accent5 2 6 2 2" xfId="17369" xr:uid="{81BC889A-B99A-47CB-A44E-13CF2F881F57}"/>
    <cellStyle name="20% - Accent5 2 6 2 3" xfId="17370" xr:uid="{69E24BE6-FEFE-41CE-858A-B9D7972DADE6}"/>
    <cellStyle name="20% - Accent5 2 6 3" xfId="17371" xr:uid="{CB0FBA47-1D58-444C-9285-EC76C074531C}"/>
    <cellStyle name="20% - Accent5 2 6 4" xfId="17372" xr:uid="{01B751E5-0DA4-4E99-9AAD-D158C7E0529A}"/>
    <cellStyle name="20% - Accent5 2 6 5" xfId="17373" xr:uid="{F5F55BF6-4948-42A8-B8D6-4C7CBECD1AC3}"/>
    <cellStyle name="20% - Accent5 2 6 6" xfId="17367" xr:uid="{01C96E07-4987-46D6-8FE4-20FF406266A0}"/>
    <cellStyle name="20% - Accent5 2 7" xfId="8430" xr:uid="{61CAA288-451F-49AF-8BA9-0B0FC02A548F}"/>
    <cellStyle name="20% - Accent5 2 7 2" xfId="17375" xr:uid="{7B18B556-9ED4-4D19-B6D6-EBC48410BF69}"/>
    <cellStyle name="20% - Accent5 2 7 2 2" xfId="17376" xr:uid="{17B25180-CFB8-4720-8D8B-0715C2B75474}"/>
    <cellStyle name="20% - Accent5 2 7 2 3" xfId="17377" xr:uid="{9FB5EDBF-752E-4F86-8867-936D093088CF}"/>
    <cellStyle name="20% - Accent5 2 7 3" xfId="17378" xr:uid="{0F3A0FDB-A70F-4398-9185-BAD9E28D57CA}"/>
    <cellStyle name="20% - Accent5 2 7 4" xfId="17379" xr:uid="{9BCC559F-22D9-4AA7-B6B0-4FAF853A1529}"/>
    <cellStyle name="20% - Accent5 2 7 5" xfId="17380" xr:uid="{423BEA8B-24A8-4754-8B6C-1E7E35D9846D}"/>
    <cellStyle name="20% - Accent5 2 7 6" xfId="17374" xr:uid="{16D339E2-4043-4A60-AEA4-AD0F971E6186}"/>
    <cellStyle name="20% - Accent5 2 8" xfId="8982" xr:uid="{3D3EF13E-6E36-4C27-826A-E7676D979786}"/>
    <cellStyle name="20% - Accent5 2 8 2" xfId="17382" xr:uid="{5278B74F-1B3F-458F-AD17-5458DBE4A8BB}"/>
    <cellStyle name="20% - Accent5 2 8 3" xfId="17383" xr:uid="{D29088A7-73F4-43B7-A27D-843091AA4327}"/>
    <cellStyle name="20% - Accent5 2 8 4" xfId="17381" xr:uid="{A5FE000A-96ED-4CD9-8248-74FFCCB8D428}"/>
    <cellStyle name="20% - Accent5 2 9" xfId="17384" xr:uid="{F4F11CE5-0BC8-488D-A435-59B88A343097}"/>
    <cellStyle name="20% - Accent5 20" xfId="1356" xr:uid="{8FF051E3-092F-4109-94A9-10960A2567EA}"/>
    <cellStyle name="20% - Accent5 20 2" xfId="3384" xr:uid="{064544AE-9743-4851-9B7C-03511163CD05}"/>
    <cellStyle name="20% - Accent5 20 2 2" xfId="7393" xr:uid="{AB282DE7-FA4A-4BF3-9538-474EC9CBE5C1}"/>
    <cellStyle name="20% - Accent5 20 2 3" xfId="28297" xr:uid="{6E7FB295-368A-4D2A-8604-5A555137D64D}"/>
    <cellStyle name="20% - Accent5 20 3" xfId="5402" xr:uid="{E61D6841-27D6-4669-82F4-20DAE523BD53}"/>
    <cellStyle name="20% - Accent5 20 3 2" xfId="17385" xr:uid="{D425B895-0F1D-45A1-AB4D-FE8D79F77246}"/>
    <cellStyle name="20% - Accent5 20 4" xfId="9897" xr:uid="{D05BEFFC-97FE-4827-9F80-774075F74FBA}"/>
    <cellStyle name="20% - Accent5 20 5" xfId="12127" xr:uid="{5D85E2D5-F579-4916-92FB-B376558C06F1}"/>
    <cellStyle name="20% - Accent5 21" xfId="1380" xr:uid="{AD28073D-91B4-4BBE-8549-D262983AC0BA}"/>
    <cellStyle name="20% - Accent5 21 2" xfId="3408" xr:uid="{44740C96-069D-480A-9D78-9F6076C22A97}"/>
    <cellStyle name="20% - Accent5 21 2 2" xfId="7417" xr:uid="{5F8A8C4B-AB9D-4C27-9466-FF63F0AC51F9}"/>
    <cellStyle name="20% - Accent5 21 2 3" xfId="28321" xr:uid="{F9B98F52-FCB0-4FCE-B0E9-01BFE1B9D01D}"/>
    <cellStyle name="20% - Accent5 21 3" xfId="5426" xr:uid="{137E6C50-4B98-40EC-A2EE-3033E6D85933}"/>
    <cellStyle name="20% - Accent5 21 3 2" xfId="17386" xr:uid="{5F526D67-9761-4176-A45D-E9ECE61DD078}"/>
    <cellStyle name="20% - Accent5 21 4" xfId="9921" xr:uid="{7A8A2CAD-00E8-4958-A2F0-1761158256DE}"/>
    <cellStyle name="20% - Accent5 21 5" xfId="12151" xr:uid="{4FDE78F4-69B2-40E4-9D0E-8A9B4C673D05}"/>
    <cellStyle name="20% - Accent5 22" xfId="1406" xr:uid="{CFB7B1B0-E06B-4C5B-96B9-2AC8716F5C05}"/>
    <cellStyle name="20% - Accent5 22 2" xfId="3432" xr:uid="{16C1D3F7-E460-45AA-A1FF-E72D89637C05}"/>
    <cellStyle name="20% - Accent5 22 2 2" xfId="7441" xr:uid="{3A76E92C-C201-4605-A8FC-4532D9DF095B}"/>
    <cellStyle name="20% - Accent5 22 2 3" xfId="28346" xr:uid="{F7DBB835-B761-4AA4-82E2-D364D9896178}"/>
    <cellStyle name="20% - Accent5 22 3" xfId="5450" xr:uid="{872E2C18-D954-4949-9AD1-4377BC12C6E0}"/>
    <cellStyle name="20% - Accent5 22 3 2" xfId="17387" xr:uid="{7C34CCF2-B963-4FE8-A506-EE8BD4CD2D75}"/>
    <cellStyle name="20% - Accent5 22 4" xfId="9945" xr:uid="{1B0318B4-DBFE-41AA-82B2-0BEFD52A52D6}"/>
    <cellStyle name="20% - Accent5 22 5" xfId="12175" xr:uid="{2705A197-9557-45F4-A0C9-170C68D86252}"/>
    <cellStyle name="20% - Accent5 23" xfId="2383" xr:uid="{ADC60408-EB42-4B65-978B-07BF8F104685}"/>
    <cellStyle name="20% - Accent5 23 2" xfId="6392" xr:uid="{A6DD447C-2C4F-479D-96AF-17CACDD09ECF}"/>
    <cellStyle name="20% - Accent5 23 2 2" xfId="17388" xr:uid="{677D1C9C-32CB-4EA8-BFE6-056FB720BE57}"/>
    <cellStyle name="20% - Accent5 23 3" xfId="11061" xr:uid="{A98E1EB2-EB36-4707-BCD4-D33458BC1870}"/>
    <cellStyle name="20% - Accent5 24" xfId="4377" xr:uid="{52D7E40D-2B33-4CEC-BFCD-81F078DAB8A8}"/>
    <cellStyle name="20% - Accent5 24 2" xfId="17389" xr:uid="{846B8C64-9179-43D0-8757-86F75640FF4A}"/>
    <cellStyle name="20% - Accent5 25" xfId="8876" xr:uid="{5E4DA88F-ED23-4AF2-A3B6-5A8A9146D8B2}"/>
    <cellStyle name="20% - Accent5 25 2" xfId="17390" xr:uid="{47A79C8C-A9D9-4203-882A-1450A6CF69E3}"/>
    <cellStyle name="20% - Accent5 26" xfId="17391" xr:uid="{312CD887-03A0-4675-BC15-BF663747ED04}"/>
    <cellStyle name="20% - Accent5 27" xfId="17392" xr:uid="{3127681F-4029-4FA6-80FA-0E09F5D4112C}"/>
    <cellStyle name="20% - Accent5 28" xfId="17393" xr:uid="{B73E0306-96D7-40B6-96E8-D778563E9170}"/>
    <cellStyle name="20% - Accent5 29" xfId="17394" xr:uid="{22B63687-175C-4E33-8FDD-F4F14AA4C233}"/>
    <cellStyle name="20% - Accent5 3" xfId="454" xr:uid="{5620E297-E74C-479E-898F-EAAE7DD046FC}"/>
    <cellStyle name="20% - Accent5 3 10" xfId="17396" xr:uid="{A7030FB0-51C8-4A57-A682-6A026F00EC57}"/>
    <cellStyle name="20% - Accent5 3 11" xfId="17397" xr:uid="{08440A5F-5415-4021-8230-53F1F122F514}"/>
    <cellStyle name="20% - Accent5 3 12" xfId="17398" xr:uid="{BE97C493-81A4-4349-8A61-7CB2C5B6AE1F}"/>
    <cellStyle name="20% - Accent5 3 13" xfId="17395" xr:uid="{1812F53D-223A-4D86-B52A-99F25A4F6869}"/>
    <cellStyle name="20% - Accent5 3 14" xfId="27489" xr:uid="{8290A977-76C5-4719-AB0E-847FE412F7B8}"/>
    <cellStyle name="20% - Accent5 3 15" xfId="13147" xr:uid="{9D265E01-DC3E-4665-9145-EA02D1AF5075}"/>
    <cellStyle name="20% - Accent5 3 16" xfId="11241" xr:uid="{BF2915FC-477E-46FB-BCEE-82D1FB6B6058}"/>
    <cellStyle name="20% - Accent5 3 2" xfId="741" xr:uid="{2551D60C-2ED5-4CD6-92B9-6A8B8EA51C6F}"/>
    <cellStyle name="20% - Accent5 3 2 10" xfId="27720" xr:uid="{91C196C2-0098-45A8-B57B-B2D958E50235}"/>
    <cellStyle name="20% - Accent5 3 2 11" xfId="17399" xr:uid="{9F7D967C-BD22-4BCD-A339-86F3EEB30386}"/>
    <cellStyle name="20% - Accent5 3 2 12" xfId="11515" xr:uid="{2FAC57F9-F77C-4E78-914A-DC28EE65AE67}"/>
    <cellStyle name="20% - Accent5 3 2 2" xfId="1786" xr:uid="{BF263355-C2AE-4508-8C62-CE6ED33D9102}"/>
    <cellStyle name="20% - Accent5 3 2 2 10" xfId="12553" xr:uid="{8C98AE72-0FA6-4067-A050-5286972F8A14}"/>
    <cellStyle name="20% - Accent5 3 2 2 2" xfId="3810" xr:uid="{77587A99-5121-4B9D-BC94-DDD81BD2962C}"/>
    <cellStyle name="20% - Accent5 3 2 2 2 2" xfId="7819" xr:uid="{DC2BE12F-518A-48B7-940A-ABF24CC69C4A}"/>
    <cellStyle name="20% - Accent5 3 2 2 2 2 2" xfId="17403" xr:uid="{EB98368B-D412-41E1-B032-2A1D08145DBE}"/>
    <cellStyle name="20% - Accent5 3 2 2 2 2 3" xfId="17404" xr:uid="{68F6EA6F-7C01-406F-8274-02A287B4890F}"/>
    <cellStyle name="20% - Accent5 3 2 2 2 2 4" xfId="17402" xr:uid="{714ED508-A8C7-4F9E-B2B9-B373CA8CD9BE}"/>
    <cellStyle name="20% - Accent5 3 2 2 2 3" xfId="17405" xr:uid="{DC50CEEA-AF9A-4AA0-A8DA-569D37B32034}"/>
    <cellStyle name="20% - Accent5 3 2 2 2 4" xfId="17406" xr:uid="{F7D89E6E-1618-4083-BBD5-9769E2AAB7D7}"/>
    <cellStyle name="20% - Accent5 3 2 2 2 5" xfId="17407" xr:uid="{EE66C575-618F-4FE3-81E4-82776F2C14F5}"/>
    <cellStyle name="20% - Accent5 3 2 2 2 6" xfId="17401" xr:uid="{05A4E366-B83E-47AD-887D-7537BC54EECB}"/>
    <cellStyle name="20% - Accent5 3 2 2 3" xfId="5828" xr:uid="{70C6EC38-DAD1-47F5-A942-B95FBFFD341E}"/>
    <cellStyle name="20% - Accent5 3 2 2 3 2" xfId="17409" xr:uid="{172B729B-F490-4A7C-AFE4-980F81C14977}"/>
    <cellStyle name="20% - Accent5 3 2 2 3 2 2" xfId="17410" xr:uid="{141098EC-9E17-4F61-97BD-281186F584FE}"/>
    <cellStyle name="20% - Accent5 3 2 2 3 2 3" xfId="17411" xr:uid="{22FC2F3C-9681-4586-8D1D-25B6179566DB}"/>
    <cellStyle name="20% - Accent5 3 2 2 3 3" xfId="17412" xr:uid="{85062F2F-4162-4E31-8A11-9E7DF02B65CE}"/>
    <cellStyle name="20% - Accent5 3 2 2 3 4" xfId="17413" xr:uid="{DD36EF0A-DCC2-43AB-8DFC-9FC0D4A66E70}"/>
    <cellStyle name="20% - Accent5 3 2 2 3 5" xfId="17414" xr:uid="{D172BA45-28DF-4CE3-82D5-658235819B83}"/>
    <cellStyle name="20% - Accent5 3 2 2 3 6" xfId="17408" xr:uid="{5BA98603-1B28-4201-B681-C39B92CD6A60}"/>
    <cellStyle name="20% - Accent5 3 2 2 4" xfId="10323" xr:uid="{B28A181C-354C-4AC3-A0A1-BB7E810AE690}"/>
    <cellStyle name="20% - Accent5 3 2 2 4 2" xfId="17416" xr:uid="{68CA33EE-7E82-4EF5-B4DC-4D8B50304EF5}"/>
    <cellStyle name="20% - Accent5 3 2 2 4 3" xfId="17417" xr:uid="{923A3D3D-8C84-4718-A6FF-439A8EF4E2C8}"/>
    <cellStyle name="20% - Accent5 3 2 2 4 4" xfId="17415" xr:uid="{EE785BA1-D071-4371-867D-B2FFC6ABDF32}"/>
    <cellStyle name="20% - Accent5 3 2 2 5" xfId="17418" xr:uid="{24C90730-B8C7-458B-95D0-881241EF8576}"/>
    <cellStyle name="20% - Accent5 3 2 2 6" xfId="17419" xr:uid="{8C2E0B64-D39D-4CAC-BFC6-784D20980076}"/>
    <cellStyle name="20% - Accent5 3 2 2 7" xfId="17420" xr:uid="{B58F48D1-98C9-4383-90BA-2114A0E561C3}"/>
    <cellStyle name="20% - Accent5 3 2 2 8" xfId="28703" xr:uid="{7683B001-50A9-4C16-80FE-63E9B2232609}"/>
    <cellStyle name="20% - Accent5 3 2 2 9" xfId="17400" xr:uid="{4289DD0A-0035-4E0B-A1A2-932D80B3E36A}"/>
    <cellStyle name="20% - Accent5 3 2 3" xfId="2773" xr:uid="{B9CFD4A4-87D3-430F-AEC1-756493496292}"/>
    <cellStyle name="20% - Accent5 3 2 3 2" xfId="6782" xr:uid="{9668A483-81FB-4110-92C4-309126A73188}"/>
    <cellStyle name="20% - Accent5 3 2 3 2 2" xfId="17423" xr:uid="{DE46F268-2BFC-4D54-906C-70AE55B85E66}"/>
    <cellStyle name="20% - Accent5 3 2 3 2 2 2" xfId="17424" xr:uid="{D40627D5-A979-4E7D-8EE8-0C2FE84EA5A9}"/>
    <cellStyle name="20% - Accent5 3 2 3 2 2 3" xfId="17425" xr:uid="{B75BA868-8534-4AD4-9641-56259E80FCF2}"/>
    <cellStyle name="20% - Accent5 3 2 3 2 3" xfId="17426" xr:uid="{8B3650B9-3C1F-4BFA-B59F-5AE28E397918}"/>
    <cellStyle name="20% - Accent5 3 2 3 2 4" xfId="17427" xr:uid="{9A644B0C-B6BB-4556-B089-E51274BE76B3}"/>
    <cellStyle name="20% - Accent5 3 2 3 2 5" xfId="17428" xr:uid="{E830CC42-B222-4335-BD93-7E5D3B0AAD00}"/>
    <cellStyle name="20% - Accent5 3 2 3 2 6" xfId="17422" xr:uid="{51BA346E-7A07-4A2F-AFE2-2735F25FB9EA}"/>
    <cellStyle name="20% - Accent5 3 2 3 3" xfId="17429" xr:uid="{7B1753BE-20BA-4256-8A62-974CF9C8FDA4}"/>
    <cellStyle name="20% - Accent5 3 2 3 3 2" xfId="17430" xr:uid="{D09A3A36-4667-47BA-8298-5FAB44835A0C}"/>
    <cellStyle name="20% - Accent5 3 2 3 3 2 2" xfId="17431" xr:uid="{0928E03F-7AAB-4F98-BAB3-507F0B8BA206}"/>
    <cellStyle name="20% - Accent5 3 2 3 3 2 3" xfId="17432" xr:uid="{9AE5D416-688E-46B1-AE3F-47DECD171F58}"/>
    <cellStyle name="20% - Accent5 3 2 3 3 3" xfId="17433" xr:uid="{4DAB7808-52B6-4D5C-887D-18FD2280D28B}"/>
    <cellStyle name="20% - Accent5 3 2 3 3 4" xfId="17434" xr:uid="{C030E3E8-3F78-458A-A756-A8CEB09F3B98}"/>
    <cellStyle name="20% - Accent5 3 2 3 3 5" xfId="17435" xr:uid="{E8B1D67A-17AE-441C-BFD7-DCE2488A2F95}"/>
    <cellStyle name="20% - Accent5 3 2 3 4" xfId="17436" xr:uid="{DA337D92-68D6-46A3-A82E-F10CB09D9148}"/>
    <cellStyle name="20% - Accent5 3 2 3 4 2" xfId="17437" xr:uid="{AF75FCBC-7416-42A4-8F5A-E46127A90A22}"/>
    <cellStyle name="20% - Accent5 3 2 3 4 3" xfId="17438" xr:uid="{AAA1F419-56CA-42E4-8BA0-5B39E8E75341}"/>
    <cellStyle name="20% - Accent5 3 2 3 5" xfId="17439" xr:uid="{8A656E34-5E78-4444-AD12-C8B729F3B522}"/>
    <cellStyle name="20% - Accent5 3 2 3 6" xfId="17440" xr:uid="{4BA4B4BD-E3F8-443B-AE74-4765480A2696}"/>
    <cellStyle name="20% - Accent5 3 2 3 7" xfId="17441" xr:uid="{1BF92D67-F0A2-4249-A45F-86DE09946B74}"/>
    <cellStyle name="20% - Accent5 3 2 3 8" xfId="17421" xr:uid="{8F3935F0-07CF-4163-82FE-81307403D4EA}"/>
    <cellStyle name="20% - Accent5 3 2 4" xfId="4790" xr:uid="{5CA4C5AB-46D9-42FA-8FC4-F2C16F3E939D}"/>
    <cellStyle name="20% - Accent5 3 2 4 2" xfId="17443" xr:uid="{B971D7AB-FA27-436E-B77C-923ACC41688C}"/>
    <cellStyle name="20% - Accent5 3 2 4 2 2" xfId="17444" xr:uid="{D3E19803-EBA8-4A6E-BC24-B4EC5E8D70C4}"/>
    <cellStyle name="20% - Accent5 3 2 4 2 3" xfId="17445" xr:uid="{2BBAF80A-6DAD-4108-9D2F-4BFD13E4DDF0}"/>
    <cellStyle name="20% - Accent5 3 2 4 3" xfId="17446" xr:uid="{0C38E113-8473-4F11-8BDC-4236FCC9AD12}"/>
    <cellStyle name="20% - Accent5 3 2 4 4" xfId="17447" xr:uid="{40669B0C-3361-4C3C-8587-8C08DB0EC015}"/>
    <cellStyle name="20% - Accent5 3 2 4 5" xfId="17448" xr:uid="{92BFC09D-FD9D-42DE-968B-7854BD69223C}"/>
    <cellStyle name="20% - Accent5 3 2 4 6" xfId="17442" xr:uid="{ADE81423-DD12-432B-A74D-D8EBA4E6245C}"/>
    <cellStyle name="20% - Accent5 3 2 5" xfId="9286" xr:uid="{1F8C82C8-6798-407D-9DA8-841FBFF7F57C}"/>
    <cellStyle name="20% - Accent5 3 2 5 2" xfId="17450" xr:uid="{1A0DEC96-80D0-4E4F-B4DD-3DB525AA4EA4}"/>
    <cellStyle name="20% - Accent5 3 2 5 2 2" xfId="17451" xr:uid="{A93D24C0-061D-4C1A-9FCF-348FD8FBFC61}"/>
    <cellStyle name="20% - Accent5 3 2 5 2 3" xfId="17452" xr:uid="{E895536C-DC0B-451A-89DB-1EBCFCCC9626}"/>
    <cellStyle name="20% - Accent5 3 2 5 3" xfId="17453" xr:uid="{C2FD1AD1-2CAE-47DB-8403-19F7E7551896}"/>
    <cellStyle name="20% - Accent5 3 2 5 4" xfId="17454" xr:uid="{BA5D6660-26B8-42A1-AA20-6256F4325057}"/>
    <cellStyle name="20% - Accent5 3 2 5 5" xfId="17455" xr:uid="{A97B244A-E1E1-4062-82DF-904D02FB1B83}"/>
    <cellStyle name="20% - Accent5 3 2 5 6" xfId="17449" xr:uid="{CC814246-CE85-466E-928C-067EC8E5A4E7}"/>
    <cellStyle name="20% - Accent5 3 2 6" xfId="17456" xr:uid="{4C62A44B-FA83-4C35-934E-A59834689B67}"/>
    <cellStyle name="20% - Accent5 3 2 6 2" xfId="17457" xr:uid="{04927DBE-3D50-4B25-B9C3-3403B02FC5CF}"/>
    <cellStyle name="20% - Accent5 3 2 6 3" xfId="17458" xr:uid="{168F99FE-446A-4F56-97CD-E302B6823194}"/>
    <cellStyle name="20% - Accent5 3 2 7" xfId="17459" xr:uid="{890C3199-1B5D-4C29-B800-819A8F50F2F1}"/>
    <cellStyle name="20% - Accent5 3 2 8" xfId="17460" xr:uid="{BCA77AF0-5B27-4173-A821-2224AC3FBC00}"/>
    <cellStyle name="20% - Accent5 3 2 9" xfId="17461" xr:uid="{D58FE933-C694-49C8-A1E7-63D664E4764F}"/>
    <cellStyle name="20% - Accent5 3 3" xfId="1012" xr:uid="{4A1CD6F7-D437-4FED-8BEA-CD7D5D029FCF}"/>
    <cellStyle name="20% - Accent5 3 3 10" xfId="11783" xr:uid="{21AA92C8-48CC-4171-922C-FE36F68473E2}"/>
    <cellStyle name="20% - Accent5 3 3 2" xfId="2053" xr:uid="{7AB0CE8E-BFFB-47EB-9F48-4B8DB12617AE}"/>
    <cellStyle name="20% - Accent5 3 3 2 2" xfId="4077" xr:uid="{9255A1F9-638B-4A02-AAA1-0CA944DA76A1}"/>
    <cellStyle name="20% - Accent5 3 3 2 2 2" xfId="8086" xr:uid="{8B76152E-6DDD-4FEC-B4B9-41E45E8806FC}"/>
    <cellStyle name="20% - Accent5 3 3 2 2 2 2" xfId="17465" xr:uid="{F10AE0C9-1319-448F-B1A8-317911EE15A5}"/>
    <cellStyle name="20% - Accent5 3 3 2 2 3" xfId="17466" xr:uid="{D9D30FA9-DCFE-4838-BBC0-6FA79C050183}"/>
    <cellStyle name="20% - Accent5 3 3 2 2 4" xfId="17464" xr:uid="{0CEC8C96-3E92-4928-A9E2-4D3515F35D76}"/>
    <cellStyle name="20% - Accent5 3 3 2 3" xfId="6095" xr:uid="{FE30A3A9-4D1B-449A-8DB0-1227E3985F47}"/>
    <cellStyle name="20% - Accent5 3 3 2 3 2" xfId="17467" xr:uid="{21CCC085-3154-450C-8B8D-4B5BC8D95D98}"/>
    <cellStyle name="20% - Accent5 3 3 2 4" xfId="10590" xr:uid="{9442C3E4-708B-4DDB-A527-49A114A5FEBB}"/>
    <cellStyle name="20% - Accent5 3 3 2 4 2" xfId="17468" xr:uid="{15595F9A-B2A0-4AEB-A4C1-6521B0625992}"/>
    <cellStyle name="20% - Accent5 3 3 2 5" xfId="17469" xr:uid="{2CC3C5DD-5319-4367-85C6-6D4B046F6C59}"/>
    <cellStyle name="20% - Accent5 3 3 2 6" xfId="28964" xr:uid="{4CDB11F7-2441-4BE9-9C6A-31D8588B89C8}"/>
    <cellStyle name="20% - Accent5 3 3 2 7" xfId="17463" xr:uid="{5C0A8A9B-B98B-47A6-8743-221BE4CB8CD3}"/>
    <cellStyle name="20% - Accent5 3 3 2 8" xfId="12820" xr:uid="{B5B25F54-7383-4316-8323-F6DBD05C23CB}"/>
    <cellStyle name="20% - Accent5 3 3 3" xfId="3040" xr:uid="{ED34B2CC-BA57-481B-A3C9-C521C05FFD91}"/>
    <cellStyle name="20% - Accent5 3 3 3 2" xfId="7049" xr:uid="{CBF93337-BE64-4F8D-A37B-037F3279787E}"/>
    <cellStyle name="20% - Accent5 3 3 3 2 2" xfId="17472" xr:uid="{A16BE234-AF13-46E5-956F-A984ADADFF58}"/>
    <cellStyle name="20% - Accent5 3 3 3 2 3" xfId="17473" xr:uid="{AAF6D8B9-03E3-4F8D-B9B3-665E74234444}"/>
    <cellStyle name="20% - Accent5 3 3 3 2 4" xfId="17471" xr:uid="{FE38CA6D-F9BC-4DBB-BE34-C21E22162C5C}"/>
    <cellStyle name="20% - Accent5 3 3 3 3" xfId="17474" xr:uid="{9FC7D0D8-300F-408A-AAF1-8314BD7EBB35}"/>
    <cellStyle name="20% - Accent5 3 3 3 4" xfId="17475" xr:uid="{E76FEB77-23F4-4E4F-A516-C3294B4A5761}"/>
    <cellStyle name="20% - Accent5 3 3 3 5" xfId="17476" xr:uid="{097C3D10-9398-416E-A82A-436DD384A8DD}"/>
    <cellStyle name="20% - Accent5 3 3 3 6" xfId="17470" xr:uid="{040FE1D5-3E37-40D4-9677-1F341E3E8180}"/>
    <cellStyle name="20% - Accent5 3 3 4" xfId="5058" xr:uid="{3F75F9A8-C876-4E78-8139-463277AC4719}"/>
    <cellStyle name="20% - Accent5 3 3 4 2" xfId="17478" xr:uid="{AA8EB5C1-6637-4DEA-9FE5-C1F725209001}"/>
    <cellStyle name="20% - Accent5 3 3 4 3" xfId="17479" xr:uid="{2E066A16-E77D-4968-A7F0-923F3D56F5C5}"/>
    <cellStyle name="20% - Accent5 3 3 4 4" xfId="17477" xr:uid="{6C9DCC85-108F-425E-8A4F-F287B29E5928}"/>
    <cellStyle name="20% - Accent5 3 3 5" xfId="9553" xr:uid="{F34F5B3E-E9D0-46C3-A2AA-B49AD4A43942}"/>
    <cellStyle name="20% - Accent5 3 3 5 2" xfId="17480" xr:uid="{CD9314E2-EDE5-4D42-83C5-7384363770C5}"/>
    <cellStyle name="20% - Accent5 3 3 6" xfId="17481" xr:uid="{BBE358DC-04D0-45FF-B9CC-EBBCA5D21711}"/>
    <cellStyle name="20% - Accent5 3 3 7" xfId="17482" xr:uid="{28B28E91-3BDB-4979-B999-9C3645022F01}"/>
    <cellStyle name="20% - Accent5 3 3 8" xfId="27967" xr:uid="{E4BAAA9C-EF62-483A-996D-398E997DDF9B}"/>
    <cellStyle name="20% - Accent5 3 3 9" xfId="17462" xr:uid="{F5029293-FF0F-4B64-B72F-1106CF4B4340}"/>
    <cellStyle name="20% - Accent5 3 4" xfId="1519" xr:uid="{A65B57A4-AF73-4B71-9DD1-92EC0903F7A7}"/>
    <cellStyle name="20% - Accent5 3 4 10" xfId="12286" xr:uid="{1D9EEDA2-D464-401D-AC09-311B20FBD51A}"/>
    <cellStyle name="20% - Accent5 3 4 2" xfId="3543" xr:uid="{66D6040F-770E-4E0D-9DA1-310CD232EE9C}"/>
    <cellStyle name="20% - Accent5 3 4 2 2" xfId="7552" xr:uid="{CA2C665B-D857-4E5F-BEB8-DC6B1D89E7AA}"/>
    <cellStyle name="20% - Accent5 3 4 2 2 2" xfId="17486" xr:uid="{5C8670D9-95F0-4C8D-B934-F13C7DF2AA8D}"/>
    <cellStyle name="20% - Accent5 3 4 2 2 3" xfId="17487" xr:uid="{82A38785-653C-49CD-9EA8-DB5F6517E821}"/>
    <cellStyle name="20% - Accent5 3 4 2 2 4" xfId="17485" xr:uid="{844D047D-7DC3-4243-8CDE-71982326A426}"/>
    <cellStyle name="20% - Accent5 3 4 2 3" xfId="17488" xr:uid="{3FFDC56B-E68E-441B-B6A4-EB3FFEBF56F0}"/>
    <cellStyle name="20% - Accent5 3 4 2 4" xfId="17489" xr:uid="{E3EFC8AE-01AC-4B44-85E1-01A895EF2916}"/>
    <cellStyle name="20% - Accent5 3 4 2 5" xfId="17490" xr:uid="{E9B1D93D-EC93-47D2-8626-7C26E013C095}"/>
    <cellStyle name="20% - Accent5 3 4 2 6" xfId="17484" xr:uid="{94FC0458-2D8F-46BD-AD6D-3269E34FD5B8}"/>
    <cellStyle name="20% - Accent5 3 4 3" xfId="5561" xr:uid="{D718BE4C-1E3D-46E8-B062-612971D98253}"/>
    <cellStyle name="20% - Accent5 3 4 3 2" xfId="17492" xr:uid="{8C17A6E8-12B7-4591-B437-7A78E35844A7}"/>
    <cellStyle name="20% - Accent5 3 4 3 2 2" xfId="17493" xr:uid="{08FDC123-903A-42FD-8B6F-C8651E576F55}"/>
    <cellStyle name="20% - Accent5 3 4 3 2 3" xfId="17494" xr:uid="{91F10846-AD17-4C41-AF45-E7338A0E3F30}"/>
    <cellStyle name="20% - Accent5 3 4 3 3" xfId="17495" xr:uid="{EEC0745F-9576-4B3D-BFF4-71950658D221}"/>
    <cellStyle name="20% - Accent5 3 4 3 4" xfId="17496" xr:uid="{53DC050A-9641-4EC6-A94D-F17775E9CD5D}"/>
    <cellStyle name="20% - Accent5 3 4 3 5" xfId="17497" xr:uid="{88019B2E-B951-4B96-BCC0-32A7D458E996}"/>
    <cellStyle name="20% - Accent5 3 4 3 6" xfId="17491" xr:uid="{A54ACF54-D0D1-4F9F-A179-CA6490D3041B}"/>
    <cellStyle name="20% - Accent5 3 4 4" xfId="10056" xr:uid="{664D9C27-3D11-4780-892E-E9A3FAC7B984}"/>
    <cellStyle name="20% - Accent5 3 4 4 2" xfId="17499" xr:uid="{C0A2BE6F-E390-4F9D-9195-B4CB317C0F84}"/>
    <cellStyle name="20% - Accent5 3 4 4 3" xfId="17500" xr:uid="{9259AEAA-93E8-4782-889C-3F72260E3A2C}"/>
    <cellStyle name="20% - Accent5 3 4 4 4" xfId="17498" xr:uid="{0D71FEFB-1D57-4049-A814-A8EBC3AFEE9F}"/>
    <cellStyle name="20% - Accent5 3 4 5" xfId="17501" xr:uid="{809B98AD-EE21-450A-8F69-8D012DBCA34F}"/>
    <cellStyle name="20% - Accent5 3 4 6" xfId="17502" xr:uid="{5A25B3FA-334F-4BFA-81A9-1B7C23024AEC}"/>
    <cellStyle name="20% - Accent5 3 4 7" xfId="17503" xr:uid="{7419B7DD-5729-41C7-A6AA-0B301AFA40EF}"/>
    <cellStyle name="20% - Accent5 3 4 8" xfId="28456" xr:uid="{633B5515-7D7A-40F1-BFB9-0221E85423F8}"/>
    <cellStyle name="20% - Accent5 3 4 9" xfId="17483" xr:uid="{A875F568-1961-4E62-8310-B5EE595463EB}"/>
    <cellStyle name="20% - Accent5 3 5" xfId="2506" xr:uid="{DED02A89-4ABD-46FA-8589-3AF89BACF223}"/>
    <cellStyle name="20% - Accent5 3 5 2" xfId="6515" xr:uid="{0F198F84-579F-4616-BFAB-F5A439F2DDA8}"/>
    <cellStyle name="20% - Accent5 3 5 2 2" xfId="17506" xr:uid="{8DBA7ECD-3267-46F6-8361-5A4F53E4CDF6}"/>
    <cellStyle name="20% - Accent5 3 5 2 2 2" xfId="17507" xr:uid="{FEBFAB38-CC7E-403E-ACB5-C2EF12C1CC4A}"/>
    <cellStyle name="20% - Accent5 3 5 2 2 3" xfId="17508" xr:uid="{4DEC7154-AA2E-45B3-B08F-ADA59C99138C}"/>
    <cellStyle name="20% - Accent5 3 5 2 3" xfId="17509" xr:uid="{8F7F5EBB-7952-4AB9-B43A-F5E1296E701B}"/>
    <cellStyle name="20% - Accent5 3 5 2 4" xfId="17510" xr:uid="{A070EAD6-5B19-4BFE-82F2-B55B8CE45E65}"/>
    <cellStyle name="20% - Accent5 3 5 2 5" xfId="17511" xr:uid="{2C16B536-749B-4E4A-BCEF-799DBF1B819D}"/>
    <cellStyle name="20% - Accent5 3 5 2 6" xfId="17505" xr:uid="{345291E0-897E-4214-BC82-FEEA0A9900FC}"/>
    <cellStyle name="20% - Accent5 3 5 3" xfId="17512" xr:uid="{9F3B26A3-5FF5-48D5-B19B-FBA6E926F1EF}"/>
    <cellStyle name="20% - Accent5 3 5 3 2" xfId="17513" xr:uid="{17F404FB-3D90-495A-8565-5BCDD2BFE72B}"/>
    <cellStyle name="20% - Accent5 3 5 3 2 2" xfId="17514" xr:uid="{92C4E4EC-CA9B-4C2D-A488-084DAFCF26EC}"/>
    <cellStyle name="20% - Accent5 3 5 3 2 3" xfId="17515" xr:uid="{63B904AD-99D9-4E61-BE22-EAC7289A6271}"/>
    <cellStyle name="20% - Accent5 3 5 3 3" xfId="17516" xr:uid="{AAB64730-AB8A-4A0F-A69B-A2551E790974}"/>
    <cellStyle name="20% - Accent5 3 5 3 4" xfId="17517" xr:uid="{1766A97E-9495-499D-8A1C-2F96A1F4A45D}"/>
    <cellStyle name="20% - Accent5 3 5 3 5" xfId="17518" xr:uid="{FCECCBE8-97D0-4466-AD6E-E425927DCAB2}"/>
    <cellStyle name="20% - Accent5 3 5 4" xfId="17519" xr:uid="{0681FA9B-25E9-4455-9EF8-A5EB52D5BE86}"/>
    <cellStyle name="20% - Accent5 3 5 4 2" xfId="17520" xr:uid="{A2D8A0D5-84CA-4106-AA54-765477D88935}"/>
    <cellStyle name="20% - Accent5 3 5 4 3" xfId="17521" xr:uid="{32FB0A5E-DC1C-4CD6-9CFE-61C5F553AAA1}"/>
    <cellStyle name="20% - Accent5 3 5 5" xfId="17522" xr:uid="{740AFEA5-23CB-471D-BCCB-5A891CC694D6}"/>
    <cellStyle name="20% - Accent5 3 5 6" xfId="17523" xr:uid="{944B4B3C-BB11-4E5E-814C-D5ECDEFF5A74}"/>
    <cellStyle name="20% - Accent5 3 5 7" xfId="17524" xr:uid="{0A4DAAA0-65A9-4819-BB42-E071B7D7C2A3}"/>
    <cellStyle name="20% - Accent5 3 5 8" xfId="17504" xr:uid="{20B4E628-72AF-4FA5-896A-09A843FFBDE4}"/>
    <cellStyle name="20% - Accent5 3 6" xfId="4522" xr:uid="{52293032-5906-4C3B-9C3D-D456C2CFD5C1}"/>
    <cellStyle name="20% - Accent5 3 6 2" xfId="17526" xr:uid="{B0F8C021-A6E2-460E-B8CC-B58CB8671D65}"/>
    <cellStyle name="20% - Accent5 3 6 2 2" xfId="17527" xr:uid="{4DC3FC72-69BC-4239-871C-2E0869FE559D}"/>
    <cellStyle name="20% - Accent5 3 6 2 3" xfId="17528" xr:uid="{5F59081B-AC64-4944-A082-31124FB349A0}"/>
    <cellStyle name="20% - Accent5 3 6 3" xfId="17529" xr:uid="{12CF902F-770F-4825-B680-7E1BE5609CE1}"/>
    <cellStyle name="20% - Accent5 3 6 4" xfId="17530" xr:uid="{DA6549B4-68F7-4627-AB66-0561158373E5}"/>
    <cellStyle name="20% - Accent5 3 6 5" xfId="17531" xr:uid="{DF0F1C29-C9C5-44E8-AD91-2163B11A69F0}"/>
    <cellStyle name="20% - Accent5 3 6 6" xfId="17532" xr:uid="{7A18A094-17BA-42E2-9C54-EF04206B32AC}"/>
    <cellStyle name="20% - Accent5 3 6 7" xfId="17525" xr:uid="{B94973B5-8CEC-4B49-BD3F-8C62F322FEDD}"/>
    <cellStyle name="20% - Accent5 3 7" xfId="9017" xr:uid="{F9A01A64-6DDF-4459-A47E-4759DC9930D8}"/>
    <cellStyle name="20% - Accent5 3 7 2" xfId="17534" xr:uid="{C962897D-2F7C-48CD-BD03-94B0242EA3C1}"/>
    <cellStyle name="20% - Accent5 3 7 2 2" xfId="17535" xr:uid="{00581F19-093B-49B0-A7DE-2E6F2C08F651}"/>
    <cellStyle name="20% - Accent5 3 7 2 3" xfId="17536" xr:uid="{FAB718CD-D98D-49E6-9B10-31DE4F279913}"/>
    <cellStyle name="20% - Accent5 3 7 3" xfId="17537" xr:uid="{A8B8C47D-D62F-40AB-A926-9E971DE1ED84}"/>
    <cellStyle name="20% - Accent5 3 7 4" xfId="17538" xr:uid="{FE075ED9-AFBC-476F-9A82-600C37E0629D}"/>
    <cellStyle name="20% - Accent5 3 7 5" xfId="17539" xr:uid="{8E8E7AA2-21D7-498D-83CF-8F2554D509D5}"/>
    <cellStyle name="20% - Accent5 3 7 6" xfId="17533" xr:uid="{FB7D94BA-D8E4-4D34-869C-2B5E27955AA1}"/>
    <cellStyle name="20% - Accent5 3 8" xfId="17540" xr:uid="{21C92642-E06E-4250-A6F5-F053F10865D7}"/>
    <cellStyle name="20% - Accent5 3 8 2" xfId="17541" xr:uid="{5842020B-AB85-4184-B283-A6BF13E4B110}"/>
    <cellStyle name="20% - Accent5 3 8 3" xfId="17542" xr:uid="{45F87F2D-1C0C-4413-BAA9-D9817B6C3A22}"/>
    <cellStyle name="20% - Accent5 3 9" xfId="17543" xr:uid="{6F54B264-2F8A-46C2-A540-7E6C53EEABA9}"/>
    <cellStyle name="20% - Accent5 30" xfId="17544" xr:uid="{EFF34710-CAD7-4829-AECF-8B874F0E63E5}"/>
    <cellStyle name="20% - Accent5 31" xfId="17545" xr:uid="{EF72045D-92BB-42B6-8547-D0AC82463E3A}"/>
    <cellStyle name="20% - Accent5 32" xfId="17546" xr:uid="{65B5B9FA-BD32-480B-A0B5-FB3AEC0A7F52}"/>
    <cellStyle name="20% - Accent5 33" xfId="17547" xr:uid="{6F1D0C46-D406-428A-9486-DE083531D9E7}"/>
    <cellStyle name="20% - Accent5 34" xfId="17548" xr:uid="{7F2AB85E-437A-4EFA-BCDB-409E15D9FB76}"/>
    <cellStyle name="20% - Accent5 35" xfId="17549" xr:uid="{449683B7-4A3B-481E-99A1-F79D12C31B65}"/>
    <cellStyle name="20% - Accent5 36" xfId="13128" xr:uid="{00276814-37DA-4B16-9CC0-D5C59BD7750B}"/>
    <cellStyle name="20% - Accent5 37" xfId="11007" xr:uid="{EEEC52DD-5864-4212-8FD8-4F0E50363523}"/>
    <cellStyle name="20% - Accent5 4" xfId="472" xr:uid="{7176C1EE-FF76-4EAA-875B-52502F4FE38F}"/>
    <cellStyle name="20% - Accent5 4 10" xfId="17551" xr:uid="{14F0EC4E-0666-44E9-8EDF-33355A8306A5}"/>
    <cellStyle name="20% - Accent5 4 11" xfId="17552" xr:uid="{20D3DF98-0E94-40AD-AA23-1E98C694311D}"/>
    <cellStyle name="20% - Accent5 4 12" xfId="17550" xr:uid="{19B9383D-48D0-49C3-B687-581632D59FC3}"/>
    <cellStyle name="20% - Accent5 4 13" xfId="13219" xr:uid="{7AC50314-A98C-4229-93FF-94F380C384E9}"/>
    <cellStyle name="20% - Accent5 4 14" xfId="11259" xr:uid="{231D36B9-E241-4D44-95E2-112439D9EE22}"/>
    <cellStyle name="20% - Accent5 4 2" xfId="759" xr:uid="{E146F86B-0828-43EC-9E57-4691A64313CF}"/>
    <cellStyle name="20% - Accent5 4 2 10" xfId="27737" xr:uid="{3A841F3B-858C-458D-9D03-867E60033E37}"/>
    <cellStyle name="20% - Accent5 4 2 11" xfId="17553" xr:uid="{5DDB2C9F-8667-4347-8BE0-E88D9B344554}"/>
    <cellStyle name="20% - Accent5 4 2 12" xfId="11533" xr:uid="{99EBB1FE-61D3-4037-86D0-741615CA94F7}"/>
    <cellStyle name="20% - Accent5 4 2 2" xfId="1804" xr:uid="{1E5C7CBF-E4AB-4041-821A-06905E7445DD}"/>
    <cellStyle name="20% - Accent5 4 2 2 10" xfId="12571" xr:uid="{8A0EAC48-F969-4BDA-9A15-048120A78E43}"/>
    <cellStyle name="20% - Accent5 4 2 2 2" xfId="3828" xr:uid="{E4D1D1EE-D0C3-4875-8E06-4E8D41F4BE6C}"/>
    <cellStyle name="20% - Accent5 4 2 2 2 2" xfId="7837" xr:uid="{D81502FA-5B95-4C6A-A607-29DC46A018E8}"/>
    <cellStyle name="20% - Accent5 4 2 2 2 2 2" xfId="17557" xr:uid="{FE96E532-F6CA-4009-9CA8-1AB781CC9621}"/>
    <cellStyle name="20% - Accent5 4 2 2 2 2 3" xfId="17558" xr:uid="{8221595B-16AA-4544-9754-A8C4D5CF823E}"/>
    <cellStyle name="20% - Accent5 4 2 2 2 2 4" xfId="17556" xr:uid="{9EB69C0B-D3FD-4F96-A48E-AAFDE07771C2}"/>
    <cellStyle name="20% - Accent5 4 2 2 2 3" xfId="17559" xr:uid="{7AEF8447-0C65-4D37-9957-7941DFBE734D}"/>
    <cellStyle name="20% - Accent5 4 2 2 2 4" xfId="17560" xr:uid="{44632E82-A674-4330-9B49-B98DC8567C37}"/>
    <cellStyle name="20% - Accent5 4 2 2 2 5" xfId="17561" xr:uid="{DA010544-0F3E-438F-93C5-A85ECACC8950}"/>
    <cellStyle name="20% - Accent5 4 2 2 2 6" xfId="17555" xr:uid="{C025680C-E9B9-46EE-A132-B54B2A4FFE1B}"/>
    <cellStyle name="20% - Accent5 4 2 2 3" xfId="5846" xr:uid="{82505693-A9BA-4D8A-9868-5A9DB926492B}"/>
    <cellStyle name="20% - Accent5 4 2 2 3 2" xfId="17563" xr:uid="{98ECF2F8-ADC0-47A6-A1D1-9FD32F6E3FD2}"/>
    <cellStyle name="20% - Accent5 4 2 2 3 2 2" xfId="17564" xr:uid="{08EBB6F7-9839-48B1-A987-6333BAA57543}"/>
    <cellStyle name="20% - Accent5 4 2 2 3 2 3" xfId="17565" xr:uid="{7A8F763B-4EB0-41EB-91E5-2925448C46C6}"/>
    <cellStyle name="20% - Accent5 4 2 2 3 3" xfId="17566" xr:uid="{CFBA90C5-D4F5-4ECA-9D22-D4582106DA4A}"/>
    <cellStyle name="20% - Accent5 4 2 2 3 4" xfId="17567" xr:uid="{9330413B-D0D5-4E40-8E98-2C3F9B56D920}"/>
    <cellStyle name="20% - Accent5 4 2 2 3 5" xfId="17568" xr:uid="{CEAF34AD-36E3-49C4-9886-9E820D2D048F}"/>
    <cellStyle name="20% - Accent5 4 2 2 3 6" xfId="17562" xr:uid="{E6823413-AF63-416E-80CD-44F423677217}"/>
    <cellStyle name="20% - Accent5 4 2 2 4" xfId="10341" xr:uid="{0F15D90E-896D-4FBE-BDC2-75DD2709DFD8}"/>
    <cellStyle name="20% - Accent5 4 2 2 4 2" xfId="17570" xr:uid="{2C1E3403-FD1B-4908-8A48-D7576D3E4791}"/>
    <cellStyle name="20% - Accent5 4 2 2 4 3" xfId="17571" xr:uid="{59CA1128-CC06-4BA8-94C0-BD55DCB2ABF5}"/>
    <cellStyle name="20% - Accent5 4 2 2 4 4" xfId="17569" xr:uid="{50A6A4B2-2108-416D-AE30-3A183F5C2FA3}"/>
    <cellStyle name="20% - Accent5 4 2 2 5" xfId="17572" xr:uid="{832AD4BA-5E4A-413E-B030-2DADD9B7AF2A}"/>
    <cellStyle name="20% - Accent5 4 2 2 6" xfId="17573" xr:uid="{2950DC4D-370C-4BFC-BE52-05729A2789CD}"/>
    <cellStyle name="20% - Accent5 4 2 2 7" xfId="17574" xr:uid="{EC789F65-B5F5-498E-AD7F-677EF2CE5C10}"/>
    <cellStyle name="20% - Accent5 4 2 2 8" xfId="28720" xr:uid="{4209D52B-0C5E-4984-B289-2066A8A977C4}"/>
    <cellStyle name="20% - Accent5 4 2 2 9" xfId="17554" xr:uid="{2C82D332-6AA3-4D0E-8E73-AF8C28C1C225}"/>
    <cellStyle name="20% - Accent5 4 2 3" xfId="2791" xr:uid="{6559BD42-8886-46BA-9152-4872B3350F7C}"/>
    <cellStyle name="20% - Accent5 4 2 3 2" xfId="6800" xr:uid="{06472AAF-ABD7-4585-AB59-2FF7B1E0D5E9}"/>
    <cellStyle name="20% - Accent5 4 2 3 2 2" xfId="17577" xr:uid="{E4DD9745-1F95-4A95-8CE6-E15D3C751689}"/>
    <cellStyle name="20% - Accent5 4 2 3 2 2 2" xfId="17578" xr:uid="{5A6411C4-8432-4FE4-A251-1C5283CC766D}"/>
    <cellStyle name="20% - Accent5 4 2 3 2 2 3" xfId="17579" xr:uid="{8DC05C43-0077-41A0-A970-5497AD3C315E}"/>
    <cellStyle name="20% - Accent5 4 2 3 2 3" xfId="17580" xr:uid="{E9187E52-AB0A-404B-AAE9-72C826CF5784}"/>
    <cellStyle name="20% - Accent5 4 2 3 2 4" xfId="17581" xr:uid="{00ECD5D3-6EBF-46B7-8414-63D5A4258A2F}"/>
    <cellStyle name="20% - Accent5 4 2 3 2 5" xfId="17582" xr:uid="{7E7ABCCD-8A47-4498-887B-0F90D34E6A4D}"/>
    <cellStyle name="20% - Accent5 4 2 3 2 6" xfId="17576" xr:uid="{AAA4B693-4509-4B7C-A1A8-1CA13D1BC4B6}"/>
    <cellStyle name="20% - Accent5 4 2 3 3" xfId="17583" xr:uid="{DD3DD480-BA50-468D-BF9C-2F2C63787D3F}"/>
    <cellStyle name="20% - Accent5 4 2 3 3 2" xfId="17584" xr:uid="{F7760C72-0B6E-4660-98F5-B73141FE0EAC}"/>
    <cellStyle name="20% - Accent5 4 2 3 3 2 2" xfId="17585" xr:uid="{50A2122C-DF28-4DDC-B325-6248C7C02464}"/>
    <cellStyle name="20% - Accent5 4 2 3 3 2 3" xfId="17586" xr:uid="{6A612936-3AC2-4578-BD4E-F0878F300B7D}"/>
    <cellStyle name="20% - Accent5 4 2 3 3 3" xfId="17587" xr:uid="{0CE1BF54-B62C-40B3-8277-A6612F038A37}"/>
    <cellStyle name="20% - Accent5 4 2 3 3 4" xfId="17588" xr:uid="{CB5C258E-75A5-4C8C-8467-C018265229A2}"/>
    <cellStyle name="20% - Accent5 4 2 3 3 5" xfId="17589" xr:uid="{ED1C2767-9120-4DC5-BB72-77FD9967CD37}"/>
    <cellStyle name="20% - Accent5 4 2 3 4" xfId="17590" xr:uid="{240D6E34-59CB-483E-AF5A-29705A45E543}"/>
    <cellStyle name="20% - Accent5 4 2 3 4 2" xfId="17591" xr:uid="{3F1259E0-70A9-4B26-BB18-70F603498452}"/>
    <cellStyle name="20% - Accent5 4 2 3 4 3" xfId="17592" xr:uid="{747E662F-1CAE-4004-9AA0-7529D23794A0}"/>
    <cellStyle name="20% - Accent5 4 2 3 5" xfId="17593" xr:uid="{6BE399F6-0886-4B9E-ABDC-AF740EE481D8}"/>
    <cellStyle name="20% - Accent5 4 2 3 6" xfId="17594" xr:uid="{252F13AE-53D1-463C-92B7-5173F6F96C52}"/>
    <cellStyle name="20% - Accent5 4 2 3 7" xfId="17595" xr:uid="{C053A429-4EBE-42FD-988E-6E1DAD9D218A}"/>
    <cellStyle name="20% - Accent5 4 2 3 8" xfId="17575" xr:uid="{47E9423A-C2B8-444E-BE4C-33BA9A239E48}"/>
    <cellStyle name="20% - Accent5 4 2 4" xfId="4808" xr:uid="{F1A3B2E3-C5AA-448F-99E3-4EFD5C591A84}"/>
    <cellStyle name="20% - Accent5 4 2 4 2" xfId="17597" xr:uid="{79AF04FD-B141-4AC6-AFC8-EAAA11F39C9D}"/>
    <cellStyle name="20% - Accent5 4 2 4 2 2" xfId="17598" xr:uid="{A2FE4393-BC5F-4107-9F45-AA70C10F9A5A}"/>
    <cellStyle name="20% - Accent5 4 2 4 2 3" xfId="17599" xr:uid="{51B2C005-F849-4AE6-9165-BED529BFC307}"/>
    <cellStyle name="20% - Accent5 4 2 4 3" xfId="17600" xr:uid="{94159770-91CE-4679-B07D-84B012C3DE4D}"/>
    <cellStyle name="20% - Accent5 4 2 4 4" xfId="17601" xr:uid="{8131F747-BEB7-4EAA-8B3E-580496368153}"/>
    <cellStyle name="20% - Accent5 4 2 4 5" xfId="17602" xr:uid="{1AF975B0-43DE-478E-85CA-3D5F6D8F1140}"/>
    <cellStyle name="20% - Accent5 4 2 4 6" xfId="17596" xr:uid="{AF3BF77A-65FE-4844-856D-DF80F5188EFB}"/>
    <cellStyle name="20% - Accent5 4 2 5" xfId="9304" xr:uid="{F662DF50-A3B2-4C4E-B933-C94B497D4514}"/>
    <cellStyle name="20% - Accent5 4 2 5 2" xfId="17604" xr:uid="{61EC4783-03CD-4A40-862E-978D23E4C4A6}"/>
    <cellStyle name="20% - Accent5 4 2 5 2 2" xfId="17605" xr:uid="{164BC91C-0447-4AC9-A120-7C883AC9A10F}"/>
    <cellStyle name="20% - Accent5 4 2 5 2 3" xfId="17606" xr:uid="{E276D5B6-7852-4159-9717-F1A963666DDF}"/>
    <cellStyle name="20% - Accent5 4 2 5 3" xfId="17607" xr:uid="{2CBBCA2F-E238-41C0-BCEB-24542976A275}"/>
    <cellStyle name="20% - Accent5 4 2 5 4" xfId="17608" xr:uid="{CF91012F-4E92-4A7A-8A5B-FDDAE8AA66AB}"/>
    <cellStyle name="20% - Accent5 4 2 5 5" xfId="17609" xr:uid="{0AA2CA76-2520-4DF9-AE84-F2F9434EE7DD}"/>
    <cellStyle name="20% - Accent5 4 2 5 6" xfId="17603" xr:uid="{84FDB56A-B824-4CD2-A7EA-9A835391A276}"/>
    <cellStyle name="20% - Accent5 4 2 6" xfId="17610" xr:uid="{A6F8560F-6F18-4E33-8CF9-862A37C66BFD}"/>
    <cellStyle name="20% - Accent5 4 2 6 2" xfId="17611" xr:uid="{7EBB4E60-9495-4725-8C91-70BBAFDEFA20}"/>
    <cellStyle name="20% - Accent5 4 2 6 3" xfId="17612" xr:uid="{0C8D14E2-EEE9-4787-A247-CABA12180F5A}"/>
    <cellStyle name="20% - Accent5 4 2 7" xfId="17613" xr:uid="{E8386D08-568B-48B5-B424-4E9499211122}"/>
    <cellStyle name="20% - Accent5 4 2 8" xfId="17614" xr:uid="{6CBEC452-34E9-4600-AF7C-35E31417F20E}"/>
    <cellStyle name="20% - Accent5 4 2 9" xfId="17615" xr:uid="{A4D4D237-A8EA-4C7C-98C7-2879DA0DAAA7}"/>
    <cellStyle name="20% - Accent5 4 3" xfId="1030" xr:uid="{52299C8C-5917-4A40-ACFF-A51007F30971}"/>
    <cellStyle name="20% - Accent5 4 3 10" xfId="11801" xr:uid="{A73AEBBF-7817-48D0-9FEF-47E5BD7A20FE}"/>
    <cellStyle name="20% - Accent5 4 3 2" xfId="2071" xr:uid="{2AB5E93B-DF74-4952-9CC5-33A71FD9AD38}"/>
    <cellStyle name="20% - Accent5 4 3 2 2" xfId="4095" xr:uid="{2968E1F3-5A8E-436A-99B6-88A11F683582}"/>
    <cellStyle name="20% - Accent5 4 3 2 2 2" xfId="8104" xr:uid="{5FE8389C-C50B-4EDC-80FE-0C6002CA1AC4}"/>
    <cellStyle name="20% - Accent5 4 3 2 2 2 2" xfId="17619" xr:uid="{731DAD67-801E-43FC-BC29-48173DA0F651}"/>
    <cellStyle name="20% - Accent5 4 3 2 2 3" xfId="17620" xr:uid="{7B94412A-D65C-4565-93BF-0BA1B3C6A570}"/>
    <cellStyle name="20% - Accent5 4 3 2 2 4" xfId="17618" xr:uid="{D6F48DA5-8252-4AC1-8BE5-84FDF1E08571}"/>
    <cellStyle name="20% - Accent5 4 3 2 3" xfId="6113" xr:uid="{3432AF57-6C00-4174-97DA-63D2AD78794D}"/>
    <cellStyle name="20% - Accent5 4 3 2 3 2" xfId="17621" xr:uid="{41A87908-2747-4AB6-A40A-35BB25332C09}"/>
    <cellStyle name="20% - Accent5 4 3 2 4" xfId="10608" xr:uid="{17E0173D-0C93-43F3-BB46-9F9DB064DB21}"/>
    <cellStyle name="20% - Accent5 4 3 2 4 2" xfId="17622" xr:uid="{9A1712EE-0F47-4EEC-8719-AD784ACC00F4}"/>
    <cellStyle name="20% - Accent5 4 3 2 5" xfId="17623" xr:uid="{D3E87BCC-4B8D-4E75-B3E7-CBE5B4CB6C99}"/>
    <cellStyle name="20% - Accent5 4 3 2 6" xfId="28981" xr:uid="{907D4FBB-0FE6-4EF5-97F2-D4E88F098881}"/>
    <cellStyle name="20% - Accent5 4 3 2 7" xfId="17617" xr:uid="{A92642CC-CE44-4CE7-8E80-2F21D2D8E4B7}"/>
    <cellStyle name="20% - Accent5 4 3 2 8" xfId="12838" xr:uid="{BED295EC-C57F-496E-823C-B14E69494046}"/>
    <cellStyle name="20% - Accent5 4 3 3" xfId="3058" xr:uid="{322A669A-4552-4DC0-974F-3E153F4EAA6E}"/>
    <cellStyle name="20% - Accent5 4 3 3 2" xfId="7067" xr:uid="{9385E259-05C5-4258-A1D6-E8CA4B378CAC}"/>
    <cellStyle name="20% - Accent5 4 3 3 2 2" xfId="17626" xr:uid="{02226C6A-0FDC-436C-A315-3B8FAAC7DBCA}"/>
    <cellStyle name="20% - Accent5 4 3 3 2 3" xfId="17627" xr:uid="{9337F86B-FF6D-457A-846B-73EEADA0EC44}"/>
    <cellStyle name="20% - Accent5 4 3 3 2 4" xfId="17625" xr:uid="{BEBA2414-CB20-4830-9AF1-77AE27E6AD35}"/>
    <cellStyle name="20% - Accent5 4 3 3 3" xfId="17628" xr:uid="{2B3A2F1C-4574-4E61-9FAD-53417C4E9750}"/>
    <cellStyle name="20% - Accent5 4 3 3 4" xfId="17629" xr:uid="{EEEDB18B-5605-4516-AAE7-0EC9DDD7454B}"/>
    <cellStyle name="20% - Accent5 4 3 3 5" xfId="17630" xr:uid="{20C564E3-AD60-4EEA-B272-0A42376220DF}"/>
    <cellStyle name="20% - Accent5 4 3 3 6" xfId="17624" xr:uid="{AF78D6D3-A45D-4D31-AD8D-95388FE08343}"/>
    <cellStyle name="20% - Accent5 4 3 4" xfId="5076" xr:uid="{E31856E7-458E-468E-BE20-D4BF4B8E1F56}"/>
    <cellStyle name="20% - Accent5 4 3 4 2" xfId="17632" xr:uid="{25B45214-6143-4E18-97F1-85C72D6AD2E4}"/>
    <cellStyle name="20% - Accent5 4 3 4 3" xfId="17633" xr:uid="{5A436754-1640-4010-B83A-5A7B02A3F029}"/>
    <cellStyle name="20% - Accent5 4 3 4 4" xfId="17631" xr:uid="{DE8C4E63-FA1D-4FD3-B27A-286AB03FC7CD}"/>
    <cellStyle name="20% - Accent5 4 3 5" xfId="9571" xr:uid="{42C04340-E159-4036-901A-1D4E00BA44D6}"/>
    <cellStyle name="20% - Accent5 4 3 5 2" xfId="17634" xr:uid="{B4BD0BDA-1533-40A0-ADA1-2C47B451934F}"/>
    <cellStyle name="20% - Accent5 4 3 6" xfId="17635" xr:uid="{99DD9EAA-22F0-4E23-A9BA-B95FE5A4CBB9}"/>
    <cellStyle name="20% - Accent5 4 3 7" xfId="17636" xr:uid="{883673E8-C45D-4714-B0C4-36F675339666}"/>
    <cellStyle name="20% - Accent5 4 3 8" xfId="27984" xr:uid="{97370309-69CF-4FA4-AC95-823DD07D6F68}"/>
    <cellStyle name="20% - Accent5 4 3 9" xfId="17616" xr:uid="{EDD74752-1CD0-43AE-B91D-9F3762D18AEC}"/>
    <cellStyle name="20% - Accent5 4 4" xfId="1537" xr:uid="{5DB46D2B-13A8-4BB2-9E09-648C3C795B12}"/>
    <cellStyle name="20% - Accent5 4 4 10" xfId="12304" xr:uid="{7588E3BD-EB92-474B-BAF6-9546E1DAFBB4}"/>
    <cellStyle name="20% - Accent5 4 4 2" xfId="3561" xr:uid="{03ED5C23-DBE4-4D72-8A7B-7074DAAB0815}"/>
    <cellStyle name="20% - Accent5 4 4 2 2" xfId="7570" xr:uid="{35574DA9-0476-40D8-A29B-615C9B866503}"/>
    <cellStyle name="20% - Accent5 4 4 2 2 2" xfId="17640" xr:uid="{065403A8-5038-4B97-ABCD-BE6D20DE7D89}"/>
    <cellStyle name="20% - Accent5 4 4 2 2 3" xfId="17641" xr:uid="{6A2299F6-79E9-47BD-9F4F-315049FCEF79}"/>
    <cellStyle name="20% - Accent5 4 4 2 2 4" xfId="17639" xr:uid="{ED9CE42D-C86E-450B-AB74-751744F6C92E}"/>
    <cellStyle name="20% - Accent5 4 4 2 3" xfId="17642" xr:uid="{3BD8B4DD-F68C-4DCD-92BB-CBC07F09C710}"/>
    <cellStyle name="20% - Accent5 4 4 2 4" xfId="17643" xr:uid="{A22FDE61-E40A-495B-9BE8-34C97C3F9978}"/>
    <cellStyle name="20% - Accent5 4 4 2 5" xfId="17644" xr:uid="{8FE667E2-D09E-427C-8D09-CB0FD003BE14}"/>
    <cellStyle name="20% - Accent5 4 4 2 6" xfId="17638" xr:uid="{67689F14-62FC-4313-A157-7E75EB7E4140}"/>
    <cellStyle name="20% - Accent5 4 4 3" xfId="5579" xr:uid="{6CAE97F6-DF3E-4AFB-A564-46D79C2C2CEA}"/>
    <cellStyle name="20% - Accent5 4 4 3 2" xfId="17646" xr:uid="{FE555894-73BF-4E18-B9D4-04F1BE226500}"/>
    <cellStyle name="20% - Accent5 4 4 3 2 2" xfId="17647" xr:uid="{52F90842-2FB6-46EE-8A26-7AE8D6BA4A74}"/>
    <cellStyle name="20% - Accent5 4 4 3 2 3" xfId="17648" xr:uid="{40AF1FB1-E158-46D2-9828-A1777ACA4C4F}"/>
    <cellStyle name="20% - Accent5 4 4 3 3" xfId="17649" xr:uid="{0C29A406-DBE7-4488-8F50-AF32E37C284D}"/>
    <cellStyle name="20% - Accent5 4 4 3 4" xfId="17650" xr:uid="{352B9E94-CA78-4121-9C70-B8B38757851F}"/>
    <cellStyle name="20% - Accent5 4 4 3 5" xfId="17651" xr:uid="{E1352E2E-CE3E-4587-A720-B38E6E372A1B}"/>
    <cellStyle name="20% - Accent5 4 4 3 6" xfId="17645" xr:uid="{E8BBB6CE-2299-437B-8D80-14CE93B152CC}"/>
    <cellStyle name="20% - Accent5 4 4 4" xfId="10074" xr:uid="{8EF20CA2-C492-4991-B828-E4D8B3DC28A9}"/>
    <cellStyle name="20% - Accent5 4 4 4 2" xfId="17653" xr:uid="{DC674C44-4B57-4A27-B9FF-869739F32888}"/>
    <cellStyle name="20% - Accent5 4 4 4 3" xfId="17654" xr:uid="{AE5826B2-B529-473A-B5BB-3F3D834D812F}"/>
    <cellStyle name="20% - Accent5 4 4 4 4" xfId="17652" xr:uid="{D0496938-E112-4373-B3ED-3DA2AFA90180}"/>
    <cellStyle name="20% - Accent5 4 4 5" xfId="17655" xr:uid="{0825A439-AA1F-4593-A917-8D109B5C8F75}"/>
    <cellStyle name="20% - Accent5 4 4 6" xfId="17656" xr:uid="{D5E8AF2E-EB60-4E09-B367-763BED3F3ADA}"/>
    <cellStyle name="20% - Accent5 4 4 7" xfId="17657" xr:uid="{CF602784-5117-4FAB-832F-4C91BE4C849E}"/>
    <cellStyle name="20% - Accent5 4 4 8" xfId="28473" xr:uid="{84F7A91A-C0D9-4601-A882-A129C40B955A}"/>
    <cellStyle name="20% - Accent5 4 4 9" xfId="17637" xr:uid="{DF0E3C6C-1A34-46F3-B196-FF10996B1AAB}"/>
    <cellStyle name="20% - Accent5 4 5" xfId="2524" xr:uid="{1BCC544E-5087-4D19-B5B5-5830C2CD2444}"/>
    <cellStyle name="20% - Accent5 4 5 2" xfId="6533" xr:uid="{A8579AF2-1464-4AFD-BE66-2D4FF79951BB}"/>
    <cellStyle name="20% - Accent5 4 5 2 2" xfId="17660" xr:uid="{2E5BFF3E-F30B-4FA2-BB19-03F7FA220757}"/>
    <cellStyle name="20% - Accent5 4 5 2 2 2" xfId="17661" xr:uid="{77F6CFF0-DF30-4648-BDEA-5186E438DC72}"/>
    <cellStyle name="20% - Accent5 4 5 2 2 3" xfId="17662" xr:uid="{A3E86395-5930-431B-94EB-1D52E5252FCB}"/>
    <cellStyle name="20% - Accent5 4 5 2 3" xfId="17663" xr:uid="{4F2E8053-2818-4636-AC94-42139E7EE626}"/>
    <cellStyle name="20% - Accent5 4 5 2 4" xfId="17664" xr:uid="{D4DF14A6-E5BB-4222-880E-31F290BE8A7C}"/>
    <cellStyle name="20% - Accent5 4 5 2 5" xfId="17665" xr:uid="{99E23B48-4E3E-4D0A-AB31-F40AF1A9A372}"/>
    <cellStyle name="20% - Accent5 4 5 2 6" xfId="17659" xr:uid="{EAA80134-BB66-4EA9-8F76-732FD6948E45}"/>
    <cellStyle name="20% - Accent5 4 5 3" xfId="17666" xr:uid="{423A25BE-0DB3-4DEA-B935-4FA7D44C1DA8}"/>
    <cellStyle name="20% - Accent5 4 5 3 2" xfId="17667" xr:uid="{7F63FD0C-77A6-4A76-BBBA-986A5E1938A9}"/>
    <cellStyle name="20% - Accent5 4 5 3 2 2" xfId="17668" xr:uid="{5A6E2C9D-426E-45C9-9DDE-67AF5F1E3F56}"/>
    <cellStyle name="20% - Accent5 4 5 3 2 3" xfId="17669" xr:uid="{8EBFD48D-E949-4E3F-9149-D7502137712D}"/>
    <cellStyle name="20% - Accent5 4 5 3 3" xfId="17670" xr:uid="{A5822D0C-A5DB-4B07-95A9-0FF50653782C}"/>
    <cellStyle name="20% - Accent5 4 5 3 4" xfId="17671" xr:uid="{337B516D-8786-4C93-81EC-830F79EE3CE4}"/>
    <cellStyle name="20% - Accent5 4 5 3 5" xfId="17672" xr:uid="{9FF17DD4-1AD6-42C1-9EF9-AF3C20E87704}"/>
    <cellStyle name="20% - Accent5 4 5 4" xfId="17673" xr:uid="{A325EB39-3B11-458C-AC76-A36B6BF5FF74}"/>
    <cellStyle name="20% - Accent5 4 5 4 2" xfId="17674" xr:uid="{E2A938C9-1E77-4B90-A8F7-6AA9648003F7}"/>
    <cellStyle name="20% - Accent5 4 5 4 3" xfId="17675" xr:uid="{021046A6-91E5-4798-BE56-D4E57D83EADD}"/>
    <cellStyle name="20% - Accent5 4 5 5" xfId="17676" xr:uid="{7F31319A-639D-4724-B41C-1997C4EEBE29}"/>
    <cellStyle name="20% - Accent5 4 5 6" xfId="17677" xr:uid="{615D2153-E451-46C4-8B5C-56BC4421A4B4}"/>
    <cellStyle name="20% - Accent5 4 5 7" xfId="17678" xr:uid="{28E6A3A2-5A5C-47EC-A498-E2B7278FDA1B}"/>
    <cellStyle name="20% - Accent5 4 5 8" xfId="17658" xr:uid="{089D6C55-8F8D-4F50-8612-C3B02A361061}"/>
    <cellStyle name="20% - Accent5 4 6" xfId="4540" xr:uid="{DA000E6C-2D9B-4784-8895-28F6CBC5EDC2}"/>
    <cellStyle name="20% - Accent5 4 6 2" xfId="17680" xr:uid="{8FD969E8-DF31-4B87-9A6F-84F4270EF517}"/>
    <cellStyle name="20% - Accent5 4 6 2 2" xfId="17681" xr:uid="{C6E318A2-FF1F-4ED2-A993-F669E10D8852}"/>
    <cellStyle name="20% - Accent5 4 6 2 3" xfId="17682" xr:uid="{F7F0C5A2-5CA1-4E2B-B2F1-30FC47CEBFD6}"/>
    <cellStyle name="20% - Accent5 4 6 3" xfId="17683" xr:uid="{7D60FC66-EB95-4151-B8B7-EE2F7DC4DD11}"/>
    <cellStyle name="20% - Accent5 4 6 4" xfId="17684" xr:uid="{C6C76B7C-36C4-4A41-9CA3-2F73D3C10DF9}"/>
    <cellStyle name="20% - Accent5 4 6 5" xfId="17685" xr:uid="{FD1FDA45-F675-4530-886C-B41AB316A2F1}"/>
    <cellStyle name="20% - Accent5 4 6 6" xfId="17679" xr:uid="{92A684AE-6D90-4694-A59B-AAA3B073F692}"/>
    <cellStyle name="20% - Accent5 4 7" xfId="9035" xr:uid="{D05E49C4-DA9B-4D1F-B880-A0960EDA8E32}"/>
    <cellStyle name="20% - Accent5 4 7 2" xfId="17687" xr:uid="{5AED6484-9398-4E39-84C9-8E16B7D448F5}"/>
    <cellStyle name="20% - Accent5 4 7 2 2" xfId="17688" xr:uid="{A04DD67C-5034-43A1-B567-7167F599BE41}"/>
    <cellStyle name="20% - Accent5 4 7 2 3" xfId="17689" xr:uid="{7E8437CF-D764-4A6F-8245-E761559F7FB6}"/>
    <cellStyle name="20% - Accent5 4 7 3" xfId="17690" xr:uid="{ACA3B834-316C-4905-A357-935B00BBB901}"/>
    <cellStyle name="20% - Accent5 4 7 4" xfId="17691" xr:uid="{8B4E408F-C6D2-4893-9D16-299D52887CF3}"/>
    <cellStyle name="20% - Accent5 4 7 5" xfId="17692" xr:uid="{03D3ADB0-F598-4238-A894-508B132F694D}"/>
    <cellStyle name="20% - Accent5 4 7 6" xfId="17686" xr:uid="{A5E64B42-F1C4-4653-B663-37D673B5C927}"/>
    <cellStyle name="20% - Accent5 4 8" xfId="17693" xr:uid="{91D031E3-613D-4994-B0E1-9C037A1A3F26}"/>
    <cellStyle name="20% - Accent5 4 8 2" xfId="17694" xr:uid="{036AE255-0357-4FDA-812B-431C3B6F05A4}"/>
    <cellStyle name="20% - Accent5 4 8 3" xfId="17695" xr:uid="{8C8C7030-B02E-453C-A06A-1AAC0AF61BCA}"/>
    <cellStyle name="20% - Accent5 4 9" xfId="17696" xr:uid="{0485F15D-47FB-46E2-8307-1043D4BDC349}"/>
    <cellStyle name="20% - Accent5 5" xfId="491" xr:uid="{68CA40DA-94AA-4BD1-A555-18066857A50F}"/>
    <cellStyle name="20% - Accent5 5 10" xfId="17698" xr:uid="{DA0B8D85-6F0A-40C2-8E46-5D574ABE928A}"/>
    <cellStyle name="20% - Accent5 5 11" xfId="17699" xr:uid="{93263A02-A333-4154-85CC-F7332D4CF6F4}"/>
    <cellStyle name="20% - Accent5 5 12" xfId="27510" xr:uid="{88DCC455-B66C-4076-B0B6-DC923D970FE6}"/>
    <cellStyle name="20% - Accent5 5 13" xfId="17697" xr:uid="{7EE0D879-E4FC-44D1-AF4C-A1079E07E2C4}"/>
    <cellStyle name="20% - Accent5 5 14" xfId="11278" xr:uid="{3DF0CC21-4520-4A39-892A-36878C726671}"/>
    <cellStyle name="20% - Accent5 5 2" xfId="778" xr:uid="{7D8B4397-3D45-45F0-83E8-6BE3E76F19CB}"/>
    <cellStyle name="20% - Accent5 5 2 10" xfId="27755" xr:uid="{F13694D1-F5CC-4A7B-BFAC-5C19C4E75B30}"/>
    <cellStyle name="20% - Accent5 5 2 11" xfId="17700" xr:uid="{112638C5-0616-40B5-B2FF-479D77E8DA3A}"/>
    <cellStyle name="20% - Accent5 5 2 12" xfId="11552" xr:uid="{24C23A6C-AD3B-45F5-8193-85C884FAAB05}"/>
    <cellStyle name="20% - Accent5 5 2 2" xfId="1823" xr:uid="{565B453A-117C-4B6F-9885-8A154D166D7A}"/>
    <cellStyle name="20% - Accent5 5 2 2 10" xfId="12590" xr:uid="{76D978AF-CB50-465D-B81F-1683DBD05DAE}"/>
    <cellStyle name="20% - Accent5 5 2 2 2" xfId="3847" xr:uid="{8FB6DCC2-7C52-4720-8DA2-5091CA3A8343}"/>
    <cellStyle name="20% - Accent5 5 2 2 2 2" xfId="7856" xr:uid="{450269A4-1301-48CC-9880-13038411BE86}"/>
    <cellStyle name="20% - Accent5 5 2 2 2 2 2" xfId="17704" xr:uid="{FA616F88-A347-4725-A928-8D2FA1726C2A}"/>
    <cellStyle name="20% - Accent5 5 2 2 2 2 3" xfId="17705" xr:uid="{320039C2-2C02-458C-9E81-2CB1B86125D0}"/>
    <cellStyle name="20% - Accent5 5 2 2 2 2 4" xfId="17703" xr:uid="{23A5EC8E-7BCA-45A0-8436-2D3BCEAE9EFC}"/>
    <cellStyle name="20% - Accent5 5 2 2 2 3" xfId="17706" xr:uid="{69446A76-4AFF-46A4-8948-55463CFCF786}"/>
    <cellStyle name="20% - Accent5 5 2 2 2 4" xfId="17707" xr:uid="{1171EEC0-91E8-4C6B-9839-36217619A272}"/>
    <cellStyle name="20% - Accent5 5 2 2 2 5" xfId="17708" xr:uid="{F8C77A3A-7026-4E63-B7B0-DBC0F3029CBB}"/>
    <cellStyle name="20% - Accent5 5 2 2 2 6" xfId="17702" xr:uid="{EBC69C6E-3765-4EE9-AB94-F284F8C16D53}"/>
    <cellStyle name="20% - Accent5 5 2 2 3" xfId="5865" xr:uid="{A66F45FC-6874-4905-8ED8-3128656FD275}"/>
    <cellStyle name="20% - Accent5 5 2 2 3 2" xfId="17710" xr:uid="{E045C778-8302-435A-B29B-5EC98721F7BC}"/>
    <cellStyle name="20% - Accent5 5 2 2 3 2 2" xfId="17711" xr:uid="{D7D36A92-54D7-4A95-8010-60B15C4C65A4}"/>
    <cellStyle name="20% - Accent5 5 2 2 3 2 3" xfId="17712" xr:uid="{120E4373-3271-41F0-ADB6-9FF114072169}"/>
    <cellStyle name="20% - Accent5 5 2 2 3 3" xfId="17713" xr:uid="{DACC8B25-A53B-4801-94C4-295BC214E42D}"/>
    <cellStyle name="20% - Accent5 5 2 2 3 4" xfId="17714" xr:uid="{B296BD5E-99ED-4F81-80E2-31D0277285D6}"/>
    <cellStyle name="20% - Accent5 5 2 2 3 5" xfId="17715" xr:uid="{2BB30E02-8010-4854-A11F-F9F545CC21E0}"/>
    <cellStyle name="20% - Accent5 5 2 2 3 6" xfId="17709" xr:uid="{AD33908B-8311-42E4-A70E-F9632E7D0567}"/>
    <cellStyle name="20% - Accent5 5 2 2 4" xfId="10360" xr:uid="{54E3D6E9-C5A3-4E27-9735-C35ABE9161FD}"/>
    <cellStyle name="20% - Accent5 5 2 2 4 2" xfId="17717" xr:uid="{12E14825-2747-42FD-B13F-6C5F067461BE}"/>
    <cellStyle name="20% - Accent5 5 2 2 4 3" xfId="17718" xr:uid="{5FEC1ED4-367F-494F-B90C-E44268C38840}"/>
    <cellStyle name="20% - Accent5 5 2 2 4 4" xfId="17716" xr:uid="{6A873F8F-ACA8-4FF3-862D-E0D3217C0475}"/>
    <cellStyle name="20% - Accent5 5 2 2 5" xfId="17719" xr:uid="{04344BF3-000B-4AA2-806E-F7984167D781}"/>
    <cellStyle name="20% - Accent5 5 2 2 6" xfId="17720" xr:uid="{06575CC1-ADF2-4451-8B20-B57AC5DC2879}"/>
    <cellStyle name="20% - Accent5 5 2 2 7" xfId="17721" xr:uid="{4C9D9EBB-8A66-4AF9-9BE7-5B32335D65B2}"/>
    <cellStyle name="20% - Accent5 5 2 2 8" xfId="28738" xr:uid="{D3A8F3FD-E2FB-4D2F-9D7A-EED6F3889ACB}"/>
    <cellStyle name="20% - Accent5 5 2 2 9" xfId="17701" xr:uid="{09153E07-E1F4-464D-ACA3-46AE1CC3A5C1}"/>
    <cellStyle name="20% - Accent5 5 2 3" xfId="2810" xr:uid="{B05A7FC9-A618-451B-A3F9-7CE93E7AD3FB}"/>
    <cellStyle name="20% - Accent5 5 2 3 2" xfId="6819" xr:uid="{96C9D9D7-74F9-40CF-8F21-BB271C7FD66D}"/>
    <cellStyle name="20% - Accent5 5 2 3 2 2" xfId="17724" xr:uid="{DA40064B-1863-4935-8607-BE839687C5C0}"/>
    <cellStyle name="20% - Accent5 5 2 3 2 2 2" xfId="17725" xr:uid="{AA7CF992-A3C3-49F7-9105-9AC4BCC92FA3}"/>
    <cellStyle name="20% - Accent5 5 2 3 2 2 3" xfId="17726" xr:uid="{FF56E974-9247-492E-B670-75513C4A00E2}"/>
    <cellStyle name="20% - Accent5 5 2 3 2 3" xfId="17727" xr:uid="{94D258F0-6C73-4FBE-B01D-77455DB92B9F}"/>
    <cellStyle name="20% - Accent5 5 2 3 2 4" xfId="17728" xr:uid="{F8EFDD12-BF8B-416E-B10E-085EA1ED0B79}"/>
    <cellStyle name="20% - Accent5 5 2 3 2 5" xfId="17729" xr:uid="{C89B57F4-2E62-4577-9E03-5E0405EEAB20}"/>
    <cellStyle name="20% - Accent5 5 2 3 2 6" xfId="17723" xr:uid="{AF67D1CE-AB08-4147-BE7A-47F4271DB1C9}"/>
    <cellStyle name="20% - Accent5 5 2 3 3" xfId="17730" xr:uid="{A1626F03-1E2C-42D2-8AFB-2CEC88364B24}"/>
    <cellStyle name="20% - Accent5 5 2 3 3 2" xfId="17731" xr:uid="{62FB62ED-3F94-45BB-9F75-3746B0DE1FA3}"/>
    <cellStyle name="20% - Accent5 5 2 3 3 2 2" xfId="17732" xr:uid="{21145E6D-BE78-469F-92E8-25027C9AEEF6}"/>
    <cellStyle name="20% - Accent5 5 2 3 3 2 3" xfId="17733" xr:uid="{999F2437-A947-4E21-BC27-D02458CCCA7D}"/>
    <cellStyle name="20% - Accent5 5 2 3 3 3" xfId="17734" xr:uid="{C664EA83-3F04-4227-BCBC-3E68798BC860}"/>
    <cellStyle name="20% - Accent5 5 2 3 3 4" xfId="17735" xr:uid="{CF6B7338-3EB4-41B9-AD62-906878EE3226}"/>
    <cellStyle name="20% - Accent5 5 2 3 3 5" xfId="17736" xr:uid="{4EB013A4-A845-470D-BE64-5C7D3D2D45C8}"/>
    <cellStyle name="20% - Accent5 5 2 3 4" xfId="17737" xr:uid="{CBC63245-9CBA-41E2-8126-9FEE0EAD42A0}"/>
    <cellStyle name="20% - Accent5 5 2 3 4 2" xfId="17738" xr:uid="{5F2E28C3-3646-4D1F-81E7-C0CB82B2D74D}"/>
    <cellStyle name="20% - Accent5 5 2 3 4 3" xfId="17739" xr:uid="{039C1723-699D-4625-8D1B-2961C8A28FFC}"/>
    <cellStyle name="20% - Accent5 5 2 3 5" xfId="17740" xr:uid="{595A15F3-1F53-4B96-B181-575E616CDE48}"/>
    <cellStyle name="20% - Accent5 5 2 3 6" xfId="17741" xr:uid="{8D0C9717-45FB-4B2B-BDAC-81BBFDE43913}"/>
    <cellStyle name="20% - Accent5 5 2 3 7" xfId="17742" xr:uid="{859EF277-CAEA-4322-BA7E-6D399F18807E}"/>
    <cellStyle name="20% - Accent5 5 2 3 8" xfId="17722" xr:uid="{2B62AF91-7A4F-475C-9AAC-30174DC4E830}"/>
    <cellStyle name="20% - Accent5 5 2 4" xfId="4827" xr:uid="{BAF4FE48-D39D-47E6-A4B6-DC6CD7025677}"/>
    <cellStyle name="20% - Accent5 5 2 4 2" xfId="17744" xr:uid="{5F963E74-68BE-4329-AC69-A83639C33896}"/>
    <cellStyle name="20% - Accent5 5 2 4 2 2" xfId="17745" xr:uid="{CF3B584B-0DC0-411B-81AA-756127ED866D}"/>
    <cellStyle name="20% - Accent5 5 2 4 2 3" xfId="17746" xr:uid="{B2E2A113-7192-4D63-AC1C-8EC0AE71C35B}"/>
    <cellStyle name="20% - Accent5 5 2 4 3" xfId="17747" xr:uid="{9C37786E-518F-494C-975A-1630F1B2759A}"/>
    <cellStyle name="20% - Accent5 5 2 4 4" xfId="17748" xr:uid="{904436F6-D0E3-4509-BB2F-EC4474D79EE5}"/>
    <cellStyle name="20% - Accent5 5 2 4 5" xfId="17749" xr:uid="{7385D223-18AD-4ADF-9964-0684D880ECCE}"/>
    <cellStyle name="20% - Accent5 5 2 4 6" xfId="17743" xr:uid="{43405F19-E95B-40FF-9427-66A8092C1223}"/>
    <cellStyle name="20% - Accent5 5 2 5" xfId="9323" xr:uid="{21C642E2-3EB9-4347-9DDB-32D7EE218048}"/>
    <cellStyle name="20% - Accent5 5 2 5 2" xfId="17751" xr:uid="{2297AC06-FB06-4C9C-B522-DEBA4973EFCD}"/>
    <cellStyle name="20% - Accent5 5 2 5 2 2" xfId="17752" xr:uid="{40D46CA5-BC03-498D-94E3-078B5741C871}"/>
    <cellStyle name="20% - Accent5 5 2 5 2 3" xfId="17753" xr:uid="{155AB293-D539-43BF-BDB6-33C99E2C3FEE}"/>
    <cellStyle name="20% - Accent5 5 2 5 3" xfId="17754" xr:uid="{E0D95271-8631-46E9-A11B-5F9C6F6E1AC0}"/>
    <cellStyle name="20% - Accent5 5 2 5 4" xfId="17755" xr:uid="{0EF2AD22-10D3-421C-B10E-38031D09AD8A}"/>
    <cellStyle name="20% - Accent5 5 2 5 5" xfId="17756" xr:uid="{65A5E64D-5E2F-4518-9356-63CF800396E6}"/>
    <cellStyle name="20% - Accent5 5 2 5 6" xfId="17750" xr:uid="{6F16006D-0DD5-49CE-BB28-8C45604117E2}"/>
    <cellStyle name="20% - Accent5 5 2 6" xfId="17757" xr:uid="{1059A966-F362-4EDB-8FF5-EE13F22CE64A}"/>
    <cellStyle name="20% - Accent5 5 2 6 2" xfId="17758" xr:uid="{1CC29405-C24C-4C8B-9588-59155327FD9E}"/>
    <cellStyle name="20% - Accent5 5 2 6 3" xfId="17759" xr:uid="{12D63F86-0F45-486B-80AA-7935ACFCCCA8}"/>
    <cellStyle name="20% - Accent5 5 2 7" xfId="17760" xr:uid="{FAC57806-5945-4A21-98AC-DDBACDE1BF64}"/>
    <cellStyle name="20% - Accent5 5 2 8" xfId="17761" xr:uid="{C9D9CA16-2E6D-410B-930B-BD9EB539A33A}"/>
    <cellStyle name="20% - Accent5 5 2 9" xfId="17762" xr:uid="{2D17CE5C-1488-48F7-9794-239C76AA1FBA}"/>
    <cellStyle name="20% - Accent5 5 3" xfId="1049" xr:uid="{616521C1-3F34-480B-A32B-8FD155DB3B43}"/>
    <cellStyle name="20% - Accent5 5 3 10" xfId="11820" xr:uid="{3A7B5A18-CDC5-4D69-9205-9AD8AABE6065}"/>
    <cellStyle name="20% - Accent5 5 3 2" xfId="2090" xr:uid="{91FA55D2-3536-4DA9-8A22-980279E73FCE}"/>
    <cellStyle name="20% - Accent5 5 3 2 2" xfId="4114" xr:uid="{701FAC85-5512-409F-92D8-45028687F3A9}"/>
    <cellStyle name="20% - Accent5 5 3 2 2 2" xfId="8123" xr:uid="{55FEC399-0E8F-4597-A1A0-E4FBA909ECBA}"/>
    <cellStyle name="20% - Accent5 5 3 2 2 2 2" xfId="17766" xr:uid="{E62FAD55-AF57-4079-B214-456BA36B5706}"/>
    <cellStyle name="20% - Accent5 5 3 2 2 3" xfId="17767" xr:uid="{6F037835-AD5F-45A5-9FE6-F788EFDA65B7}"/>
    <cellStyle name="20% - Accent5 5 3 2 2 4" xfId="17765" xr:uid="{C6742439-5FD4-45B9-B1FE-784986D92ABF}"/>
    <cellStyle name="20% - Accent5 5 3 2 3" xfId="6132" xr:uid="{8CA1D24E-3F3A-4814-BDB4-180538FD2A1B}"/>
    <cellStyle name="20% - Accent5 5 3 2 3 2" xfId="17768" xr:uid="{C80E8C70-AB59-4395-99A5-EF88F9481B2C}"/>
    <cellStyle name="20% - Accent5 5 3 2 4" xfId="10627" xr:uid="{E3873168-BCF2-47EA-8C2B-2F97125F3B53}"/>
    <cellStyle name="20% - Accent5 5 3 2 4 2" xfId="17769" xr:uid="{CEE263EC-9EA7-45D1-848C-BDA346577E56}"/>
    <cellStyle name="20% - Accent5 5 3 2 5" xfId="17770" xr:uid="{4DBDB59D-C92A-49EB-AD94-7EBB508DCBBE}"/>
    <cellStyle name="20% - Accent5 5 3 2 6" xfId="29000" xr:uid="{7C9FE107-1A8A-4022-AEF5-CCA0B1CBA6BF}"/>
    <cellStyle name="20% - Accent5 5 3 2 7" xfId="17764" xr:uid="{82588978-766A-433B-8DE3-548A472617C3}"/>
    <cellStyle name="20% - Accent5 5 3 2 8" xfId="12857" xr:uid="{9CA15F82-1123-4729-AE60-8B8A0EA5B225}"/>
    <cellStyle name="20% - Accent5 5 3 3" xfId="3077" xr:uid="{EEE3DE34-BEAC-4D0F-A736-5A61E0AE5A6B}"/>
    <cellStyle name="20% - Accent5 5 3 3 2" xfId="7086" xr:uid="{C9F1AC8E-1BEE-4D40-A34F-DCC53E203D95}"/>
    <cellStyle name="20% - Accent5 5 3 3 2 2" xfId="17773" xr:uid="{E8805F32-925E-4D74-A9DF-3507B11FF446}"/>
    <cellStyle name="20% - Accent5 5 3 3 2 3" xfId="17774" xr:uid="{282A543C-D878-4F8A-AD7E-F1289EC09BCE}"/>
    <cellStyle name="20% - Accent5 5 3 3 2 4" xfId="17772" xr:uid="{F92C172F-69DE-494F-871F-EF9EA2E3E68E}"/>
    <cellStyle name="20% - Accent5 5 3 3 3" xfId="17775" xr:uid="{B3532727-5BB0-4404-B331-BC82E0E94084}"/>
    <cellStyle name="20% - Accent5 5 3 3 4" xfId="17776" xr:uid="{2571894E-F02F-4C88-AC77-D506A56AD882}"/>
    <cellStyle name="20% - Accent5 5 3 3 5" xfId="17777" xr:uid="{56D217F0-DE16-422B-B115-8085F8E37C73}"/>
    <cellStyle name="20% - Accent5 5 3 3 6" xfId="17771" xr:uid="{DE10A22D-D22F-4CB2-A2FB-1A80E805F6C3}"/>
    <cellStyle name="20% - Accent5 5 3 4" xfId="5095" xr:uid="{D4680C7B-EB15-48E0-8003-4B18E6E5F30D}"/>
    <cellStyle name="20% - Accent5 5 3 4 2" xfId="17779" xr:uid="{55CAC3B0-CF41-4625-A358-41BC2AB42868}"/>
    <cellStyle name="20% - Accent5 5 3 4 3" xfId="17780" xr:uid="{28FA50FB-E09B-4307-82ED-B85F476CAE42}"/>
    <cellStyle name="20% - Accent5 5 3 4 4" xfId="17778" xr:uid="{552DAF00-D211-430B-8C1A-6445F91F76DC}"/>
    <cellStyle name="20% - Accent5 5 3 5" xfId="9590" xr:uid="{BC6C5131-2944-4156-B29A-18C21BBCD03F}"/>
    <cellStyle name="20% - Accent5 5 3 5 2" xfId="17781" xr:uid="{607B3476-14C9-4A5E-B887-FCA253E8E9E0}"/>
    <cellStyle name="20% - Accent5 5 3 6" xfId="17782" xr:uid="{BBD021E7-27E4-4F20-BC46-487A8A6ED0B3}"/>
    <cellStyle name="20% - Accent5 5 3 7" xfId="17783" xr:uid="{0DCC5249-B60F-497F-A36A-D665D217D771}"/>
    <cellStyle name="20% - Accent5 5 3 8" xfId="28002" xr:uid="{619DE658-4EF5-4E6F-8026-0E96EBBB6A2C}"/>
    <cellStyle name="20% - Accent5 5 3 9" xfId="17763" xr:uid="{29855B19-71AC-485C-9824-A3071E0DFEEA}"/>
    <cellStyle name="20% - Accent5 5 4" xfId="1556" xr:uid="{27857AC1-241D-4F8A-B679-6BBE6A5C223E}"/>
    <cellStyle name="20% - Accent5 5 4 10" xfId="12323" xr:uid="{09B09177-E62E-472E-9E1E-F09A190EA311}"/>
    <cellStyle name="20% - Accent5 5 4 2" xfId="3580" xr:uid="{96E67EA2-2B05-4B02-B888-6F1A05455917}"/>
    <cellStyle name="20% - Accent5 5 4 2 2" xfId="7589" xr:uid="{E1801038-160D-43FF-B5F3-98757B8F5F1D}"/>
    <cellStyle name="20% - Accent5 5 4 2 2 2" xfId="17787" xr:uid="{C0235304-4C80-440D-B236-CC7608519743}"/>
    <cellStyle name="20% - Accent5 5 4 2 2 3" xfId="17788" xr:uid="{6F4B8C77-141A-44C1-A8A1-42CD25EC1111}"/>
    <cellStyle name="20% - Accent5 5 4 2 2 4" xfId="17786" xr:uid="{7EA3C294-71DC-4D1B-81EA-7F1C9A7AD280}"/>
    <cellStyle name="20% - Accent5 5 4 2 3" xfId="17789" xr:uid="{284679F5-69C6-45DA-8889-601BDB595F27}"/>
    <cellStyle name="20% - Accent5 5 4 2 4" xfId="17790" xr:uid="{A6F5AF9C-3EE4-436A-9BFF-4CF4D0D6AA70}"/>
    <cellStyle name="20% - Accent5 5 4 2 5" xfId="17791" xr:uid="{E8332208-1FF7-46EE-BB3F-1BA67E4BCA68}"/>
    <cellStyle name="20% - Accent5 5 4 2 6" xfId="17785" xr:uid="{A861B8E8-55C4-44E2-BB57-539A2007FA09}"/>
    <cellStyle name="20% - Accent5 5 4 3" xfId="5598" xr:uid="{DFC15CEC-7C94-4BEC-AEB9-E15018CEA717}"/>
    <cellStyle name="20% - Accent5 5 4 3 2" xfId="17793" xr:uid="{C8FCB8AF-D9FC-4D29-980E-6A88BC61B33D}"/>
    <cellStyle name="20% - Accent5 5 4 3 2 2" xfId="17794" xr:uid="{1E0C5DEB-034F-4E71-BC0E-0F0672D45397}"/>
    <cellStyle name="20% - Accent5 5 4 3 2 3" xfId="17795" xr:uid="{F1B3C148-3ED7-4B49-82CD-270DED590C95}"/>
    <cellStyle name="20% - Accent5 5 4 3 3" xfId="17796" xr:uid="{64D3684F-E956-459A-8292-63BDB35F769A}"/>
    <cellStyle name="20% - Accent5 5 4 3 4" xfId="17797" xr:uid="{5331585C-D052-4D85-A521-DABC632B6E90}"/>
    <cellStyle name="20% - Accent5 5 4 3 5" xfId="17798" xr:uid="{01721755-2BCA-43F0-B8B1-05BB0DCB845E}"/>
    <cellStyle name="20% - Accent5 5 4 3 6" xfId="17792" xr:uid="{67ED4E7E-CE02-40C7-A42A-881D7ECCF473}"/>
    <cellStyle name="20% - Accent5 5 4 4" xfId="10093" xr:uid="{88635296-5D75-4C81-AC7E-EBA392FB7746}"/>
    <cellStyle name="20% - Accent5 5 4 4 2" xfId="17800" xr:uid="{A6C97324-1714-4127-9108-AFD0633E798C}"/>
    <cellStyle name="20% - Accent5 5 4 4 3" xfId="17801" xr:uid="{4DADB456-0DAA-4786-9076-04CC507200AC}"/>
    <cellStyle name="20% - Accent5 5 4 4 4" xfId="17799" xr:uid="{BA1E7488-54B4-47A1-8EF8-3E6A98018EAC}"/>
    <cellStyle name="20% - Accent5 5 4 5" xfId="17802" xr:uid="{240EEFBF-0CF7-4A76-BF01-ACF95D4FB6AF}"/>
    <cellStyle name="20% - Accent5 5 4 6" xfId="17803" xr:uid="{FBAAEF4E-4D9E-4F31-92F2-8054F6998ECD}"/>
    <cellStyle name="20% - Accent5 5 4 7" xfId="17804" xr:uid="{BC15D526-B062-4B28-84BB-F9985D6435FA}"/>
    <cellStyle name="20% - Accent5 5 4 8" xfId="28491" xr:uid="{89784D68-C034-43CA-A61B-3743EF7B4DC0}"/>
    <cellStyle name="20% - Accent5 5 4 9" xfId="17784" xr:uid="{DD6CF673-D05F-4F82-92DC-38F1E5957142}"/>
    <cellStyle name="20% - Accent5 5 5" xfId="2543" xr:uid="{9AF26277-3F66-4C8F-AA1A-EA9277AE11EA}"/>
    <cellStyle name="20% - Accent5 5 5 2" xfId="6552" xr:uid="{07C847F2-00A8-4D7C-838B-5D4E1ECCFBD3}"/>
    <cellStyle name="20% - Accent5 5 5 2 2" xfId="17807" xr:uid="{C37B220D-5C00-4DFE-B5B3-002299178274}"/>
    <cellStyle name="20% - Accent5 5 5 2 2 2" xfId="17808" xr:uid="{09100E5E-23B5-45D1-AE1D-8D772054E99E}"/>
    <cellStyle name="20% - Accent5 5 5 2 2 3" xfId="17809" xr:uid="{3669702C-1223-4E9C-BBC1-703BD402C41B}"/>
    <cellStyle name="20% - Accent5 5 5 2 3" xfId="17810" xr:uid="{B308EE84-B3AE-4083-A181-7426328E5C2F}"/>
    <cellStyle name="20% - Accent5 5 5 2 4" xfId="17811" xr:uid="{D8DEF5BE-48F2-4D58-882D-9758D3CB7857}"/>
    <cellStyle name="20% - Accent5 5 5 2 5" xfId="17812" xr:uid="{91379261-279C-4060-ACDD-64EA06AAD72B}"/>
    <cellStyle name="20% - Accent5 5 5 2 6" xfId="17806" xr:uid="{770F7AF3-B6AE-40BF-9BCE-3BC9CAAC281C}"/>
    <cellStyle name="20% - Accent5 5 5 3" xfId="17813" xr:uid="{3190028B-BC91-413F-978D-1C60513BAD64}"/>
    <cellStyle name="20% - Accent5 5 5 3 2" xfId="17814" xr:uid="{7D711AE1-9A14-489F-8FBB-461DAB54B29A}"/>
    <cellStyle name="20% - Accent5 5 5 3 2 2" xfId="17815" xr:uid="{452B4EB6-E2EE-4AFC-A55C-F084DD8B3C51}"/>
    <cellStyle name="20% - Accent5 5 5 3 2 3" xfId="17816" xr:uid="{67AD207B-A708-4E63-9962-5F145B14ADC4}"/>
    <cellStyle name="20% - Accent5 5 5 3 3" xfId="17817" xr:uid="{368BB602-3579-4042-B8D8-D9A702AF7CB5}"/>
    <cellStyle name="20% - Accent5 5 5 3 4" xfId="17818" xr:uid="{9E98F4D3-42E0-4275-A4E0-9858B178FFEE}"/>
    <cellStyle name="20% - Accent5 5 5 3 5" xfId="17819" xr:uid="{D3847E20-BE88-4168-8DE7-20D01283985E}"/>
    <cellStyle name="20% - Accent5 5 5 4" xfId="17820" xr:uid="{D81391A0-D219-4E01-B8A2-3270D9180530}"/>
    <cellStyle name="20% - Accent5 5 5 4 2" xfId="17821" xr:uid="{B77C7725-5239-46E2-925F-E9602E8E090F}"/>
    <cellStyle name="20% - Accent5 5 5 4 3" xfId="17822" xr:uid="{BBC090B1-8AD0-4DC9-A469-C2D56444BA94}"/>
    <cellStyle name="20% - Accent5 5 5 5" xfId="17823" xr:uid="{D9DD82DD-C5CB-4A07-8C91-2690903B966C}"/>
    <cellStyle name="20% - Accent5 5 5 6" xfId="17824" xr:uid="{9180B1C8-E285-4C89-97F1-1177522D8808}"/>
    <cellStyle name="20% - Accent5 5 5 7" xfId="17825" xr:uid="{FA3EA745-79E3-4B48-B288-33D75C195B77}"/>
    <cellStyle name="20% - Accent5 5 5 8" xfId="17805" xr:uid="{5BC35CAD-57AE-4716-B0EC-87EABB94EA4E}"/>
    <cellStyle name="20% - Accent5 5 6" xfId="4559" xr:uid="{B48DF9EA-43E7-4357-9649-20E3FD0E7B29}"/>
    <cellStyle name="20% - Accent5 5 6 2" xfId="17827" xr:uid="{BE2814F3-1E66-4C6C-B653-FD81EB6CBC4B}"/>
    <cellStyle name="20% - Accent5 5 6 2 2" xfId="17828" xr:uid="{71128BCF-29DB-4453-BAED-14BBA4FA3FFC}"/>
    <cellStyle name="20% - Accent5 5 6 2 3" xfId="17829" xr:uid="{A2FBA1BC-4547-406C-BCBC-942354C98A7B}"/>
    <cellStyle name="20% - Accent5 5 6 3" xfId="17830" xr:uid="{B97404DF-6832-4996-A56F-ACED457CFD2D}"/>
    <cellStyle name="20% - Accent5 5 6 4" xfId="17831" xr:uid="{26728B20-583E-4C56-AB89-1FD98B7ECCBF}"/>
    <cellStyle name="20% - Accent5 5 6 5" xfId="17832" xr:uid="{B4196332-2561-484E-9059-8F28D759DEA3}"/>
    <cellStyle name="20% - Accent5 5 6 6" xfId="17826" xr:uid="{1CF25B8E-F395-4F28-98D2-E14305CF822D}"/>
    <cellStyle name="20% - Accent5 5 7" xfId="9054" xr:uid="{8FF862A5-E3AD-4B81-9CE4-6947158C409A}"/>
    <cellStyle name="20% - Accent5 5 7 2" xfId="17834" xr:uid="{0A8FE07F-CEEE-4A63-9C14-40463A09733C}"/>
    <cellStyle name="20% - Accent5 5 7 2 2" xfId="17835" xr:uid="{E6E11DD9-9543-43BA-B7AA-E90AD489F7D7}"/>
    <cellStyle name="20% - Accent5 5 7 2 3" xfId="17836" xr:uid="{07A3BF47-CCB0-4D4D-94EE-EEAFA5C25C69}"/>
    <cellStyle name="20% - Accent5 5 7 3" xfId="17837" xr:uid="{16F9DC8C-CE44-42C7-A2FE-27EC802270A7}"/>
    <cellStyle name="20% - Accent5 5 7 4" xfId="17838" xr:uid="{0489C50E-5C45-45EB-9070-975489E595D7}"/>
    <cellStyle name="20% - Accent5 5 7 5" xfId="17839" xr:uid="{330D74EA-49A7-41E9-A3C9-BC3008BF6AD8}"/>
    <cellStyle name="20% - Accent5 5 7 6" xfId="17833" xr:uid="{FFECD624-A561-4E32-9176-BD44E2D3935C}"/>
    <cellStyle name="20% - Accent5 5 8" xfId="17840" xr:uid="{726FFCF6-FF98-453F-A67E-23ECB3745BBD}"/>
    <cellStyle name="20% - Accent5 5 8 2" xfId="17841" xr:uid="{1B1CCC89-F427-40EE-BE35-AAA3D6850007}"/>
    <cellStyle name="20% - Accent5 5 8 3" xfId="17842" xr:uid="{AD7F9F56-B035-4D2F-B0E7-603340CEB5AB}"/>
    <cellStyle name="20% - Accent5 5 9" xfId="17843" xr:uid="{6563EF64-71CB-40D7-AF45-6BFE2F936D3E}"/>
    <cellStyle name="20% - Accent5 6" xfId="509" xr:uid="{EFB3E618-ADF9-46BB-AA4D-F29D84549C9F}"/>
    <cellStyle name="20% - Accent5 6 10" xfId="17845" xr:uid="{83E2ECC8-92CB-4EAD-BF3E-CC3B6F8BB483}"/>
    <cellStyle name="20% - Accent5 6 11" xfId="27527" xr:uid="{9781C966-2C35-4A0E-89F2-71DF1A3255BE}"/>
    <cellStyle name="20% - Accent5 6 12" xfId="17844" xr:uid="{981662EB-94D0-4C06-A2A6-8CE9A0E8DAF6}"/>
    <cellStyle name="20% - Accent5 6 13" xfId="11296" xr:uid="{7EE2B52B-EA3F-4576-8C2D-E95B257E8B49}"/>
    <cellStyle name="20% - Accent5 6 2" xfId="799" xr:uid="{1C55827E-0051-4EDF-8D56-85179187640D}"/>
    <cellStyle name="20% - Accent5 6 2 10" xfId="11573" xr:uid="{478AA7DF-0C3C-44F7-94D2-2815CE5C5502}"/>
    <cellStyle name="20% - Accent5 6 2 2" xfId="1844" xr:uid="{5D60978D-0075-41B4-8605-6E0650D71C48}"/>
    <cellStyle name="20% - Accent5 6 2 2 2" xfId="3868" xr:uid="{0C003904-98A8-4DC4-9C6D-F847AF4F5978}"/>
    <cellStyle name="20% - Accent5 6 2 2 2 2" xfId="7877" xr:uid="{6CE5B10B-AF27-4809-A2AA-DBDE5753420C}"/>
    <cellStyle name="20% - Accent5 6 2 2 2 2 2" xfId="17849" xr:uid="{0AE014E2-3737-45E8-9FD5-5BC3E385A5ED}"/>
    <cellStyle name="20% - Accent5 6 2 2 2 3" xfId="17850" xr:uid="{4642D4A9-6C00-4E49-AEE9-51FF4C3D5555}"/>
    <cellStyle name="20% - Accent5 6 2 2 2 4" xfId="17848" xr:uid="{4738D801-0C48-4DCA-847A-F1A8E694C314}"/>
    <cellStyle name="20% - Accent5 6 2 2 3" xfId="5886" xr:uid="{1725B6AD-F4B0-408A-99FD-2D9C4B5A3373}"/>
    <cellStyle name="20% - Accent5 6 2 2 3 2" xfId="17851" xr:uid="{908A7013-3538-4C91-A2BD-3E64146C279D}"/>
    <cellStyle name="20% - Accent5 6 2 2 4" xfId="10381" xr:uid="{87726AB3-15CC-4A31-A1A2-23F7D064A6F5}"/>
    <cellStyle name="20% - Accent5 6 2 2 4 2" xfId="17852" xr:uid="{E966B113-37F5-4D11-B220-1D8F45D12A54}"/>
    <cellStyle name="20% - Accent5 6 2 2 5" xfId="17853" xr:uid="{2F7D0562-FAF0-4960-B48A-6D45EA284B52}"/>
    <cellStyle name="20% - Accent5 6 2 2 6" xfId="28758" xr:uid="{BFC6DD73-13F1-46E6-92A8-97FD75943C78}"/>
    <cellStyle name="20% - Accent5 6 2 2 7" xfId="17847" xr:uid="{4F2F2D36-17B8-4773-9FCD-19185F7E9A52}"/>
    <cellStyle name="20% - Accent5 6 2 2 8" xfId="12611" xr:uid="{4AD015F6-6A14-4127-9F50-50CA56E4F682}"/>
    <cellStyle name="20% - Accent5 6 2 3" xfId="2831" xr:uid="{FA3D8FA2-1277-4D09-B09A-07D3D766BE82}"/>
    <cellStyle name="20% - Accent5 6 2 3 2" xfId="6840" xr:uid="{F0206972-FC6E-469D-90A8-65C419F531AB}"/>
    <cellStyle name="20% - Accent5 6 2 3 2 2" xfId="17856" xr:uid="{EE73CE26-8065-478B-8D84-E39DDE7B7C36}"/>
    <cellStyle name="20% - Accent5 6 2 3 2 3" xfId="17857" xr:uid="{4862422E-0F14-44BA-8632-7FC1CBC4A4A9}"/>
    <cellStyle name="20% - Accent5 6 2 3 2 4" xfId="17855" xr:uid="{B75BC8E2-77CC-44A1-89AE-D8BAD4AA8BDF}"/>
    <cellStyle name="20% - Accent5 6 2 3 3" xfId="17858" xr:uid="{C02A45B5-3A63-4168-A33C-DC6F63A1E931}"/>
    <cellStyle name="20% - Accent5 6 2 3 4" xfId="17859" xr:uid="{C316A958-FBB1-4F20-BF10-9122FB8C659F}"/>
    <cellStyle name="20% - Accent5 6 2 3 5" xfId="17860" xr:uid="{97C79E6F-D1A1-4C53-B152-1C8014901385}"/>
    <cellStyle name="20% - Accent5 6 2 3 6" xfId="17854" xr:uid="{789F011F-9349-43D6-B1BB-EF907C9E341C}"/>
    <cellStyle name="20% - Accent5 6 2 4" xfId="4848" xr:uid="{797ABB9A-5655-40EC-B3C7-6B137C17CBEE}"/>
    <cellStyle name="20% - Accent5 6 2 4 2" xfId="17862" xr:uid="{B0F99895-B525-427F-8B9D-AE5D22AA6735}"/>
    <cellStyle name="20% - Accent5 6 2 4 3" xfId="17863" xr:uid="{68E4AD90-3DE6-49B1-94EA-E972432C5010}"/>
    <cellStyle name="20% - Accent5 6 2 4 4" xfId="17861" xr:uid="{A02181E2-2C67-4363-AF46-07501C52AA99}"/>
    <cellStyle name="20% - Accent5 6 2 5" xfId="9344" xr:uid="{B8C8CB01-D9EA-4F4B-956E-FC49EE39F3A3}"/>
    <cellStyle name="20% - Accent5 6 2 5 2" xfId="17864" xr:uid="{72370AAD-C95D-4332-BBEF-4BADA85B5215}"/>
    <cellStyle name="20% - Accent5 6 2 6" xfId="17865" xr:uid="{A1029A21-89AF-4B7C-BC02-DFBE1D8C000A}"/>
    <cellStyle name="20% - Accent5 6 2 7" xfId="17866" xr:uid="{8DC7FB74-A2B5-4C4B-A81E-C81627EC8EB0}"/>
    <cellStyle name="20% - Accent5 6 2 8" xfId="27774" xr:uid="{3EE44ACA-45BD-4E01-A824-799FEBE410CE}"/>
    <cellStyle name="20% - Accent5 6 2 9" xfId="17846" xr:uid="{0A08DBF0-B64A-4E34-8679-E6309A87A809}"/>
    <cellStyle name="20% - Accent5 6 3" xfId="1070" xr:uid="{818702B1-A6D2-452F-B7F5-C52E6142E20B}"/>
    <cellStyle name="20% - Accent5 6 3 10" xfId="11841" xr:uid="{B34412B2-8972-42C2-BC76-639852DDFBF8}"/>
    <cellStyle name="20% - Accent5 6 3 2" xfId="2111" xr:uid="{564EA3F3-489C-4996-A1F4-70B259F20AE1}"/>
    <cellStyle name="20% - Accent5 6 3 2 2" xfId="4135" xr:uid="{63932420-88A7-4D96-8A77-E14D5D2B9841}"/>
    <cellStyle name="20% - Accent5 6 3 2 2 2" xfId="8144" xr:uid="{1B63DDAB-F5D6-47C6-A419-939B4BD8920B}"/>
    <cellStyle name="20% - Accent5 6 3 2 2 2 2" xfId="17870" xr:uid="{237C9562-36A0-4973-B666-09E6406CCE62}"/>
    <cellStyle name="20% - Accent5 6 3 2 2 3" xfId="17871" xr:uid="{DE5B9D5C-610D-4FA8-B31C-3F5C43BB480F}"/>
    <cellStyle name="20% - Accent5 6 3 2 2 4" xfId="17869" xr:uid="{69632460-797B-4A41-A0A2-CBF753491E7E}"/>
    <cellStyle name="20% - Accent5 6 3 2 3" xfId="6153" xr:uid="{657613C1-ABEE-4C23-A23A-C4D23FBA8BF0}"/>
    <cellStyle name="20% - Accent5 6 3 2 3 2" xfId="17872" xr:uid="{9285D55C-91C8-4438-9315-37CB59C42898}"/>
    <cellStyle name="20% - Accent5 6 3 2 4" xfId="10648" xr:uid="{D3846DA8-FA0F-4885-8446-92750E393EA4}"/>
    <cellStyle name="20% - Accent5 6 3 2 4 2" xfId="17873" xr:uid="{41C32A15-E9DA-4E82-9C8E-DD67EFFE7B4B}"/>
    <cellStyle name="20% - Accent5 6 3 2 5" xfId="17874" xr:uid="{A6FC9A08-C807-4734-B83C-85F28197423D}"/>
    <cellStyle name="20% - Accent5 6 3 2 6" xfId="29021" xr:uid="{075A3630-4A7A-43F4-BEFE-59C862841206}"/>
    <cellStyle name="20% - Accent5 6 3 2 7" xfId="17868" xr:uid="{16E24605-8E45-45F8-9C59-B67E91FECED8}"/>
    <cellStyle name="20% - Accent5 6 3 2 8" xfId="12878" xr:uid="{E80B3088-FA2D-4245-9EF5-D9E1866FF060}"/>
    <cellStyle name="20% - Accent5 6 3 3" xfId="3098" xr:uid="{994995CC-8524-45DD-B25D-579C779F83A1}"/>
    <cellStyle name="20% - Accent5 6 3 3 2" xfId="7107" xr:uid="{2AEA0BAD-BFBC-4715-AAC0-A21D87399772}"/>
    <cellStyle name="20% - Accent5 6 3 3 2 2" xfId="17877" xr:uid="{D90B8E34-B5FF-44EB-BB2B-2F994D465072}"/>
    <cellStyle name="20% - Accent5 6 3 3 2 3" xfId="17878" xr:uid="{78B742E7-F22D-4F72-8FF5-929FBD67B811}"/>
    <cellStyle name="20% - Accent5 6 3 3 2 4" xfId="17876" xr:uid="{1419A8BB-94C6-4AAE-9D5E-AEBE0EC5C431}"/>
    <cellStyle name="20% - Accent5 6 3 3 3" xfId="17879" xr:uid="{617B746A-28FA-4748-92C2-C2D8808D786D}"/>
    <cellStyle name="20% - Accent5 6 3 3 4" xfId="17880" xr:uid="{8A3B485F-340C-4CF2-93C3-DA344FDE1769}"/>
    <cellStyle name="20% - Accent5 6 3 3 5" xfId="17881" xr:uid="{DA09CA9C-7F5A-4605-A0DA-B395EDD2A6B6}"/>
    <cellStyle name="20% - Accent5 6 3 3 6" xfId="17875" xr:uid="{9BE5217B-06EC-4CC5-8EE8-E3802EED4A44}"/>
    <cellStyle name="20% - Accent5 6 3 4" xfId="5116" xr:uid="{69E6E442-E8B3-44B5-96C6-402B23F6FB5C}"/>
    <cellStyle name="20% - Accent5 6 3 4 2" xfId="17883" xr:uid="{241C24D9-1B22-4A71-AB8F-C7C79EBE1E78}"/>
    <cellStyle name="20% - Accent5 6 3 4 3" xfId="17884" xr:uid="{4B0AEB31-2F86-48DC-91D1-DB528CC8D7BF}"/>
    <cellStyle name="20% - Accent5 6 3 4 4" xfId="17882" xr:uid="{54529F5B-1B37-472B-BE70-B7143009FFC4}"/>
    <cellStyle name="20% - Accent5 6 3 5" xfId="9611" xr:uid="{D0F4D988-7FDC-4038-98E0-3C474163C4CB}"/>
    <cellStyle name="20% - Accent5 6 3 5 2" xfId="17885" xr:uid="{D2EAC55A-4CA5-479D-979B-E97E7F705813}"/>
    <cellStyle name="20% - Accent5 6 3 6" xfId="17886" xr:uid="{4E64A4BC-C10A-4C53-8863-EB938C416CE2}"/>
    <cellStyle name="20% - Accent5 6 3 7" xfId="17887" xr:uid="{96686C81-5F02-415B-8BB6-B4857C6B7974}"/>
    <cellStyle name="20% - Accent5 6 3 8" xfId="28022" xr:uid="{96B0FB16-0DD0-4FB7-9C8D-48BFF4BB152F}"/>
    <cellStyle name="20% - Accent5 6 3 9" xfId="17867" xr:uid="{98B4078F-2D60-4D5C-B03A-35B8F257D045}"/>
    <cellStyle name="20% - Accent5 6 4" xfId="1574" xr:uid="{5F8C9181-F474-4F97-82BA-964E77279D1E}"/>
    <cellStyle name="20% - Accent5 6 4 10" xfId="12341" xr:uid="{3D6E8755-261C-444B-9FBB-A56A0907F283}"/>
    <cellStyle name="20% - Accent5 6 4 2" xfId="3598" xr:uid="{2BC8C279-3090-41D0-86DB-AB64E27F0C29}"/>
    <cellStyle name="20% - Accent5 6 4 2 2" xfId="7607" xr:uid="{736384AE-36C9-4C3F-A78F-C9C2B61820AA}"/>
    <cellStyle name="20% - Accent5 6 4 2 2 2" xfId="17891" xr:uid="{548D899B-FAEE-4615-9560-67AC2650E0D1}"/>
    <cellStyle name="20% - Accent5 6 4 2 2 3" xfId="17892" xr:uid="{E4826389-8A07-4507-B344-1F4979D1E6E0}"/>
    <cellStyle name="20% - Accent5 6 4 2 2 4" xfId="17890" xr:uid="{2E03FB78-8041-4751-8347-02C9D2731850}"/>
    <cellStyle name="20% - Accent5 6 4 2 3" xfId="17893" xr:uid="{9E2D880A-417D-44FE-AA96-07578821A67C}"/>
    <cellStyle name="20% - Accent5 6 4 2 4" xfId="17894" xr:uid="{0DFCB5C3-318A-4956-800B-46CCA0F2B5FE}"/>
    <cellStyle name="20% - Accent5 6 4 2 5" xfId="17895" xr:uid="{6F291225-5F16-4CBE-8C30-EB1D1239DEA9}"/>
    <cellStyle name="20% - Accent5 6 4 2 6" xfId="17889" xr:uid="{217D4ED6-A893-4E59-BD3B-4728CEFFF6CD}"/>
    <cellStyle name="20% - Accent5 6 4 3" xfId="5616" xr:uid="{EFCECDE4-2BCD-4697-9D32-A5BF9E8F6EE4}"/>
    <cellStyle name="20% - Accent5 6 4 3 2" xfId="17897" xr:uid="{CF0CB77C-4459-4758-8545-472A5EBB48FF}"/>
    <cellStyle name="20% - Accent5 6 4 3 2 2" xfId="17898" xr:uid="{69D68BE6-1143-4DF8-B22E-630B345C0F8E}"/>
    <cellStyle name="20% - Accent5 6 4 3 2 3" xfId="17899" xr:uid="{99E56EAC-CFC6-47E4-A660-7801C0483664}"/>
    <cellStyle name="20% - Accent5 6 4 3 3" xfId="17900" xr:uid="{35189E60-F385-4D8C-BC27-508F59A85456}"/>
    <cellStyle name="20% - Accent5 6 4 3 4" xfId="17901" xr:uid="{E3F3E4A2-53EF-4BEA-95D5-D32C52C58C4C}"/>
    <cellStyle name="20% - Accent5 6 4 3 5" xfId="17902" xr:uid="{3889537B-86AE-4876-A756-8AF08C835BE8}"/>
    <cellStyle name="20% - Accent5 6 4 3 6" xfId="17896" xr:uid="{F5A8E6A8-42C0-4E78-96DC-FD2E78DB8D3C}"/>
    <cellStyle name="20% - Accent5 6 4 4" xfId="10111" xr:uid="{60318A7E-6CF0-45AA-A132-ED0E1882D645}"/>
    <cellStyle name="20% - Accent5 6 4 4 2" xfId="17904" xr:uid="{5EBE0BF4-6249-4D12-8C24-7F5C4D5A2D34}"/>
    <cellStyle name="20% - Accent5 6 4 4 3" xfId="17905" xr:uid="{696EB4A4-865A-4C49-9A1C-11E5C9DD37EA}"/>
    <cellStyle name="20% - Accent5 6 4 4 4" xfId="17903" xr:uid="{5CD304D4-99C3-4079-8A59-63FE21DA4A7D}"/>
    <cellStyle name="20% - Accent5 6 4 5" xfId="17906" xr:uid="{D80673CA-8B8E-4085-8935-C5238CF7EA5D}"/>
    <cellStyle name="20% - Accent5 6 4 6" xfId="17907" xr:uid="{AFD82A8F-47DE-4C6A-84BD-6D0FE296B4F8}"/>
    <cellStyle name="20% - Accent5 6 4 7" xfId="17908" xr:uid="{6837426E-911B-4F1F-B6D2-7D0A11EFF675}"/>
    <cellStyle name="20% - Accent5 6 4 8" xfId="28508" xr:uid="{23AD93D4-E650-4F3C-8C64-527AC44BB348}"/>
    <cellStyle name="20% - Accent5 6 4 9" xfId="17888" xr:uid="{D1993B54-5414-4B0C-940E-89B72FA2F5EE}"/>
    <cellStyle name="20% - Accent5 6 5" xfId="2561" xr:uid="{7E5D7172-A9B4-443D-B25C-2A88B3344344}"/>
    <cellStyle name="20% - Accent5 6 5 2" xfId="6570" xr:uid="{9C929FE3-4138-43C8-9C62-4F6FEC033628}"/>
    <cellStyle name="20% - Accent5 6 5 2 2" xfId="17911" xr:uid="{0119BDFB-742E-4AE1-938A-13DCFE73DC46}"/>
    <cellStyle name="20% - Accent5 6 5 2 3" xfId="17912" xr:uid="{8190EAE4-A32F-49F4-9C5E-63728C8E3B26}"/>
    <cellStyle name="20% - Accent5 6 5 2 4" xfId="17910" xr:uid="{AF99BFDF-25BE-431C-B31C-47CAEBD450D3}"/>
    <cellStyle name="20% - Accent5 6 5 3" xfId="17913" xr:uid="{B4962EA0-6881-497F-A235-31BA25DD3A86}"/>
    <cellStyle name="20% - Accent5 6 5 4" xfId="17914" xr:uid="{DDDA0BB7-E770-4757-A4B0-C5221EE38AA5}"/>
    <cellStyle name="20% - Accent5 6 5 5" xfId="17915" xr:uid="{7A8D2636-7984-46CE-908B-24C692CC6CE3}"/>
    <cellStyle name="20% - Accent5 6 5 6" xfId="17909" xr:uid="{B50B0980-DD77-4D48-9B86-FCE4888DEE09}"/>
    <cellStyle name="20% - Accent5 6 6" xfId="4577" xr:uid="{E9AB3E1C-B9FA-440A-B267-5013EC3C4521}"/>
    <cellStyle name="20% - Accent5 6 6 2" xfId="17917" xr:uid="{45ECCABF-E5F4-4ADA-8732-1B4DB21ADBBB}"/>
    <cellStyle name="20% - Accent5 6 6 2 2" xfId="17918" xr:uid="{252A63E7-EA18-4B1A-848E-CA557AF0567A}"/>
    <cellStyle name="20% - Accent5 6 6 2 3" xfId="17919" xr:uid="{59BB5569-0FDA-4CEE-9F7D-53B90B99EFBC}"/>
    <cellStyle name="20% - Accent5 6 6 3" xfId="17920" xr:uid="{D9D52362-DF86-4533-84FD-45326EA5AFF4}"/>
    <cellStyle name="20% - Accent5 6 6 4" xfId="17921" xr:uid="{1D397FA8-3AED-4F9D-A811-DB713239F0E4}"/>
    <cellStyle name="20% - Accent5 6 6 5" xfId="17922" xr:uid="{F9979DB8-6127-4AB1-A322-2F24739FC43A}"/>
    <cellStyle name="20% - Accent5 6 6 6" xfId="17916" xr:uid="{97D58C18-1E37-4D22-9993-5709C56F4E9F}"/>
    <cellStyle name="20% - Accent5 6 7" xfId="9072" xr:uid="{975DFD7C-6191-4AE6-B4BC-B56A903FCB91}"/>
    <cellStyle name="20% - Accent5 6 7 2" xfId="17924" xr:uid="{42B7569C-EB2C-487C-AA82-AE2E33E82CFC}"/>
    <cellStyle name="20% - Accent5 6 7 3" xfId="17925" xr:uid="{F1EBBF1A-F5D5-40C7-B601-845FE6081A28}"/>
    <cellStyle name="20% - Accent5 6 7 4" xfId="17923" xr:uid="{627D4B4F-8D6E-4252-886F-9E18C1CAD5D8}"/>
    <cellStyle name="20% - Accent5 6 8" xfId="17926" xr:uid="{465DD162-A45C-46AA-B6C6-01C818237D15}"/>
    <cellStyle name="20% - Accent5 6 9" xfId="17927" xr:uid="{99DC9793-4F19-4588-AFCC-08253B8C25E4}"/>
    <cellStyle name="20% - Accent5 7" xfId="531" xr:uid="{545A85F1-0B76-4BD9-B914-E65E7F17BC8B}"/>
    <cellStyle name="20% - Accent5 7 10" xfId="27546" xr:uid="{4458DD0E-8114-4A34-B442-E2920CF9B335}"/>
    <cellStyle name="20% - Accent5 7 11" xfId="17928" xr:uid="{24B5283D-C58B-40CD-9353-7EC9B040BCA7}"/>
    <cellStyle name="20% - Accent5 7 12" xfId="11317" xr:uid="{E50C5034-6BE7-49C6-8FAE-9BF00310CF7C}"/>
    <cellStyle name="20% - Accent5 7 2" xfId="826" xr:uid="{565A5CCF-F235-4074-A1A5-C1F41547788F}"/>
    <cellStyle name="20% - Accent5 7 2 10" xfId="11600" xr:uid="{C5EF21D3-5298-4652-8EF2-578CC702598B}"/>
    <cellStyle name="20% - Accent5 7 2 2" xfId="1871" xr:uid="{36F6146D-A2E3-4EED-B65C-77B6A5590021}"/>
    <cellStyle name="20% - Accent5 7 2 2 2" xfId="3895" xr:uid="{04C6F4EF-AF42-483D-B013-8C743296EE54}"/>
    <cellStyle name="20% - Accent5 7 2 2 2 2" xfId="7904" xr:uid="{A2D399FD-392E-4FA1-8E2E-F14DCA75A1D7}"/>
    <cellStyle name="20% - Accent5 7 2 2 2 2 2" xfId="17932" xr:uid="{4284E4D1-FFBB-4E58-9C6A-A08DCE0B9A15}"/>
    <cellStyle name="20% - Accent5 7 2 2 2 3" xfId="17933" xr:uid="{2CB8BA70-41ED-4671-9EF2-C54736F456C8}"/>
    <cellStyle name="20% - Accent5 7 2 2 2 4" xfId="17931" xr:uid="{A6FD3996-E600-4BDC-A82E-345E703FD5B5}"/>
    <cellStyle name="20% - Accent5 7 2 2 3" xfId="5913" xr:uid="{96520902-5CCA-452F-80DE-421EEE05DFDB}"/>
    <cellStyle name="20% - Accent5 7 2 2 3 2" xfId="17934" xr:uid="{4F185BF0-B4D0-4CCD-BA6D-15C4E946F4BE}"/>
    <cellStyle name="20% - Accent5 7 2 2 4" xfId="10408" xr:uid="{C1FFF451-08F3-4874-8219-0081482AF2AA}"/>
    <cellStyle name="20% - Accent5 7 2 2 4 2" xfId="17935" xr:uid="{03E11E73-8DD5-49E9-9A40-6E3345B31AAC}"/>
    <cellStyle name="20% - Accent5 7 2 2 5" xfId="17936" xr:uid="{BB06D1C5-B5FF-4AB2-947A-BC0F9E1991C5}"/>
    <cellStyle name="20% - Accent5 7 2 2 6" xfId="28785" xr:uid="{BDC5A3F7-51E7-4701-97C1-E10A6F667724}"/>
    <cellStyle name="20% - Accent5 7 2 2 7" xfId="17930" xr:uid="{A009E9B9-6A45-4EB6-ADC3-C8D257B4BF36}"/>
    <cellStyle name="20% - Accent5 7 2 2 8" xfId="12638" xr:uid="{E6110D31-392A-4213-B911-23E95C46AF2E}"/>
    <cellStyle name="20% - Accent5 7 2 3" xfId="2858" xr:uid="{8996C97E-BBB1-4067-AD8E-ECA1B45C56C4}"/>
    <cellStyle name="20% - Accent5 7 2 3 2" xfId="6867" xr:uid="{21C7D2C8-FDAA-44E1-A024-70D068CF549F}"/>
    <cellStyle name="20% - Accent5 7 2 3 2 2" xfId="17939" xr:uid="{E1267DFF-CF1B-4E01-B662-8ECC2491AB8E}"/>
    <cellStyle name="20% - Accent5 7 2 3 2 3" xfId="17940" xr:uid="{44D60B1E-A7ED-4605-8AE2-B05516361717}"/>
    <cellStyle name="20% - Accent5 7 2 3 2 4" xfId="17938" xr:uid="{E2AA6647-4B7C-44CF-AEEE-867E54DD4A51}"/>
    <cellStyle name="20% - Accent5 7 2 3 3" xfId="17941" xr:uid="{8EA95F84-B492-4D8D-AD4D-30957FD5D27F}"/>
    <cellStyle name="20% - Accent5 7 2 3 4" xfId="17942" xr:uid="{4198889E-9A30-44A9-8891-5E46E6DF382A}"/>
    <cellStyle name="20% - Accent5 7 2 3 5" xfId="17943" xr:uid="{EE2E3024-B35E-496F-A71F-A23456046821}"/>
    <cellStyle name="20% - Accent5 7 2 3 6" xfId="17937" xr:uid="{F2367D35-3295-4CD6-A9B9-6907896C1BEE}"/>
    <cellStyle name="20% - Accent5 7 2 4" xfId="4875" xr:uid="{165593F0-FC1D-4292-BCA0-D8B683732300}"/>
    <cellStyle name="20% - Accent5 7 2 4 2" xfId="17945" xr:uid="{4456D049-6509-4322-B3FE-4B40D5BA0EC2}"/>
    <cellStyle name="20% - Accent5 7 2 4 3" xfId="17946" xr:uid="{625B98C0-8A5D-4B33-91B4-5FEC61EAF025}"/>
    <cellStyle name="20% - Accent5 7 2 4 4" xfId="17944" xr:uid="{51E7FD4A-6118-4910-BA26-9014C7943C43}"/>
    <cellStyle name="20% - Accent5 7 2 5" xfId="9371" xr:uid="{9EFA1775-5687-4B1B-A1C4-4C2D446DB4A6}"/>
    <cellStyle name="20% - Accent5 7 2 5 2" xfId="17947" xr:uid="{F60E9E79-968B-46ED-A234-188EC340EB39}"/>
    <cellStyle name="20% - Accent5 7 2 6" xfId="17948" xr:uid="{E4C0BCAA-0B10-4393-88BD-812E9F29643B}"/>
    <cellStyle name="20% - Accent5 7 2 7" xfId="17949" xr:uid="{A5FA6845-8D3B-4D24-8586-30621796A876}"/>
    <cellStyle name="20% - Accent5 7 2 8" xfId="27799" xr:uid="{06F937CE-53D1-4B02-B525-AC83838DD6EB}"/>
    <cellStyle name="20% - Accent5 7 2 9" xfId="17929" xr:uid="{3401DBC8-D2DE-427D-BE3F-0E7DF3204216}"/>
    <cellStyle name="20% - Accent5 7 3" xfId="1097" xr:uid="{F47ED6B7-CADC-4CF8-BF73-4668E647C471}"/>
    <cellStyle name="20% - Accent5 7 3 10" xfId="11868" xr:uid="{A449DB12-E186-4C9D-B226-108C7ABBD755}"/>
    <cellStyle name="20% - Accent5 7 3 2" xfId="2138" xr:uid="{89BAED5E-A0AB-469C-ABE4-AD30D2A7F1C0}"/>
    <cellStyle name="20% - Accent5 7 3 2 2" xfId="4162" xr:uid="{12FAC70A-FD73-4B13-AD47-942013D471D1}"/>
    <cellStyle name="20% - Accent5 7 3 2 2 2" xfId="8171" xr:uid="{2DA36EE5-7910-4C1A-A407-A67C1719D4A2}"/>
    <cellStyle name="20% - Accent5 7 3 2 2 2 2" xfId="17953" xr:uid="{4B3271BC-25A0-4333-A3A6-F6CF21201EFC}"/>
    <cellStyle name="20% - Accent5 7 3 2 2 3" xfId="17954" xr:uid="{71336EAB-D7BE-4FF8-A8A7-8E9F3D11A34D}"/>
    <cellStyle name="20% - Accent5 7 3 2 2 4" xfId="17952" xr:uid="{061FA0BB-2B1B-4827-B096-33464C846056}"/>
    <cellStyle name="20% - Accent5 7 3 2 3" xfId="6180" xr:uid="{FA577718-5891-4E86-910A-3CCD23391F5D}"/>
    <cellStyle name="20% - Accent5 7 3 2 3 2" xfId="17955" xr:uid="{C038FE13-DDAB-4D63-8340-41F234CEDBB9}"/>
    <cellStyle name="20% - Accent5 7 3 2 4" xfId="10675" xr:uid="{1521F818-5398-458E-9515-F9DB9C2BC27A}"/>
    <cellStyle name="20% - Accent5 7 3 2 4 2" xfId="17956" xr:uid="{D2354B01-BDB6-4848-A060-A3592E50D1F8}"/>
    <cellStyle name="20% - Accent5 7 3 2 5" xfId="17957" xr:uid="{9B629A1F-4D92-4719-A404-2879DF53794B}"/>
    <cellStyle name="20% - Accent5 7 3 2 6" xfId="29048" xr:uid="{6AE05B1D-1036-435F-A0EB-2DFA22F17015}"/>
    <cellStyle name="20% - Accent5 7 3 2 7" xfId="17951" xr:uid="{3C306469-B050-451F-882A-D6C29A55EA15}"/>
    <cellStyle name="20% - Accent5 7 3 2 8" xfId="12905" xr:uid="{BF1FC4FF-777C-486B-AF78-1E95C945F994}"/>
    <cellStyle name="20% - Accent5 7 3 3" xfId="3125" xr:uid="{CFA61713-F1D9-4E37-83FC-4CAE91D0E2DF}"/>
    <cellStyle name="20% - Accent5 7 3 3 2" xfId="7134" xr:uid="{D567BC5F-BF68-4AD7-9234-72DB7C6723F8}"/>
    <cellStyle name="20% - Accent5 7 3 3 2 2" xfId="17960" xr:uid="{8227B516-589F-42D0-ADB7-933C676251C1}"/>
    <cellStyle name="20% - Accent5 7 3 3 2 3" xfId="17961" xr:uid="{88AD17A2-04CC-4E33-8408-8D72AD67CDFB}"/>
    <cellStyle name="20% - Accent5 7 3 3 2 4" xfId="17959" xr:uid="{922567CD-CD13-44F4-870A-B3267797EA73}"/>
    <cellStyle name="20% - Accent5 7 3 3 3" xfId="17962" xr:uid="{0614DE2D-4456-43D1-9085-2D121A334732}"/>
    <cellStyle name="20% - Accent5 7 3 3 4" xfId="17963" xr:uid="{45DB06AD-BFCC-4846-94C8-35B7655F4426}"/>
    <cellStyle name="20% - Accent5 7 3 3 5" xfId="17964" xr:uid="{B4F160F2-39AC-4F36-9B11-46B23C4AF3AB}"/>
    <cellStyle name="20% - Accent5 7 3 3 6" xfId="17958" xr:uid="{10BF1321-036F-461D-B827-E0808F128D1C}"/>
    <cellStyle name="20% - Accent5 7 3 4" xfId="5143" xr:uid="{3E8946B8-CEED-4A00-84A0-DF753388DEC6}"/>
    <cellStyle name="20% - Accent5 7 3 4 2" xfId="17966" xr:uid="{29765CEB-F9CF-425B-A8A5-049E9BA10C1C}"/>
    <cellStyle name="20% - Accent5 7 3 4 3" xfId="17967" xr:uid="{5C428147-6241-461B-9E8A-A62D76E37F91}"/>
    <cellStyle name="20% - Accent5 7 3 4 4" xfId="17965" xr:uid="{207D9536-F66E-4D1D-BC85-7295B2817EDE}"/>
    <cellStyle name="20% - Accent5 7 3 5" xfId="9638" xr:uid="{BC62BE05-E6DD-456E-B9E4-E4CA737F0D7C}"/>
    <cellStyle name="20% - Accent5 7 3 5 2" xfId="17968" xr:uid="{7FDE9BF2-B8F7-4636-B54D-F3E261792056}"/>
    <cellStyle name="20% - Accent5 7 3 6" xfId="17969" xr:uid="{3EAD8EF4-259C-42CF-8702-95346613866D}"/>
    <cellStyle name="20% - Accent5 7 3 7" xfId="17970" xr:uid="{A3958C53-AF5D-4DB8-B35B-0E064A702B4F}"/>
    <cellStyle name="20% - Accent5 7 3 8" xfId="28048" xr:uid="{177B583E-84BD-4443-8B2A-09E5989B0AE6}"/>
    <cellStyle name="20% - Accent5 7 3 9" xfId="17950" xr:uid="{407EBE5D-8515-424C-97AC-03A711859DCF}"/>
    <cellStyle name="20% - Accent5 7 4" xfId="1595" xr:uid="{14B2F171-5D6C-4448-8FDD-6019DD72DEEF}"/>
    <cellStyle name="20% - Accent5 7 4 2" xfId="3619" xr:uid="{252822DA-F452-4B27-A2C3-2A1A9B9248B2}"/>
    <cellStyle name="20% - Accent5 7 4 2 2" xfId="7628" xr:uid="{609CFA02-F325-42C3-B6FC-B48E6192B3FF}"/>
    <cellStyle name="20% - Accent5 7 4 2 2 2" xfId="17973" xr:uid="{47DE2F3E-F9B2-470A-8FB6-9D0E37E19139}"/>
    <cellStyle name="20% - Accent5 7 4 2 3" xfId="17974" xr:uid="{F556D8F6-2A59-489E-99A3-FA98AC4DBA7A}"/>
    <cellStyle name="20% - Accent5 7 4 2 4" xfId="17972" xr:uid="{238E6C09-83CE-45F2-8DC3-0294C400B9AA}"/>
    <cellStyle name="20% - Accent5 7 4 3" xfId="5637" xr:uid="{1C2AA305-D98E-4BE2-BF58-B695B4E1397B}"/>
    <cellStyle name="20% - Accent5 7 4 3 2" xfId="17975" xr:uid="{E564B30D-84D9-473D-9624-8AEBFCFCCC27}"/>
    <cellStyle name="20% - Accent5 7 4 4" xfId="10132" xr:uid="{A115539A-224A-439B-83D4-3E11EC4DE19F}"/>
    <cellStyle name="20% - Accent5 7 4 4 2" xfId="17976" xr:uid="{617C1CF6-0B02-429E-80E8-5A20594470A5}"/>
    <cellStyle name="20% - Accent5 7 4 5" xfId="17977" xr:uid="{ADA05231-5206-4CE5-893E-0ED4A8DDEA00}"/>
    <cellStyle name="20% - Accent5 7 4 6" xfId="28528" xr:uid="{41BBD0FD-2CA6-4B8C-B8D9-EAF45DA1257B}"/>
    <cellStyle name="20% - Accent5 7 4 7" xfId="17971" xr:uid="{ACB0E980-6A6F-4713-9361-F9CD0CFFBFE4}"/>
    <cellStyle name="20% - Accent5 7 4 8" xfId="12362" xr:uid="{D9A5FBF5-C3F9-4DF6-89A9-AA171DCDB201}"/>
    <cellStyle name="20% - Accent5 7 5" xfId="2582" xr:uid="{10BFFCFA-47BC-4A2D-9584-096A7AC7AE2B}"/>
    <cellStyle name="20% - Accent5 7 5 2" xfId="6591" xr:uid="{7DB073E9-DEF7-423B-AF4E-9E705A5BD7EA}"/>
    <cellStyle name="20% - Accent5 7 5 2 2" xfId="17980" xr:uid="{FC27A83D-D85E-4B86-AAB0-AA36B48542E6}"/>
    <cellStyle name="20% - Accent5 7 5 2 3" xfId="17981" xr:uid="{BD055ED2-EF79-4DA8-9AC0-A2B09DAB6DD5}"/>
    <cellStyle name="20% - Accent5 7 5 2 4" xfId="17979" xr:uid="{B4A89A96-83E7-4F7D-B9B9-8585F8D0CA50}"/>
    <cellStyle name="20% - Accent5 7 5 3" xfId="17982" xr:uid="{FAFE110C-BB8C-4149-B56A-FE1418453256}"/>
    <cellStyle name="20% - Accent5 7 5 4" xfId="17983" xr:uid="{32F2EE87-17BB-494D-BD81-758197FAAF5F}"/>
    <cellStyle name="20% - Accent5 7 5 5" xfId="17984" xr:uid="{5CA244E8-FAC9-4E47-A835-7C2B1AEC6696}"/>
    <cellStyle name="20% - Accent5 7 5 6" xfId="17978" xr:uid="{AA9D27A2-E6E9-4652-81EF-B6BD6E1A0B6F}"/>
    <cellStyle name="20% - Accent5 7 6" xfId="4598" xr:uid="{C5B7FA7E-D8FA-4C02-A540-B2B3A0E9BA62}"/>
    <cellStyle name="20% - Accent5 7 6 2" xfId="17986" xr:uid="{DF35C845-5F0E-4830-BC89-75B3B80F5D9F}"/>
    <cellStyle name="20% - Accent5 7 6 3" xfId="17987" xr:uid="{F81026E7-BC4C-41C6-8F86-611F484B0F57}"/>
    <cellStyle name="20% - Accent5 7 6 4" xfId="17985" xr:uid="{EB4C4244-7E42-43EC-9F43-629824F28FBE}"/>
    <cellStyle name="20% - Accent5 7 7" xfId="9093" xr:uid="{62F3B03E-DB97-453A-8BFA-9A28979846D7}"/>
    <cellStyle name="20% - Accent5 7 7 2" xfId="17988" xr:uid="{1192F385-FA69-4291-9AE7-813939923A89}"/>
    <cellStyle name="20% - Accent5 7 8" xfId="17989" xr:uid="{52CE7961-A4D3-4490-B935-A2B6B04240A6}"/>
    <cellStyle name="20% - Accent5 7 9" xfId="17990" xr:uid="{A65DAF6A-37EA-4441-805C-66C8C7893162}"/>
    <cellStyle name="20% - Accent5 8" xfId="561" xr:uid="{00CDB048-BC2C-47F3-AE99-CD4B34663CD3}"/>
    <cellStyle name="20% - Accent5 8 10" xfId="11342" xr:uid="{B5557BD2-23A2-4CA4-BA43-58AA2CCFC878}"/>
    <cellStyle name="20% - Accent5 8 2" xfId="848" xr:uid="{BEE2B170-12AA-4DD6-ABCC-DB676FD72405}"/>
    <cellStyle name="20% - Accent5 8 2 2" xfId="1889" xr:uid="{908F1624-2DA5-442B-BE14-5B5945CE6DBE}"/>
    <cellStyle name="20% - Accent5 8 2 2 2" xfId="3913" xr:uid="{C75742EB-1AF7-4A2B-8B93-B47ABB0ED7D0}"/>
    <cellStyle name="20% - Accent5 8 2 2 2 2" xfId="7922" xr:uid="{A599B7CB-0F89-4CE6-B15E-87E3FE8B7152}"/>
    <cellStyle name="20% - Accent5 8 2 2 2 3" xfId="17994" xr:uid="{217A50A8-07C3-4E8C-97E3-52ADB8059071}"/>
    <cellStyle name="20% - Accent5 8 2 2 3" xfId="5931" xr:uid="{D69D5CD9-FBA4-43DB-A3BA-37B6389090B9}"/>
    <cellStyle name="20% - Accent5 8 2 2 3 2" xfId="17995" xr:uid="{EC4992A3-CBC6-4243-8C69-D3AFDD46DCB9}"/>
    <cellStyle name="20% - Accent5 8 2 2 4" xfId="10426" xr:uid="{AC6B883B-96ED-4A5E-942E-A2A2441C588D}"/>
    <cellStyle name="20% - Accent5 8 2 2 4 2" xfId="28803" xr:uid="{9B445838-16D8-4F52-81CD-639A46B7221F}"/>
    <cellStyle name="20% - Accent5 8 2 2 5" xfId="17993" xr:uid="{CC5008AD-CD09-49BA-8519-C0C2AE2C8233}"/>
    <cellStyle name="20% - Accent5 8 2 2 6" xfId="12656" xr:uid="{CA497FCB-711C-401F-91DE-76C583D335E8}"/>
    <cellStyle name="20% - Accent5 8 2 3" xfId="2876" xr:uid="{463E7035-6DFE-4787-97AB-760BADCA45E1}"/>
    <cellStyle name="20% - Accent5 8 2 3 2" xfId="6885" xr:uid="{AC689A54-B9B3-4CBD-806F-53538FA82FE2}"/>
    <cellStyle name="20% - Accent5 8 2 3 3" xfId="17996" xr:uid="{877C3D6F-E8A1-4F5C-8A88-CE69C4074633}"/>
    <cellStyle name="20% - Accent5 8 2 4" xfId="4894" xr:uid="{4058563C-1D85-4CA9-A2F5-B5F8F61B52D5}"/>
    <cellStyle name="20% - Accent5 8 2 4 2" xfId="17997" xr:uid="{D00C2637-385C-4ED7-9684-CE5F586ED6AB}"/>
    <cellStyle name="20% - Accent5 8 2 5" xfId="9389" xr:uid="{0ED3F404-9B16-43FC-A88B-553FA250CED5}"/>
    <cellStyle name="20% - Accent5 8 2 5 2" xfId="17998" xr:uid="{BBE4DAA7-1CCB-4425-B4F7-905A07E8C08D}"/>
    <cellStyle name="20% - Accent5 8 2 6" xfId="27819" xr:uid="{BE1AF57A-F448-4334-85D2-F73CB510E623}"/>
    <cellStyle name="20% - Accent5 8 2 7" xfId="17992" xr:uid="{3223D2E2-A456-4069-A6E8-323262BB582A}"/>
    <cellStyle name="20% - Accent5 8 2 8" xfId="11619" xr:uid="{00B31B03-83B0-4D7A-B6F0-B52CEDECF1F3}"/>
    <cellStyle name="20% - Accent5 8 3" xfId="1115" xr:uid="{E6B112EA-3D55-4A72-BDF8-204C587BAA8D}"/>
    <cellStyle name="20% - Accent5 8 3 2" xfId="2156" xr:uid="{BBADE6EC-53DC-4D33-8B86-398F7064FEB2}"/>
    <cellStyle name="20% - Accent5 8 3 2 2" xfId="4180" xr:uid="{295F9827-7F91-4855-99D0-9F454728A5DB}"/>
    <cellStyle name="20% - Accent5 8 3 2 2 2" xfId="8189" xr:uid="{7B8D390E-410E-4957-890B-35902DFA3D4E}"/>
    <cellStyle name="20% - Accent5 8 3 2 2 3" xfId="18001" xr:uid="{F1892B84-480E-40E2-8736-45A13A91E9AD}"/>
    <cellStyle name="20% - Accent5 8 3 2 3" xfId="6198" xr:uid="{B29F2D09-3C7E-4370-B72E-86A02C39FAFF}"/>
    <cellStyle name="20% - Accent5 8 3 2 3 2" xfId="18002" xr:uid="{72E23E84-3117-4366-8EE7-A799105BAB33}"/>
    <cellStyle name="20% - Accent5 8 3 2 4" xfId="10693" xr:uid="{164174CC-3B7C-457B-B9E7-BAF5DAFDFBBC}"/>
    <cellStyle name="20% - Accent5 8 3 2 4 2" xfId="29066" xr:uid="{27182901-099A-4DAF-9590-CF843C47905A}"/>
    <cellStyle name="20% - Accent5 8 3 2 5" xfId="18000" xr:uid="{E38A4FB0-92EA-406C-AACA-C67DE70BCE16}"/>
    <cellStyle name="20% - Accent5 8 3 2 6" xfId="12923" xr:uid="{5874DB1D-1A23-4956-8902-4CE4B05A036C}"/>
    <cellStyle name="20% - Accent5 8 3 3" xfId="3143" xr:uid="{E13A6699-556B-4CA5-A2E9-B6FAA77B79A5}"/>
    <cellStyle name="20% - Accent5 8 3 3 2" xfId="7152" xr:uid="{7400A613-CCB7-4068-8B91-1D215BDD039A}"/>
    <cellStyle name="20% - Accent5 8 3 3 3" xfId="18003" xr:uid="{A80E56D9-3D4E-4224-8198-01556A185D37}"/>
    <cellStyle name="20% - Accent5 8 3 4" xfId="5161" xr:uid="{DDD5D193-40C1-4460-8DE2-28039DE87DB6}"/>
    <cellStyle name="20% - Accent5 8 3 4 2" xfId="18004" xr:uid="{615D4161-82DD-4311-94DC-BFD59CE95931}"/>
    <cellStyle name="20% - Accent5 8 3 5" xfId="9656" xr:uid="{20DB9A92-067E-4A2B-8A6C-961763255E87}"/>
    <cellStyle name="20% - Accent5 8 3 5 2" xfId="18005" xr:uid="{353A6A57-F79F-45B4-96F0-8D74473F22B2}"/>
    <cellStyle name="20% - Accent5 8 3 6" xfId="28066" xr:uid="{066B73CF-E175-47D4-AACD-7A3EA6FA5C62}"/>
    <cellStyle name="20% - Accent5 8 3 7" xfId="17999" xr:uid="{EEC607D2-C185-4ED3-B976-D3BF9BA01333}"/>
    <cellStyle name="20% - Accent5 8 3 8" xfId="11886" xr:uid="{4813DEA7-2C77-4204-950A-2AFAFA53D4A8}"/>
    <cellStyle name="20% - Accent5 8 4" xfId="1619" xr:uid="{B863C3E0-0180-4CE5-BF17-2C40324D2E7B}"/>
    <cellStyle name="20% - Accent5 8 4 2" xfId="3643" xr:uid="{A3D8BC1D-E4B3-42A1-9236-E7417398C3CA}"/>
    <cellStyle name="20% - Accent5 8 4 2 2" xfId="7652" xr:uid="{FC18151A-315B-47D5-9688-5715FD24120E}"/>
    <cellStyle name="20% - Accent5 8 4 2 3" xfId="18007" xr:uid="{5B16F990-72A9-4673-9EA6-D7926BBBADAA}"/>
    <cellStyle name="20% - Accent5 8 4 3" xfId="5661" xr:uid="{74239024-1EFC-4368-8047-81C0ED3E7913}"/>
    <cellStyle name="20% - Accent5 8 4 3 2" xfId="18008" xr:uid="{68494D54-A3CC-4619-AA17-97FD722F70AD}"/>
    <cellStyle name="20% - Accent5 8 4 4" xfId="10156" xr:uid="{EF4F8FFB-0EB5-4825-878F-FCD401BBF3AA}"/>
    <cellStyle name="20% - Accent5 8 4 4 2" xfId="28552" xr:uid="{32A75CCF-B9E9-461E-A0ED-3F67BACA9BD4}"/>
    <cellStyle name="20% - Accent5 8 4 5" xfId="18006" xr:uid="{EE9BF4DD-C223-4FB8-891E-21EB687301A9}"/>
    <cellStyle name="20% - Accent5 8 4 6" xfId="12386" xr:uid="{41E410F2-A671-4E99-9D79-B25A21CDDFD7}"/>
    <cellStyle name="20% - Accent5 8 5" xfId="2606" xr:uid="{0C60A23F-C30C-4F9D-A047-CFE61BFDCC4D}"/>
    <cellStyle name="20% - Accent5 8 5 2" xfId="6615" xr:uid="{90B76AE8-30A8-4390-822F-2915ECD1E13A}"/>
    <cellStyle name="20% - Accent5 8 5 3" xfId="18009" xr:uid="{23384C5A-8B95-4064-B527-B48379C900CA}"/>
    <cellStyle name="20% - Accent5 8 6" xfId="4622" xr:uid="{8578FD8F-B396-4A36-B7BB-F16421B58710}"/>
    <cellStyle name="20% - Accent5 8 6 2" xfId="18010" xr:uid="{B44A53FE-06E3-468C-AE9A-7A4E2D6B42BA}"/>
    <cellStyle name="20% - Accent5 8 7" xfId="9117" xr:uid="{5DE5AFA5-A074-4D64-9EFE-CB6E5641934B}"/>
    <cellStyle name="20% - Accent5 8 7 2" xfId="18011" xr:uid="{8364BABD-60A7-4A79-874E-8AD2657054CC}"/>
    <cellStyle name="20% - Accent5 8 8" xfId="27573" xr:uid="{4112065B-1D83-483E-938B-E2F3D52AACF2}"/>
    <cellStyle name="20% - Accent5 8 9" xfId="17991" xr:uid="{F34831A1-082C-4A47-9CCC-9F08F2F937FD}"/>
    <cellStyle name="20% - Accent5 9" xfId="585" xr:uid="{5FA187D2-6DE9-4811-9AB0-B192F8492782}"/>
    <cellStyle name="20% - Accent5 9 10" xfId="11366" xr:uid="{3EFBF23B-C4AC-43AC-BC35-C873D8CB7EAD}"/>
    <cellStyle name="20% - Accent5 9 2" xfId="869" xr:uid="{0EC8B3B1-E392-4768-A96A-896430BCC28B}"/>
    <cellStyle name="20% - Accent5 9 2 2" xfId="1910" xr:uid="{8EDF9602-3946-4412-8E92-42FDDB4E4E79}"/>
    <cellStyle name="20% - Accent5 9 2 2 2" xfId="3934" xr:uid="{F9F7D84A-9C20-4034-825D-354CDED99959}"/>
    <cellStyle name="20% - Accent5 9 2 2 2 2" xfId="7943" xr:uid="{6364FD9D-2EA6-4729-A2D0-026D7DD01A16}"/>
    <cellStyle name="20% - Accent5 9 2 2 2 3" xfId="18015" xr:uid="{E611589A-8326-4B6F-B8B9-C7413057AF06}"/>
    <cellStyle name="20% - Accent5 9 2 2 3" xfId="5952" xr:uid="{D4881598-3634-41A7-BD04-04C05A35A385}"/>
    <cellStyle name="20% - Accent5 9 2 2 3 2" xfId="18016" xr:uid="{661E8BF7-1E09-43EE-8FB7-9592D8A0C3FD}"/>
    <cellStyle name="20% - Accent5 9 2 2 4" xfId="10447" xr:uid="{98BE1DA7-9BCC-4F4F-A7FE-5FD1B2936BFB}"/>
    <cellStyle name="20% - Accent5 9 2 2 4 2" xfId="28824" xr:uid="{985689A6-AE02-4338-A5DE-A855076E3AAD}"/>
    <cellStyle name="20% - Accent5 9 2 2 5" xfId="18014" xr:uid="{243DE577-DBBA-42B3-B6F5-44C2B25ECC67}"/>
    <cellStyle name="20% - Accent5 9 2 2 6" xfId="12677" xr:uid="{31F92FEB-2347-4E79-924A-134189217D41}"/>
    <cellStyle name="20% - Accent5 9 2 3" xfId="2897" xr:uid="{B5415628-144E-4741-91A5-19B3A0B123E9}"/>
    <cellStyle name="20% - Accent5 9 2 3 2" xfId="6906" xr:uid="{591EC0F8-3778-43F4-BC50-AA8DC9F56345}"/>
    <cellStyle name="20% - Accent5 9 2 3 3" xfId="18017" xr:uid="{62C354D0-33D1-433F-9DD0-4200660A3596}"/>
    <cellStyle name="20% - Accent5 9 2 4" xfId="4915" xr:uid="{9D3581A1-E56D-498D-B265-6C6FFC116661}"/>
    <cellStyle name="20% - Accent5 9 2 4 2" xfId="18018" xr:uid="{0AF6A589-9FB7-4D44-BC62-49D16620AEB6}"/>
    <cellStyle name="20% - Accent5 9 2 5" xfId="9410" xr:uid="{2D4D52E9-601E-426E-BEBD-E351FE5F0841}"/>
    <cellStyle name="20% - Accent5 9 2 5 2" xfId="18019" xr:uid="{6F72C849-4127-43EE-84FD-7690C2A8E1BC}"/>
    <cellStyle name="20% - Accent5 9 2 6" xfId="27839" xr:uid="{1490143B-BBB5-497F-A227-EBA4C815296E}"/>
    <cellStyle name="20% - Accent5 9 2 7" xfId="18013" xr:uid="{7AD387B7-00E4-42BC-9341-10A66BC03A92}"/>
    <cellStyle name="20% - Accent5 9 2 8" xfId="11640" xr:uid="{64EEE120-8F97-45DA-8FC3-9C3041D632D7}"/>
    <cellStyle name="20% - Accent5 9 3" xfId="1136" xr:uid="{1C3C7338-A436-4E9F-920D-D81E3EDC468A}"/>
    <cellStyle name="20% - Accent5 9 3 2" xfId="2177" xr:uid="{A98C39B8-641B-48B3-BFFD-D784071A67B8}"/>
    <cellStyle name="20% - Accent5 9 3 2 2" xfId="4201" xr:uid="{3A957A5B-88D9-486A-A5E9-016A4AF4740D}"/>
    <cellStyle name="20% - Accent5 9 3 2 2 2" xfId="8210" xr:uid="{C213E25B-DB82-4606-B7BD-2C6BCB8EF6B0}"/>
    <cellStyle name="20% - Accent5 9 3 2 2 3" xfId="18022" xr:uid="{FA37FE05-9A75-4296-A98F-7EC61880089E}"/>
    <cellStyle name="20% - Accent5 9 3 2 3" xfId="6219" xr:uid="{36825A65-D833-4126-821D-81F7DD5B4BF5}"/>
    <cellStyle name="20% - Accent5 9 3 2 3 2" xfId="18023" xr:uid="{42839DCF-4346-416E-8149-F22C7295DB7C}"/>
    <cellStyle name="20% - Accent5 9 3 2 4" xfId="10714" xr:uid="{38355399-513D-47F2-88A0-6E266BB4B262}"/>
    <cellStyle name="20% - Accent5 9 3 2 4 2" xfId="29087" xr:uid="{71E1B4EC-EC52-49CC-83AE-64B52AE5B81F}"/>
    <cellStyle name="20% - Accent5 9 3 2 5" xfId="18021" xr:uid="{2607F6C6-F88B-4F31-A1D1-1D8B509F7132}"/>
    <cellStyle name="20% - Accent5 9 3 2 6" xfId="12944" xr:uid="{D4D19355-03FD-452F-A978-38E1C541C489}"/>
    <cellStyle name="20% - Accent5 9 3 3" xfId="3164" xr:uid="{C325F6D4-FAD3-493C-B6D4-E2C023D3255D}"/>
    <cellStyle name="20% - Accent5 9 3 3 2" xfId="7173" xr:uid="{7384F20D-6545-490B-99C7-18CDDBCC8B0A}"/>
    <cellStyle name="20% - Accent5 9 3 3 3" xfId="18024" xr:uid="{6B2FED94-F4F1-450C-A76D-7B277B884CFC}"/>
    <cellStyle name="20% - Accent5 9 3 4" xfId="5182" xr:uid="{4342B095-51B6-4360-98D1-4F9664CE1F62}"/>
    <cellStyle name="20% - Accent5 9 3 4 2" xfId="18025" xr:uid="{2AC34817-6596-4B8D-8060-DE562F5E88E7}"/>
    <cellStyle name="20% - Accent5 9 3 5" xfId="9677" xr:uid="{760FC00B-FF71-46AE-9F56-757A341E9DB0}"/>
    <cellStyle name="20% - Accent5 9 3 5 2" xfId="18026" xr:uid="{1A56B9D8-1A19-44B2-A095-AD079A9A46DD}"/>
    <cellStyle name="20% - Accent5 9 3 6" xfId="28087" xr:uid="{F941E477-BFEE-4981-AF4F-B63BEE734955}"/>
    <cellStyle name="20% - Accent5 9 3 7" xfId="18020" xr:uid="{6BE37268-412A-441D-8782-23010009FC07}"/>
    <cellStyle name="20% - Accent5 9 3 8" xfId="11907" xr:uid="{D14C3516-E49C-4AB3-B111-B1D34092014E}"/>
    <cellStyle name="20% - Accent5 9 4" xfId="1643" xr:uid="{87BF3B0C-FD94-4E5A-96FD-ABC5027CCB1C}"/>
    <cellStyle name="20% - Accent5 9 4 2" xfId="3667" xr:uid="{C31BC4B9-E281-4B74-8379-47B534DA044B}"/>
    <cellStyle name="20% - Accent5 9 4 2 2" xfId="7676" xr:uid="{C101A2C4-0918-4C7C-A5BD-95420C66463C}"/>
    <cellStyle name="20% - Accent5 9 4 2 3" xfId="18028" xr:uid="{D1A9D905-8E69-48DC-9416-94BFA661EFF3}"/>
    <cellStyle name="20% - Accent5 9 4 3" xfId="5685" xr:uid="{FDCBEFE3-B071-4369-A936-03C2C821857C}"/>
    <cellStyle name="20% - Accent5 9 4 3 2" xfId="18029" xr:uid="{DE32F464-BF06-4135-A09D-B8096E6D21FF}"/>
    <cellStyle name="20% - Accent5 9 4 4" xfId="10180" xr:uid="{98FA80CF-8BC6-4E81-83A3-C8EC3E227180}"/>
    <cellStyle name="20% - Accent5 9 4 4 2" xfId="28576" xr:uid="{CD90F0D2-40A8-44DA-B849-AE964175D571}"/>
    <cellStyle name="20% - Accent5 9 4 5" xfId="18027" xr:uid="{898C4B2C-8D48-44CC-81DD-5FB4584A9E47}"/>
    <cellStyle name="20% - Accent5 9 4 6" xfId="12410" xr:uid="{9D286402-C83D-4818-AF0F-77290D1738EF}"/>
    <cellStyle name="20% - Accent5 9 5" xfId="2630" xr:uid="{8AF48EF0-BB99-4714-9B97-14A84054D16C}"/>
    <cellStyle name="20% - Accent5 9 5 2" xfId="6639" xr:uid="{63A8EDBE-D1BE-4E55-8733-0EEF2F719415}"/>
    <cellStyle name="20% - Accent5 9 5 3" xfId="18030" xr:uid="{7133EE91-D52F-4C37-9794-F4AABB41FD61}"/>
    <cellStyle name="20% - Accent5 9 6" xfId="4646" xr:uid="{409FA0BA-96B3-4C58-B80E-6615CA92A55B}"/>
    <cellStyle name="20% - Accent5 9 6 2" xfId="18031" xr:uid="{BB9FEB62-3248-4077-8EA5-A81422E90BC0}"/>
    <cellStyle name="20% - Accent5 9 7" xfId="9141" xr:uid="{C65D6641-5D79-4178-A73E-EF9C7934B161}"/>
    <cellStyle name="20% - Accent5 9 7 2" xfId="18032" xr:uid="{5DD6A100-3206-4406-9F03-B4064D9B0CE0}"/>
    <cellStyle name="20% - Accent5 9 8" xfId="27594" xr:uid="{E61D875E-9666-49F1-BD93-465BA2D53A9B}"/>
    <cellStyle name="20% - Accent5 9 9" xfId="18012" xr:uid="{48107BCE-CFBB-421E-A070-67076DB8EEA9}"/>
    <cellStyle name="20% - Accent6" xfId="73" builtinId="50" customBuiltin="1"/>
    <cellStyle name="20% - Accent6 10" xfId="611" xr:uid="{089E071C-8331-4866-9191-E7C27AE0548F}"/>
    <cellStyle name="20% - Accent6 10 10" xfId="11392" xr:uid="{AC9AE29B-279C-45CB-8DEF-3686311AE6BB}"/>
    <cellStyle name="20% - Accent6 10 2" xfId="1669" xr:uid="{6B4F93CF-8B4D-402C-89A8-D07563AA3B80}"/>
    <cellStyle name="20% - Accent6 10 2 2" xfId="3693" xr:uid="{026A0899-0EE9-41A4-880F-809BF1B00316}"/>
    <cellStyle name="20% - Accent6 10 2 2 2" xfId="7702" xr:uid="{A80DF46A-83F0-4E98-B6E3-599C2FF676FC}"/>
    <cellStyle name="20% - Accent6 10 2 2 2 2" xfId="18037" xr:uid="{E4A197E5-5D03-4A22-BAB3-22CA67B45A58}"/>
    <cellStyle name="20% - Accent6 10 2 2 3" xfId="18038" xr:uid="{85D9594E-9EDF-4513-AFBC-3C0C815260EB}"/>
    <cellStyle name="20% - Accent6 10 2 2 4" xfId="18036" xr:uid="{545826EC-67EE-440C-BB85-46FBD0EDEFDB}"/>
    <cellStyle name="20% - Accent6 10 2 3" xfId="5711" xr:uid="{6BE0C286-80D6-4D4D-8E36-A8D62BAD0BD7}"/>
    <cellStyle name="20% - Accent6 10 2 3 2" xfId="18039" xr:uid="{5CC6F7DF-0E04-47D5-A332-5C313631B541}"/>
    <cellStyle name="20% - Accent6 10 2 4" xfId="10206" xr:uid="{A4200CC4-974D-4B30-8299-E8272FC69AA5}"/>
    <cellStyle name="20% - Accent6 10 2 4 2" xfId="18040" xr:uid="{2D76F4F9-E904-4B20-A4F6-8F98AC7D0908}"/>
    <cellStyle name="20% - Accent6 10 2 5" xfId="18041" xr:uid="{4DE04847-BF52-4059-904F-476693DE006F}"/>
    <cellStyle name="20% - Accent6 10 2 6" xfId="28601" xr:uid="{1D5D9097-FE0B-48D5-8E59-3B4BE975342B}"/>
    <cellStyle name="20% - Accent6 10 2 7" xfId="18035" xr:uid="{A41E88EE-5DDD-4501-B495-C03D33604568}"/>
    <cellStyle name="20% - Accent6 10 2 8" xfId="12436" xr:uid="{A0C280C8-514D-404F-B5FD-A2EA6840D4AD}"/>
    <cellStyle name="20% - Accent6 10 3" xfId="2656" xr:uid="{018559BD-55E2-4552-918F-05F4E8E51430}"/>
    <cellStyle name="20% - Accent6 10 3 2" xfId="6665" xr:uid="{C15FA81A-795B-4220-B564-7165A062766E}"/>
    <cellStyle name="20% - Accent6 10 3 2 2" xfId="18044" xr:uid="{5B70FBE9-0DBB-4702-9BDF-D534D52CF510}"/>
    <cellStyle name="20% - Accent6 10 3 2 3" xfId="18045" xr:uid="{ACF63E2B-B7A4-4EF0-8F1B-A0D2347B3B10}"/>
    <cellStyle name="20% - Accent6 10 3 2 4" xfId="18043" xr:uid="{7CBE0E61-4176-4A02-A6EB-1F0F751E798D}"/>
    <cellStyle name="20% - Accent6 10 3 3" xfId="18046" xr:uid="{0CB8F9E8-FC59-498D-BB2D-8B87DB605330}"/>
    <cellStyle name="20% - Accent6 10 3 4" xfId="18047" xr:uid="{63589CFA-4D86-461D-8FC4-DF945E312729}"/>
    <cellStyle name="20% - Accent6 10 3 5" xfId="18048" xr:uid="{BF92E6A1-0700-49AD-8333-AAB7E0ABB03C}"/>
    <cellStyle name="20% - Accent6 10 3 6" xfId="18042" xr:uid="{0D73FAAC-C7B4-4A44-946B-2A14B794B26A}"/>
    <cellStyle name="20% - Accent6 10 4" xfId="4672" xr:uid="{BF65900D-10D3-4910-A610-4EAD0A72ECEB}"/>
    <cellStyle name="20% - Accent6 10 4 2" xfId="18050" xr:uid="{4B6C6224-DEC4-4D19-85CC-5BA55C986B02}"/>
    <cellStyle name="20% - Accent6 10 4 3" xfId="18051" xr:uid="{2F3E2307-3B3A-4754-A89A-477358B617ED}"/>
    <cellStyle name="20% - Accent6 10 4 4" xfId="18049" xr:uid="{D30409E7-82A6-4D92-8E99-463BB19C6D11}"/>
    <cellStyle name="20% - Accent6 10 5" xfId="9167" xr:uid="{F326030A-37ED-421B-8976-51929F02113C}"/>
    <cellStyle name="20% - Accent6 10 5 2" xfId="18052" xr:uid="{6BBBC11F-F194-4222-BCC1-08C9500F7171}"/>
    <cellStyle name="20% - Accent6 10 6" xfId="18053" xr:uid="{4EBC7B3D-938B-4CE8-A6A3-C2757F043434}"/>
    <cellStyle name="20% - Accent6 10 7" xfId="18054" xr:uid="{7DD82336-AE35-4EC6-8081-41E440402E14}"/>
    <cellStyle name="20% - Accent6 10 8" xfId="27616" xr:uid="{64E8C89B-903D-45A3-A77E-719645562035}"/>
    <cellStyle name="20% - Accent6 10 9" xfId="18034" xr:uid="{31206E37-0C55-48F5-96A3-9726A556459E}"/>
    <cellStyle name="20% - Accent6 11" xfId="895" xr:uid="{CDAE8F46-D763-4441-BD4D-47BDA9E82994}"/>
    <cellStyle name="20% - Accent6 11 10" xfId="11666" xr:uid="{16B0032B-2CE2-4602-94BA-DEB1E44645E2}"/>
    <cellStyle name="20% - Accent6 11 2" xfId="1936" xr:uid="{1DDA26AD-792F-47A1-B03F-F7FE2C84189B}"/>
    <cellStyle name="20% - Accent6 11 2 2" xfId="3960" xr:uid="{30DE699F-90CA-4402-9773-28D10B5CFADF}"/>
    <cellStyle name="20% - Accent6 11 2 2 2" xfId="7969" xr:uid="{2EF9E034-39B1-4322-8706-8F751D5C5A00}"/>
    <cellStyle name="20% - Accent6 11 2 2 2 2" xfId="18058" xr:uid="{0D917D23-F09D-4C94-976D-C323B3479C85}"/>
    <cellStyle name="20% - Accent6 11 2 2 3" xfId="18059" xr:uid="{AF219AA1-320C-468D-AAF1-570BECF3C7C6}"/>
    <cellStyle name="20% - Accent6 11 2 2 4" xfId="18057" xr:uid="{EA54E2FE-6D33-4A8A-8BFC-8055A37E8692}"/>
    <cellStyle name="20% - Accent6 11 2 3" xfId="5978" xr:uid="{71D11EF6-3CAB-4956-89BB-9990831A74DA}"/>
    <cellStyle name="20% - Accent6 11 2 3 2" xfId="18060" xr:uid="{29739901-9413-407A-AA56-1D5D253D49B0}"/>
    <cellStyle name="20% - Accent6 11 2 4" xfId="10473" xr:uid="{23EFF82F-0430-44F2-B420-3BE32426A734}"/>
    <cellStyle name="20% - Accent6 11 2 4 2" xfId="18061" xr:uid="{61AA740C-C968-46DF-A9FE-AAFE07E8E2EB}"/>
    <cellStyle name="20% - Accent6 11 2 5" xfId="18062" xr:uid="{F78ECE9E-C5AA-49A9-8631-D92FE157DA88}"/>
    <cellStyle name="20% - Accent6 11 2 6" xfId="28849" xr:uid="{293DCB47-459A-49CD-A102-23060C62B2F8}"/>
    <cellStyle name="20% - Accent6 11 2 7" xfId="18056" xr:uid="{40930A08-C90C-4269-8295-C2B8D24BB222}"/>
    <cellStyle name="20% - Accent6 11 2 8" xfId="12703" xr:uid="{0E726DAF-BBC7-45F3-BFDF-26525A993528}"/>
    <cellStyle name="20% - Accent6 11 3" xfId="2923" xr:uid="{F43BC6FB-E616-4F5E-98FA-9E7851CE510E}"/>
    <cellStyle name="20% - Accent6 11 3 2" xfId="6932" xr:uid="{6004ED48-9CBF-4AEB-AC7E-B5BFB0999E16}"/>
    <cellStyle name="20% - Accent6 11 3 2 2" xfId="18065" xr:uid="{F616C19B-9854-49F5-872A-739B92CC14B1}"/>
    <cellStyle name="20% - Accent6 11 3 2 3" xfId="18066" xr:uid="{DD75DC06-AAC4-4662-AE8F-E659CF1C6DB6}"/>
    <cellStyle name="20% - Accent6 11 3 2 4" xfId="18064" xr:uid="{04F718C0-47FA-4CD8-B23E-7958BC8088E5}"/>
    <cellStyle name="20% - Accent6 11 3 3" xfId="18067" xr:uid="{083C9656-4A1C-4622-9ACC-FB05F934D88F}"/>
    <cellStyle name="20% - Accent6 11 3 4" xfId="18068" xr:uid="{529146E8-B490-48A4-B74F-56F6FC868D78}"/>
    <cellStyle name="20% - Accent6 11 3 5" xfId="18069" xr:uid="{C7D604F2-6F1E-4CC4-8267-07B504332463}"/>
    <cellStyle name="20% - Accent6 11 3 6" xfId="18063" xr:uid="{7D1133BD-4ADD-4020-AF3C-9C237977F805}"/>
    <cellStyle name="20% - Accent6 11 4" xfId="4941" xr:uid="{63082A48-6DA1-4CAD-A598-50CB3271598D}"/>
    <cellStyle name="20% - Accent6 11 4 2" xfId="18071" xr:uid="{BAFDCF19-E932-49C1-9478-F397DDB9FB2F}"/>
    <cellStyle name="20% - Accent6 11 4 3" xfId="18072" xr:uid="{FA9B8F0E-15F1-48B9-B251-D1076C306310}"/>
    <cellStyle name="20% - Accent6 11 4 4" xfId="18070" xr:uid="{8E1EDDCB-EE5F-4F14-AF56-134113503C33}"/>
    <cellStyle name="20% - Accent6 11 5" xfId="9436" xr:uid="{CAF33A69-6D5B-4223-815F-91AC56ADFA26}"/>
    <cellStyle name="20% - Accent6 11 5 2" xfId="18073" xr:uid="{AC724A09-C4B8-424D-9433-9546DD2FACF1}"/>
    <cellStyle name="20% - Accent6 11 6" xfId="18074" xr:uid="{4D8639F8-B720-4564-BA3E-DEE44DF724E9}"/>
    <cellStyle name="20% - Accent6 11 7" xfId="18075" xr:uid="{DD9E23C6-2BD3-498A-96F4-79E973833229}"/>
    <cellStyle name="20% - Accent6 11 8" xfId="27864" xr:uid="{9EAB1D9D-A47E-4D55-9516-1BC561AA68F3}"/>
    <cellStyle name="20% - Accent6 11 9" xfId="18055" xr:uid="{EFDEAA9E-8795-440F-A5F4-C287D4EEA5E4}"/>
    <cellStyle name="20% - Accent6 12" xfId="1164" xr:uid="{8FF3EA67-1255-483A-9147-53EB96DE8ECF}"/>
    <cellStyle name="20% - Accent6 12 10" xfId="11935" xr:uid="{F6F9CE0C-F53E-401D-AB94-5B01BAB35F78}"/>
    <cellStyle name="20% - Accent6 12 2" xfId="2205" xr:uid="{57EB7C58-6A8B-41D8-91F2-D4BBC08000F7}"/>
    <cellStyle name="20% - Accent6 12 2 2" xfId="4229" xr:uid="{9DA45951-A5BB-4637-A8E1-E0C238193C59}"/>
    <cellStyle name="20% - Accent6 12 2 2 2" xfId="8238" xr:uid="{ADC73545-79BF-46A0-835F-829D3AD798C8}"/>
    <cellStyle name="20% - Accent6 12 2 2 2 2" xfId="18079" xr:uid="{E0B3E196-6B19-47F7-B340-F081680A2006}"/>
    <cellStyle name="20% - Accent6 12 2 2 3" xfId="18080" xr:uid="{6491D41D-A61F-4132-AE32-B13DFDBAB958}"/>
    <cellStyle name="20% - Accent6 12 2 2 4" xfId="18078" xr:uid="{448B65A5-5589-404F-AE02-ACCC7B251768}"/>
    <cellStyle name="20% - Accent6 12 2 3" xfId="6247" xr:uid="{6686B406-CA50-462E-BECD-D3CA6229EED0}"/>
    <cellStyle name="20% - Accent6 12 2 3 2" xfId="18081" xr:uid="{59D899FD-4A52-4A4F-A8E3-FC2DF5FB873A}"/>
    <cellStyle name="20% - Accent6 12 2 4" xfId="10742" xr:uid="{084C66F1-E75A-4A96-85E6-DF3AFB695456}"/>
    <cellStyle name="20% - Accent6 12 2 4 2" xfId="18082" xr:uid="{7151CECD-0654-449A-91EB-32FDC273DD15}"/>
    <cellStyle name="20% - Accent6 12 2 5" xfId="18083" xr:uid="{2FEDA227-7386-4311-85F1-A2AD34D799EC}"/>
    <cellStyle name="20% - Accent6 12 2 6" xfId="29114" xr:uid="{8541E328-CDF3-437B-9D27-C45CE8DCDE4D}"/>
    <cellStyle name="20% - Accent6 12 2 7" xfId="18077" xr:uid="{04F48DFE-0A82-4A5F-8C3D-619AC0964C93}"/>
    <cellStyle name="20% - Accent6 12 2 8" xfId="12972" xr:uid="{C80CF12C-A981-43A4-A3BE-86C741C6A19F}"/>
    <cellStyle name="20% - Accent6 12 3" xfId="3192" xr:uid="{733627CF-73B0-4DEC-BEE6-C2314CD278C5}"/>
    <cellStyle name="20% - Accent6 12 3 2" xfId="7201" xr:uid="{BE51EEBF-EF18-4D66-A889-B75FA70D790F}"/>
    <cellStyle name="20% - Accent6 12 3 2 2" xfId="18086" xr:uid="{8B0EECA6-6487-492C-97B1-B6BC0C6F072B}"/>
    <cellStyle name="20% - Accent6 12 3 2 3" xfId="18087" xr:uid="{231069B8-7F4A-4959-8AD1-E7F4BEC78200}"/>
    <cellStyle name="20% - Accent6 12 3 2 4" xfId="18085" xr:uid="{07631DF9-91F7-40E4-96F5-AA0A5E2BA41B}"/>
    <cellStyle name="20% - Accent6 12 3 3" xfId="18088" xr:uid="{27690C8E-9468-41DC-9564-CDE005311C9F}"/>
    <cellStyle name="20% - Accent6 12 3 4" xfId="18089" xr:uid="{7EC4E3B3-D019-4E10-8C47-1456BBC5C25C}"/>
    <cellStyle name="20% - Accent6 12 3 5" xfId="18090" xr:uid="{2381070E-862B-4056-A8A3-848EBFF42423}"/>
    <cellStyle name="20% - Accent6 12 3 6" xfId="18084" xr:uid="{38988D7E-E8F2-4976-8105-F70A1E7966BF}"/>
    <cellStyle name="20% - Accent6 12 4" xfId="5210" xr:uid="{6DCF287E-F875-42F3-9BC7-37E089D3307B}"/>
    <cellStyle name="20% - Accent6 12 4 2" xfId="18092" xr:uid="{E75C311C-6DF8-4107-8776-C154AF30143B}"/>
    <cellStyle name="20% - Accent6 12 4 3" xfId="18093" xr:uid="{8D897076-9A57-4357-B5F2-7C008D439282}"/>
    <cellStyle name="20% - Accent6 12 4 4" xfId="18091" xr:uid="{7C7F2A7B-5D7F-4432-90EE-3FD92FD8E28F}"/>
    <cellStyle name="20% - Accent6 12 5" xfId="9705" xr:uid="{0E08FD6B-E1A2-4BBB-839E-682718AB9FF2}"/>
    <cellStyle name="20% - Accent6 12 5 2" xfId="18094" xr:uid="{3314A5B0-134F-4007-9849-7A4E04C9C4C6}"/>
    <cellStyle name="20% - Accent6 12 6" xfId="18095" xr:uid="{E17E8524-A52D-4D32-8E41-D7565B52F6A7}"/>
    <cellStyle name="20% - Accent6 12 7" xfId="18096" xr:uid="{6D9984EA-808C-4D61-A9FF-D062216D0082}"/>
    <cellStyle name="20% - Accent6 12 8" xfId="28114" xr:uid="{D06CF67D-4299-4EDF-9373-6910D34C91AC}"/>
    <cellStyle name="20% - Accent6 12 9" xfId="18076" xr:uid="{D4635A02-895D-4E6E-BCD2-6FBDD2839F1E}"/>
    <cellStyle name="20% - Accent6 13" xfId="1189" xr:uid="{5A841D25-4679-494F-91B4-94D395DE6DB3}"/>
    <cellStyle name="20% - Accent6 13 10" xfId="11960" xr:uid="{C0C8E971-D556-41BC-B329-A43CC067694E}"/>
    <cellStyle name="20% - Accent6 13 2" xfId="2230" xr:uid="{DCD1AA79-6924-41E2-9A67-4AC30D6C6F79}"/>
    <cellStyle name="20% - Accent6 13 2 2" xfId="4254" xr:uid="{17A79E1D-A80C-408F-AB7A-07469CB8C17A}"/>
    <cellStyle name="20% - Accent6 13 2 2 2" xfId="8263" xr:uid="{F4A2E3E0-B8C7-4A2D-9B41-9F4FD5A17572}"/>
    <cellStyle name="20% - Accent6 13 2 2 2 2" xfId="18100" xr:uid="{99BFDD2E-9054-4AD0-B09B-E8A75AD06D25}"/>
    <cellStyle name="20% - Accent6 13 2 2 3" xfId="18101" xr:uid="{D0E1AF2C-B45E-4CF8-AE96-9A8BD0357FD5}"/>
    <cellStyle name="20% - Accent6 13 2 2 4" xfId="18099" xr:uid="{49FA65DB-778C-46ED-8674-30D1B430CF22}"/>
    <cellStyle name="20% - Accent6 13 2 3" xfId="6272" xr:uid="{D8DC2B6B-7B54-4703-942A-BCAAB008FDFE}"/>
    <cellStyle name="20% - Accent6 13 2 3 2" xfId="18102" xr:uid="{B41F2BCE-1E0C-42FB-9ACC-F0DFBBDF89F8}"/>
    <cellStyle name="20% - Accent6 13 2 4" xfId="10767" xr:uid="{2AFB7BC3-DB54-4260-9658-4D847AB1A237}"/>
    <cellStyle name="20% - Accent6 13 2 4 2" xfId="18103" xr:uid="{D73C647F-C930-4E8D-8EFE-DF85FE8D49A1}"/>
    <cellStyle name="20% - Accent6 13 2 5" xfId="18104" xr:uid="{A60664F4-7D53-4BBA-A91F-8AB71D8670A3}"/>
    <cellStyle name="20% - Accent6 13 2 6" xfId="29138" xr:uid="{F7B18FF5-54DC-44B1-9C35-8B535C123B6B}"/>
    <cellStyle name="20% - Accent6 13 2 7" xfId="18098" xr:uid="{97209EE5-0CB5-4EE1-A01E-AFDE786731DD}"/>
    <cellStyle name="20% - Accent6 13 2 8" xfId="12997" xr:uid="{5E584DB4-ABCB-4F8E-B283-8FC8A795736E}"/>
    <cellStyle name="20% - Accent6 13 3" xfId="3217" xr:uid="{3CB415DA-73DE-4582-800E-452F506B4E29}"/>
    <cellStyle name="20% - Accent6 13 3 2" xfId="7226" xr:uid="{529472F1-CEC2-44B1-8E0B-567CE353595B}"/>
    <cellStyle name="20% - Accent6 13 3 2 2" xfId="18107" xr:uid="{831A2898-2BE1-494F-A866-9B61F2225F1B}"/>
    <cellStyle name="20% - Accent6 13 3 2 3" xfId="18108" xr:uid="{9125A17B-9979-4050-846D-3FB25A7F85D5}"/>
    <cellStyle name="20% - Accent6 13 3 2 4" xfId="18106" xr:uid="{A249514C-9990-4EAF-BD1B-46359551A391}"/>
    <cellStyle name="20% - Accent6 13 3 3" xfId="18109" xr:uid="{E9A810C7-39E8-4E30-B496-648E66CF7D77}"/>
    <cellStyle name="20% - Accent6 13 3 4" xfId="18110" xr:uid="{1EFA2CF7-C025-4CBC-9EC8-F53F54231A3F}"/>
    <cellStyle name="20% - Accent6 13 3 5" xfId="18111" xr:uid="{9A227936-38E9-4D10-9330-353010CF84C4}"/>
    <cellStyle name="20% - Accent6 13 3 6" xfId="18105" xr:uid="{DA8471EC-5106-4DAB-B664-23EE040E7242}"/>
    <cellStyle name="20% - Accent6 13 4" xfId="5235" xr:uid="{AF04AEE7-1F9C-4F9E-8419-3F5397B99B96}"/>
    <cellStyle name="20% - Accent6 13 4 2" xfId="18113" xr:uid="{307062AB-0B1A-4D8C-97DB-AEEB986FACBD}"/>
    <cellStyle name="20% - Accent6 13 4 3" xfId="18114" xr:uid="{CC0A6097-043F-4899-B31E-47AAE2263A9A}"/>
    <cellStyle name="20% - Accent6 13 4 4" xfId="18112" xr:uid="{B6ED701D-7A27-4C29-8D07-A50E8330FF54}"/>
    <cellStyle name="20% - Accent6 13 5" xfId="9730" xr:uid="{A9DD2C14-A072-43D0-B6C6-14FF78497933}"/>
    <cellStyle name="20% - Accent6 13 5 2" xfId="18115" xr:uid="{CE623E55-B402-4A40-9173-2BF05DE29EF5}"/>
    <cellStyle name="20% - Accent6 13 6" xfId="18116" xr:uid="{0A96E378-9CE4-4E0F-8195-A40181D4C439}"/>
    <cellStyle name="20% - Accent6 13 7" xfId="18117" xr:uid="{2EACD8F3-15F5-4F81-9C84-9C1FD5C1AF9B}"/>
    <cellStyle name="20% - Accent6 13 8" xfId="28137" xr:uid="{C594D5E4-F585-4232-9CA1-B5EA98597F74}"/>
    <cellStyle name="20% - Accent6 13 9" xfId="18097" xr:uid="{23055016-C89C-49D4-B1E4-A387015F9C0E}"/>
    <cellStyle name="20% - Accent6 14" xfId="1214" xr:uid="{47E7AD10-3F71-45D9-BAD5-B6460DF11159}"/>
    <cellStyle name="20% - Accent6 14 10" xfId="11985" xr:uid="{B4CB4FA8-EA41-4DC7-810D-E4F672680C5C}"/>
    <cellStyle name="20% - Accent6 14 2" xfId="2255" xr:uid="{6030CAF8-7FF1-4636-A045-D78B97C4FDEC}"/>
    <cellStyle name="20% - Accent6 14 2 2" xfId="4279" xr:uid="{0DD7E0E1-D938-4E74-AAD7-4C8DE9580F0D}"/>
    <cellStyle name="20% - Accent6 14 2 2 2" xfId="8288" xr:uid="{602F3290-6266-4EF4-963D-8FAC62386441}"/>
    <cellStyle name="20% - Accent6 14 2 2 2 2" xfId="18121" xr:uid="{C1D2142A-3F97-4595-A912-4BBF2275226D}"/>
    <cellStyle name="20% - Accent6 14 2 2 3" xfId="18122" xr:uid="{F2EB3190-B938-437A-B857-377A3311BCE0}"/>
    <cellStyle name="20% - Accent6 14 2 2 4" xfId="18120" xr:uid="{C3A2776F-A203-453D-AADF-C63E17127A49}"/>
    <cellStyle name="20% - Accent6 14 2 3" xfId="6297" xr:uid="{72A7C445-0C4A-4AAF-8661-1CE5F963637B}"/>
    <cellStyle name="20% - Accent6 14 2 3 2" xfId="18123" xr:uid="{706530B5-CBC8-448B-9B01-C50172D0B56C}"/>
    <cellStyle name="20% - Accent6 14 2 4" xfId="10792" xr:uid="{153829C3-C76E-4339-B35C-C7AF180D1408}"/>
    <cellStyle name="20% - Accent6 14 2 4 2" xfId="18124" xr:uid="{A3173B73-A7B2-433F-B8C7-27F3D46557FC}"/>
    <cellStyle name="20% - Accent6 14 2 5" xfId="18125" xr:uid="{E1ED9323-A26D-40D0-9F6E-3BA9BCB4B371}"/>
    <cellStyle name="20% - Accent6 14 2 6" xfId="29162" xr:uid="{A3ABB82B-F333-47BB-A326-DC5E2535B2DB}"/>
    <cellStyle name="20% - Accent6 14 2 7" xfId="18119" xr:uid="{5BE09471-8461-4151-81F0-8EE038C65CE6}"/>
    <cellStyle name="20% - Accent6 14 2 8" xfId="13022" xr:uid="{E3CDDF0D-712F-47C1-B1AF-B50D83664D3B}"/>
    <cellStyle name="20% - Accent6 14 3" xfId="3242" xr:uid="{5D4DDF58-750F-45C6-98F6-76E6F75E362D}"/>
    <cellStyle name="20% - Accent6 14 3 2" xfId="7251" xr:uid="{C333E1BE-3396-4B98-9464-987D326B6D64}"/>
    <cellStyle name="20% - Accent6 14 3 2 2" xfId="18128" xr:uid="{41C21894-D643-46B2-9932-09A7964BDD4E}"/>
    <cellStyle name="20% - Accent6 14 3 2 3" xfId="18129" xr:uid="{2561E42C-40A3-47AB-A0B6-AE653DF36F5F}"/>
    <cellStyle name="20% - Accent6 14 3 2 4" xfId="18127" xr:uid="{E51D49A2-7A99-4CF2-A9F0-755BC338E058}"/>
    <cellStyle name="20% - Accent6 14 3 3" xfId="18130" xr:uid="{89187089-D516-486A-93DA-0B02B7ED5873}"/>
    <cellStyle name="20% - Accent6 14 3 4" xfId="18131" xr:uid="{78E3A400-6786-4CE3-999E-6FCE9C4F0DC9}"/>
    <cellStyle name="20% - Accent6 14 3 5" xfId="18132" xr:uid="{26CF5387-B30D-4CA4-B1B1-A5BEA88CA5F7}"/>
    <cellStyle name="20% - Accent6 14 3 6" xfId="18126" xr:uid="{A3AAB3DC-02BA-443A-9B81-71B3BC6647E7}"/>
    <cellStyle name="20% - Accent6 14 4" xfId="5260" xr:uid="{EA297ADE-184A-4F50-A06E-2C1CD24329DC}"/>
    <cellStyle name="20% - Accent6 14 4 2" xfId="18134" xr:uid="{FFE025B4-1901-48C2-BA9B-EBAAC723F335}"/>
    <cellStyle name="20% - Accent6 14 4 3" xfId="18135" xr:uid="{42765B35-5CD3-4C8B-B489-E53151630EAA}"/>
    <cellStyle name="20% - Accent6 14 4 4" xfId="18133" xr:uid="{F5730829-BF08-4D98-93FA-20E8DF361973}"/>
    <cellStyle name="20% - Accent6 14 5" xfId="9755" xr:uid="{18F5088F-8905-4053-807F-D1B85A7F0992}"/>
    <cellStyle name="20% - Accent6 14 5 2" xfId="18136" xr:uid="{14C34F27-497D-4E6C-867A-801BACC1E8A3}"/>
    <cellStyle name="20% - Accent6 14 6" xfId="18137" xr:uid="{6434B2BD-9469-4777-98E2-2E81056F69D8}"/>
    <cellStyle name="20% - Accent6 14 7" xfId="18138" xr:uid="{615D461E-DF17-45F1-9EEB-6F74BB296423}"/>
    <cellStyle name="20% - Accent6 14 8" xfId="28160" xr:uid="{E366A488-4A30-4988-88E1-95EC0634C8CA}"/>
    <cellStyle name="20% - Accent6 14 9" xfId="18118" xr:uid="{C5CB6285-8073-4874-A236-41F538E9DF8F}"/>
    <cellStyle name="20% - Accent6 15" xfId="1237" xr:uid="{B169392F-070B-4858-A204-58F8E1AEAC8A}"/>
    <cellStyle name="20% - Accent6 15 10" xfId="12008" xr:uid="{BC87DD7A-C492-4AEC-83E6-28D7BD32C8F2}"/>
    <cellStyle name="20% - Accent6 15 2" xfId="2278" xr:uid="{E2F2DE4F-907B-4871-A701-540423297118}"/>
    <cellStyle name="20% - Accent6 15 2 2" xfId="4302" xr:uid="{F5CEA581-E68A-4E85-8AD5-742FAD477F04}"/>
    <cellStyle name="20% - Accent6 15 2 2 2" xfId="8311" xr:uid="{C71EA67E-4C63-4118-9B2D-744D5C407C7C}"/>
    <cellStyle name="20% - Accent6 15 2 2 2 2" xfId="18142" xr:uid="{968E7A86-9A75-4AA3-A9DC-E802C7BEC5A4}"/>
    <cellStyle name="20% - Accent6 15 2 2 3" xfId="18143" xr:uid="{85873DB0-EABF-4D64-A57F-3D7DED49DCFF}"/>
    <cellStyle name="20% - Accent6 15 2 2 4" xfId="18141" xr:uid="{6F3F9EE3-BCB3-49F4-ADBE-2A1D6B9202A7}"/>
    <cellStyle name="20% - Accent6 15 2 3" xfId="6320" xr:uid="{A4CD384E-B428-4AB8-9E38-59C0766D7FC4}"/>
    <cellStyle name="20% - Accent6 15 2 3 2" xfId="18144" xr:uid="{D65622BC-B501-41D8-AB5C-958432EA99E3}"/>
    <cellStyle name="20% - Accent6 15 2 4" xfId="10815" xr:uid="{25521A41-8092-41CC-A793-4FD6358F133A}"/>
    <cellStyle name="20% - Accent6 15 2 4 2" xfId="18145" xr:uid="{577CD049-60B9-4611-AE7B-EC308582FEE7}"/>
    <cellStyle name="20% - Accent6 15 2 5" xfId="18146" xr:uid="{B633ED64-695B-46B2-9BF0-F30ECA4082D7}"/>
    <cellStyle name="20% - Accent6 15 2 6" xfId="29184" xr:uid="{3F0297E9-0576-448E-89E5-FF7A5ACD9A8B}"/>
    <cellStyle name="20% - Accent6 15 2 7" xfId="18140" xr:uid="{1E9FB2FF-2988-4F9D-B1BE-D53B1491DD6A}"/>
    <cellStyle name="20% - Accent6 15 2 8" xfId="13045" xr:uid="{15C6589D-C973-403E-B7AC-3F7F04A24855}"/>
    <cellStyle name="20% - Accent6 15 3" xfId="3265" xr:uid="{4FDE11C5-E2E6-4EF5-B2BF-E06693D1625C}"/>
    <cellStyle name="20% - Accent6 15 3 2" xfId="7274" xr:uid="{4D39A649-B149-4A9E-A0FC-AD59834BC7F2}"/>
    <cellStyle name="20% - Accent6 15 3 2 2" xfId="18149" xr:uid="{86308F24-9D49-462A-8C0E-0C0B83C470B9}"/>
    <cellStyle name="20% - Accent6 15 3 2 3" xfId="18150" xr:uid="{02C44849-30C4-4CCF-88DD-E33ED7CA0919}"/>
    <cellStyle name="20% - Accent6 15 3 2 4" xfId="18148" xr:uid="{83BA722A-2F1A-4FFC-8CE2-EB2827C01FC6}"/>
    <cellStyle name="20% - Accent6 15 3 3" xfId="18151" xr:uid="{4BD79FB6-061C-448E-AF75-A2B42E51B83D}"/>
    <cellStyle name="20% - Accent6 15 3 4" xfId="18152" xr:uid="{CABCCEE8-FC90-4D90-A776-509C5A0FECDF}"/>
    <cellStyle name="20% - Accent6 15 3 5" xfId="18153" xr:uid="{AC67C621-1514-4FC4-AC78-336C75897742}"/>
    <cellStyle name="20% - Accent6 15 3 6" xfId="18147" xr:uid="{0D022AA6-4EBF-46C4-BB10-CF51ABD1708C}"/>
    <cellStyle name="20% - Accent6 15 4" xfId="5283" xr:uid="{7F5EF4C3-BD1D-4023-9565-4C48234C550F}"/>
    <cellStyle name="20% - Accent6 15 4 2" xfId="18155" xr:uid="{A4229D78-EE8F-4370-9FA9-A7D7E344008A}"/>
    <cellStyle name="20% - Accent6 15 4 3" xfId="18156" xr:uid="{CBA92955-0A76-46E5-A3B3-478D48DFD29E}"/>
    <cellStyle name="20% - Accent6 15 4 4" xfId="18154" xr:uid="{16709E4F-663C-4C50-A5C6-00C26F72124C}"/>
    <cellStyle name="20% - Accent6 15 5" xfId="9778" xr:uid="{555AB68A-EB25-4EEC-A9F2-B211D485A2FB}"/>
    <cellStyle name="20% - Accent6 15 5 2" xfId="18157" xr:uid="{9A41F912-FD9A-4BE2-813A-ECFC8EA9EB66}"/>
    <cellStyle name="20% - Accent6 15 6" xfId="18158" xr:uid="{A8A94329-0FC1-4E2B-8855-CD51D838AC7F}"/>
    <cellStyle name="20% - Accent6 15 7" xfId="18159" xr:uid="{4D9FB01E-5B74-4527-A9C9-40A1F2021751}"/>
    <cellStyle name="20% - Accent6 15 8" xfId="28182" xr:uid="{214D9E7C-AA7E-4225-B7E8-A5B78285D405}"/>
    <cellStyle name="20% - Accent6 15 9" xfId="18139" xr:uid="{95CBF826-398B-492F-ADE9-AD8E1B449982}"/>
    <cellStyle name="20% - Accent6 16" xfId="1261" xr:uid="{B210E54D-CD45-41E6-9664-478503CD4AD4}"/>
    <cellStyle name="20% - Accent6 16 10" xfId="12032" xr:uid="{ADC12CC7-A18D-4FE2-ABD9-EA234225EF98}"/>
    <cellStyle name="20% - Accent6 16 2" xfId="2302" xr:uid="{382B38D8-0622-419B-BC42-A4A240A30439}"/>
    <cellStyle name="20% - Accent6 16 2 2" xfId="4326" xr:uid="{7E6F7610-2C79-4A42-84F1-1F181BC1D2C0}"/>
    <cellStyle name="20% - Accent6 16 2 2 2" xfId="8335" xr:uid="{5E93BB52-59BD-46F7-91F0-DA17C3EB3544}"/>
    <cellStyle name="20% - Accent6 16 2 2 2 2" xfId="18163" xr:uid="{35B9AB41-3228-4195-93ED-91AEC04582CB}"/>
    <cellStyle name="20% - Accent6 16 2 2 3" xfId="18164" xr:uid="{FB43664F-CE3B-454C-8AD1-87215D466947}"/>
    <cellStyle name="20% - Accent6 16 2 2 4" xfId="18162" xr:uid="{C4649636-ABE7-420E-B7F3-920EABE03230}"/>
    <cellStyle name="20% - Accent6 16 2 3" xfId="6344" xr:uid="{C68CD81F-F8B1-44CB-B687-805093E89491}"/>
    <cellStyle name="20% - Accent6 16 2 3 2" xfId="18165" xr:uid="{7FA96B92-0799-4FF7-9483-B9001FCF5A39}"/>
    <cellStyle name="20% - Accent6 16 2 4" xfId="10839" xr:uid="{827C1A55-00F7-4E5D-AA59-CAE868F295A6}"/>
    <cellStyle name="20% - Accent6 16 2 4 2" xfId="18166" xr:uid="{8E3DAB58-4C85-4B37-8AE3-50C463AA0548}"/>
    <cellStyle name="20% - Accent6 16 2 5" xfId="18167" xr:uid="{CD882A80-2563-4F05-BA24-50B25A645ABB}"/>
    <cellStyle name="20% - Accent6 16 2 6" xfId="29207" xr:uid="{346B0203-ED44-4023-BB39-BB74852D1E19}"/>
    <cellStyle name="20% - Accent6 16 2 7" xfId="18161" xr:uid="{24762367-8304-4BEC-9D68-FC96D67DFDFC}"/>
    <cellStyle name="20% - Accent6 16 2 8" xfId="13069" xr:uid="{201AAFA0-80D0-4EAE-88A3-4E7503D56278}"/>
    <cellStyle name="20% - Accent6 16 3" xfId="3289" xr:uid="{9A657E6A-76C9-427D-AD1C-1693A747F39A}"/>
    <cellStyle name="20% - Accent6 16 3 2" xfId="7298" xr:uid="{06ABD7FB-B2C2-46DD-AFCA-C4F4883A5005}"/>
    <cellStyle name="20% - Accent6 16 3 2 2" xfId="18170" xr:uid="{2ECE2468-8386-4C6B-BE1E-59D22D73C1D9}"/>
    <cellStyle name="20% - Accent6 16 3 2 3" xfId="18171" xr:uid="{E240C3C1-B14C-4CCC-94D8-202FD6DDA661}"/>
    <cellStyle name="20% - Accent6 16 3 2 4" xfId="18169" xr:uid="{FA234514-E3EF-4C31-B157-922AC07511FB}"/>
    <cellStyle name="20% - Accent6 16 3 3" xfId="18172" xr:uid="{F1B427AD-F802-49F4-B78F-3F1DF20B27E6}"/>
    <cellStyle name="20% - Accent6 16 3 4" xfId="18173" xr:uid="{3ADC073C-53A6-4A1F-BEAF-1812194ED525}"/>
    <cellStyle name="20% - Accent6 16 3 5" xfId="18174" xr:uid="{F5F93681-58FB-490D-AF21-3A67436C53DE}"/>
    <cellStyle name="20% - Accent6 16 3 6" xfId="18168" xr:uid="{AACD4F03-BCBB-4123-803F-70569788AC64}"/>
    <cellStyle name="20% - Accent6 16 4" xfId="5307" xr:uid="{C87EA96A-0A06-47DD-A36F-522CDF9F5AF9}"/>
    <cellStyle name="20% - Accent6 16 4 2" xfId="18176" xr:uid="{8C07501C-269B-43BB-91BD-E152E5DCFBDD}"/>
    <cellStyle name="20% - Accent6 16 4 3" xfId="18177" xr:uid="{CD14201B-BB28-4518-AA36-55BAE4B87126}"/>
    <cellStyle name="20% - Accent6 16 4 4" xfId="18175" xr:uid="{10DAF868-2E1D-4F1D-82C3-5142ECD48741}"/>
    <cellStyle name="20% - Accent6 16 5" xfId="9802" xr:uid="{1AE8CCAA-836C-4144-A8A0-1BF9980C03FF}"/>
    <cellStyle name="20% - Accent6 16 5 2" xfId="18178" xr:uid="{2719F66C-BFDF-48DF-8335-46E2DF2CE919}"/>
    <cellStyle name="20% - Accent6 16 6" xfId="18179" xr:uid="{C8B9E831-797D-46A1-BC38-E34AEC8A820E}"/>
    <cellStyle name="20% - Accent6 16 7" xfId="18180" xr:uid="{E09223F7-00B2-4B01-803B-42856D6E9FA2}"/>
    <cellStyle name="20% - Accent6 16 8" xfId="28205" xr:uid="{7E91CA4E-8CD2-4EC0-8121-1D0BC43C58C6}"/>
    <cellStyle name="20% - Accent6 16 9" xfId="18160" xr:uid="{1F7E6425-FDED-446B-923F-7B1DC031B35D}"/>
    <cellStyle name="20% - Accent6 17" xfId="1285" xr:uid="{55FC1154-7D6E-4AAC-A5FE-4945D8CECB16}"/>
    <cellStyle name="20% - Accent6 17 2" xfId="2326" xr:uid="{0328B928-514B-402E-930D-B0241A373958}"/>
    <cellStyle name="20% - Accent6 17 2 2" xfId="4350" xr:uid="{F897FBB8-2C03-4EAD-A70A-B02E0AD0B857}"/>
    <cellStyle name="20% - Accent6 17 2 2 2" xfId="8359" xr:uid="{0DD17F9A-7C59-44E1-BC15-A38434208149}"/>
    <cellStyle name="20% - Accent6 17 2 2 3" xfId="18183" xr:uid="{16D77D0B-6DBD-4EDE-A328-9ABCCF99D0B2}"/>
    <cellStyle name="20% - Accent6 17 2 3" xfId="6368" xr:uid="{9AC49175-F073-46BA-9B69-9214B8C45FF4}"/>
    <cellStyle name="20% - Accent6 17 2 3 2" xfId="18184" xr:uid="{8122870A-45AA-4E3C-BBDA-BEFDDBD943E5}"/>
    <cellStyle name="20% - Accent6 17 2 4" xfId="10863" xr:uid="{A311BBB6-FF4D-469C-8725-F14D1E1FDDD9}"/>
    <cellStyle name="20% - Accent6 17 2 4 2" xfId="29230" xr:uid="{CF179CFD-C81D-49EC-BBC0-F6C3EC2C3386}"/>
    <cellStyle name="20% - Accent6 17 2 5" xfId="18182" xr:uid="{B157E767-0CD4-4E37-B3A1-8C516AB3AC9B}"/>
    <cellStyle name="20% - Accent6 17 2 6" xfId="13093" xr:uid="{49436092-830F-42AA-A8B5-A55B9F98ED3B}"/>
    <cellStyle name="20% - Accent6 17 3" xfId="3313" xr:uid="{BD903A7B-A249-42E3-9A89-9302FF599038}"/>
    <cellStyle name="20% - Accent6 17 3 2" xfId="7322" xr:uid="{B4412930-4159-4D5D-A236-95AE40351404}"/>
    <cellStyle name="20% - Accent6 17 3 3" xfId="18185" xr:uid="{7C44E3A9-17E0-4573-8163-C1A7864D2AB0}"/>
    <cellStyle name="20% - Accent6 17 4" xfId="5331" xr:uid="{EA8AFFC6-2F11-4D65-AF73-D93E02B11885}"/>
    <cellStyle name="20% - Accent6 17 4 2" xfId="18186" xr:uid="{1AF45A5E-7F6F-417E-ABB4-C3496AA562C0}"/>
    <cellStyle name="20% - Accent6 17 5" xfId="9826" xr:uid="{CCEAA217-43EA-4018-A6D7-F18805F58C0A}"/>
    <cellStyle name="20% - Accent6 17 5 2" xfId="18187" xr:uid="{E23D09EF-E564-4C4A-99DF-5896BD034BEE}"/>
    <cellStyle name="20% - Accent6 17 6" xfId="28228" xr:uid="{2854653F-C549-4E38-8461-F5B9A55FB06B}"/>
    <cellStyle name="20% - Accent6 17 7" xfId="18181" xr:uid="{0E5EF1B5-BAEA-4C32-8465-277305A5C91C}"/>
    <cellStyle name="20% - Accent6 17 8" xfId="12056" xr:uid="{56A612D9-2B3B-4ABF-AF36-0CC310AC31CD}"/>
    <cellStyle name="20% - Accent6 18" xfId="1310" xr:uid="{7BEFF225-DB04-48EC-A1C1-444C8E8B39CF}"/>
    <cellStyle name="20% - Accent6 18 2" xfId="3338" xr:uid="{0DE8FDB6-A497-4033-9F4E-FE97569CAC2B}"/>
    <cellStyle name="20% - Accent6 18 2 2" xfId="7347" xr:uid="{59D7975E-32EA-4109-92B8-2C94FDAE186E}"/>
    <cellStyle name="20% - Accent6 18 2 2 2" xfId="18190" xr:uid="{97806CD1-B868-4CAE-ACCC-4CCA8DF2D88B}"/>
    <cellStyle name="20% - Accent6 18 2 3" xfId="18191" xr:uid="{6086BDDE-7E6D-4C8B-8C1F-666BFDA6FCC6}"/>
    <cellStyle name="20% - Accent6 18 2 4" xfId="18189" xr:uid="{DB47652D-F499-47B7-8327-1E8C15805901}"/>
    <cellStyle name="20% - Accent6 18 3" xfId="5356" xr:uid="{4E3A64A1-F319-41CE-84A1-DD45AF293F95}"/>
    <cellStyle name="20% - Accent6 18 3 2" xfId="18192" xr:uid="{080F1E1C-9922-41AB-9F19-1CA04EA436B4}"/>
    <cellStyle name="20% - Accent6 18 4" xfId="9851" xr:uid="{4CF2C810-162F-458F-9F23-83B95C0E5583}"/>
    <cellStyle name="20% - Accent6 18 4 2" xfId="18193" xr:uid="{0DAEEF0C-DDF8-4252-96C3-4480366746E7}"/>
    <cellStyle name="20% - Accent6 18 5" xfId="18194" xr:uid="{ADE7FE7A-C7E9-47EE-8214-54F03A1C45EF}"/>
    <cellStyle name="20% - Accent6 18 6" xfId="28252" xr:uid="{A6965890-6A15-4E35-9338-7C605DC93968}"/>
    <cellStyle name="20% - Accent6 18 7" xfId="18188" xr:uid="{81AD4899-700D-4528-AD7B-B382057EB4D4}"/>
    <cellStyle name="20% - Accent6 18 8" xfId="12081" xr:uid="{BAE5BC11-721A-4F56-84AF-64CB49264AFB}"/>
    <cellStyle name="20% - Accent6 19" xfId="1334" xr:uid="{75C61FE9-5A4A-4D2E-938A-07DBAC2E3B91}"/>
    <cellStyle name="20% - Accent6 19 2" xfId="3362" xr:uid="{C78FB125-CAA5-402B-8321-3C555CCF6CEA}"/>
    <cellStyle name="20% - Accent6 19 2 2" xfId="7371" xr:uid="{1ABA72B8-4BC9-4694-A17E-9F3417131D01}"/>
    <cellStyle name="20% - Accent6 19 2 3" xfId="18196" xr:uid="{7CC5392D-CC36-4B37-A873-FC6A5425414F}"/>
    <cellStyle name="20% - Accent6 19 3" xfId="5380" xr:uid="{8D6C8A56-A8D5-490C-B994-0A34D9D73638}"/>
    <cellStyle name="20% - Accent6 19 3 2" xfId="18197" xr:uid="{BF6C0C21-A604-4601-BCD6-D5A0D6D2BC12}"/>
    <cellStyle name="20% - Accent6 19 4" xfId="9875" xr:uid="{E1BDF151-4FAD-4E7B-B919-2941C78311A8}"/>
    <cellStyle name="20% - Accent6 19 4 2" xfId="18198" xr:uid="{82684926-165C-4732-91F0-B75066FD63C6}"/>
    <cellStyle name="20% - Accent6 19 5" xfId="28275" xr:uid="{543887B4-8276-4844-B84A-D7AC802D49A3}"/>
    <cellStyle name="20% - Accent6 19 6" xfId="18195" xr:uid="{4EDE968D-984B-4AAE-9D7F-4AFBC0AED789}"/>
    <cellStyle name="20% - Accent6 19 7" xfId="12105" xr:uid="{32425D27-0784-452B-B459-CEC7943757A0}"/>
    <cellStyle name="20% - Accent6 2" xfId="413" xr:uid="{C4959920-F26E-4745-8FB2-1D8B630A0CFC}"/>
    <cellStyle name="20% - Accent6 2 10" xfId="18200" xr:uid="{8B38D6DE-5ED0-4DED-964A-16B49EEA62B0}"/>
    <cellStyle name="20% - Accent6 2 11" xfId="18201" xr:uid="{5F8F5E8A-50A3-4A69-A811-5C42A28A062F}"/>
    <cellStyle name="20% - Accent6 2 12" xfId="18202" xr:uid="{C24736EA-4158-4CAF-ABAF-50C8D0B0C900}"/>
    <cellStyle name="20% - Accent6 2 13" xfId="27142" xr:uid="{45B651FD-225B-43DB-A75A-B2EA12B6F0C6}"/>
    <cellStyle name="20% - Accent6 2 14" xfId="18199" xr:uid="{CAC79339-2151-45F0-A4C5-382DEC00AFAF}"/>
    <cellStyle name="20% - Accent6 2 15" xfId="13148" xr:uid="{47B8C532-FE07-48E1-B2E6-1E7D3EA14286}"/>
    <cellStyle name="20% - Accent6 2 16" xfId="11206" xr:uid="{CBB37F32-7A5A-43BF-AA09-4D68E6E62DCF}"/>
    <cellStyle name="20% - Accent6 2 17" xfId="11019" xr:uid="{3A6055C9-C071-48D0-A7B0-428013F358B9}"/>
    <cellStyle name="20% - Accent6 2 2" xfId="650" xr:uid="{C48E842F-2DFB-439F-9FDC-3DD965D80783}"/>
    <cellStyle name="20% - Accent6 2 2 10" xfId="27143" xr:uid="{07DAF4FC-80B7-4E61-88C8-77DE5BC4F3F3}"/>
    <cellStyle name="20% - Accent6 2 2 11" xfId="18203" xr:uid="{40C80EA5-D9EC-4815-996C-93A8F6F8E791}"/>
    <cellStyle name="20% - Accent6 2 2 12" xfId="11425" xr:uid="{4F3236EF-BFC0-4FA9-AE22-248C744E6645}"/>
    <cellStyle name="20% - Accent6 2 2 2" xfId="1697" xr:uid="{9F3A096A-F9E8-404F-BC4E-8628F3FECA53}"/>
    <cellStyle name="20% - Accent6 2 2 2 10" xfId="12464" xr:uid="{1B3143D7-E5EA-48A1-8D8D-843038DC24BE}"/>
    <cellStyle name="20% - Accent6 2 2 2 2" xfId="3721" xr:uid="{1B7F837A-607D-46A1-9AE4-D11354393C36}"/>
    <cellStyle name="20% - Accent6 2 2 2 2 2" xfId="7730" xr:uid="{3148241B-A169-47DF-B772-3073701FDEAC}"/>
    <cellStyle name="20% - Accent6 2 2 2 2 2 2" xfId="18207" xr:uid="{607CE1EA-F6E6-4C24-AFAF-054806B64E5F}"/>
    <cellStyle name="20% - Accent6 2 2 2 2 2 3" xfId="18208" xr:uid="{FBFA380B-9E54-4435-BF0E-89403D4E6A46}"/>
    <cellStyle name="20% - Accent6 2 2 2 2 2 4" xfId="18206" xr:uid="{F93CBFB0-6F63-4EF5-87E1-A29CA0A6706B}"/>
    <cellStyle name="20% - Accent6 2 2 2 2 3" xfId="18209" xr:uid="{1195B6CC-952C-4F1F-900A-0E12A6CB720B}"/>
    <cellStyle name="20% - Accent6 2 2 2 2 4" xfId="18210" xr:uid="{C70CA246-26D5-4516-B042-08259A516A0A}"/>
    <cellStyle name="20% - Accent6 2 2 2 2 5" xfId="18211" xr:uid="{CC96EAD8-4A8E-461A-B771-93E427C67C10}"/>
    <cellStyle name="20% - Accent6 2 2 2 2 6" xfId="18205" xr:uid="{86188245-00DB-4BE9-A2F3-7C7C7AF270C5}"/>
    <cellStyle name="20% - Accent6 2 2 2 3" xfId="5739" xr:uid="{BA2464EF-910A-4D29-9514-1104141FC558}"/>
    <cellStyle name="20% - Accent6 2 2 2 3 2" xfId="18213" xr:uid="{CE8888D0-FC1E-4F48-8456-572570AFA7C7}"/>
    <cellStyle name="20% - Accent6 2 2 2 3 2 2" xfId="18214" xr:uid="{FFA9AF62-99B3-4113-859F-47828AFAA2E7}"/>
    <cellStyle name="20% - Accent6 2 2 2 3 2 3" xfId="18215" xr:uid="{4E61A70D-D105-48AD-A070-50AF58A6FB31}"/>
    <cellStyle name="20% - Accent6 2 2 2 3 3" xfId="18216" xr:uid="{EF2DADC0-AB06-4DD7-B141-9830B0A872EE}"/>
    <cellStyle name="20% - Accent6 2 2 2 3 4" xfId="18217" xr:uid="{D3E142D3-5A1F-481C-A709-F8B2BF38441E}"/>
    <cellStyle name="20% - Accent6 2 2 2 3 5" xfId="18218" xr:uid="{BCE7ADEE-5F24-441A-BF0B-50C55A4FD7BD}"/>
    <cellStyle name="20% - Accent6 2 2 2 3 6" xfId="18212" xr:uid="{8BE985CA-ABBD-47BC-BB66-AFFC5D54FA32}"/>
    <cellStyle name="20% - Accent6 2 2 2 4" xfId="10234" xr:uid="{D699DC92-35B1-4A7B-BE78-07BA9BC8C8BE}"/>
    <cellStyle name="20% - Accent6 2 2 2 4 2" xfId="18220" xr:uid="{3F88CA50-512F-4ADF-8F5C-A0F1EA38FCD7}"/>
    <cellStyle name="20% - Accent6 2 2 2 4 3" xfId="18221" xr:uid="{99D05A4A-51E8-41A8-87BA-B93BF4621BAF}"/>
    <cellStyle name="20% - Accent6 2 2 2 4 4" xfId="18219" xr:uid="{D14A8617-1C6F-41BB-AB4D-FA82957D6CA0}"/>
    <cellStyle name="20% - Accent6 2 2 2 5" xfId="18222" xr:uid="{9C69DA9C-B4D4-42D7-B488-8BB70F5ACAEF}"/>
    <cellStyle name="20% - Accent6 2 2 2 6" xfId="18223" xr:uid="{FF0C29CA-19A1-477D-B68D-0CA9F04EB39B}"/>
    <cellStyle name="20% - Accent6 2 2 2 7" xfId="18224" xr:uid="{8954C711-7023-4151-9A26-8E6038934753}"/>
    <cellStyle name="20% - Accent6 2 2 2 8" xfId="27246" xr:uid="{7C62ADD0-E54E-44C2-9550-6B02FC372FE3}"/>
    <cellStyle name="20% - Accent6 2 2 2 9" xfId="18204" xr:uid="{4D32CDB1-E92D-4965-938A-1D4322009941}"/>
    <cellStyle name="20% - Accent6 2 2 3" xfId="2684" xr:uid="{ED2360D0-173C-4B7E-8C2E-105B15487779}"/>
    <cellStyle name="20% - Accent6 2 2 3 2" xfId="6693" xr:uid="{6C72AE32-F27E-4AE5-A9BF-90AB6E1B93F0}"/>
    <cellStyle name="20% - Accent6 2 2 3 2 2" xfId="18227" xr:uid="{37A72C79-0329-487D-9B7B-E58309A88839}"/>
    <cellStyle name="20% - Accent6 2 2 3 2 2 2" xfId="18228" xr:uid="{41B755D1-B142-4A04-808F-D57CF3C51517}"/>
    <cellStyle name="20% - Accent6 2 2 3 2 2 3" xfId="18229" xr:uid="{4BB20962-55E4-4BAA-84C0-12E65424A90C}"/>
    <cellStyle name="20% - Accent6 2 2 3 2 3" xfId="18230" xr:uid="{03331414-75C0-4DE4-8C8B-8A4592DFBB76}"/>
    <cellStyle name="20% - Accent6 2 2 3 2 4" xfId="18231" xr:uid="{CED49460-F098-4C22-927C-3B5F6A463E80}"/>
    <cellStyle name="20% - Accent6 2 2 3 2 5" xfId="18232" xr:uid="{69927734-251A-41B1-8859-22F6FE2D2253}"/>
    <cellStyle name="20% - Accent6 2 2 3 2 6" xfId="18226" xr:uid="{81FDE4CC-0281-4A99-A40F-B790BDCDE658}"/>
    <cellStyle name="20% - Accent6 2 2 3 3" xfId="18233" xr:uid="{7EE28184-0EE2-48A6-9DC7-D2F39AFE44C7}"/>
    <cellStyle name="20% - Accent6 2 2 3 3 2" xfId="18234" xr:uid="{D8657611-E0F3-4AD2-A3AB-3D2EE7F72DEE}"/>
    <cellStyle name="20% - Accent6 2 2 3 3 2 2" xfId="18235" xr:uid="{0A40941D-0BA3-4B9A-AB95-B8C015882D12}"/>
    <cellStyle name="20% - Accent6 2 2 3 3 2 3" xfId="18236" xr:uid="{47495BC0-35B9-438D-BB44-6925F81699D7}"/>
    <cellStyle name="20% - Accent6 2 2 3 3 3" xfId="18237" xr:uid="{9DD351BE-CD4E-4E8E-8DE8-6BFF74AD6EC0}"/>
    <cellStyle name="20% - Accent6 2 2 3 3 4" xfId="18238" xr:uid="{309FAF03-2F6D-40EC-B0D9-049B636C2271}"/>
    <cellStyle name="20% - Accent6 2 2 3 3 5" xfId="18239" xr:uid="{9EC5CA07-26FE-4802-A813-C841F3041C8B}"/>
    <cellStyle name="20% - Accent6 2 2 3 4" xfId="18240" xr:uid="{9173A294-5958-4FE2-80F4-B9F45E7F7F92}"/>
    <cellStyle name="20% - Accent6 2 2 3 4 2" xfId="18241" xr:uid="{153587C0-F9FD-4415-9B50-77CEA94FB951}"/>
    <cellStyle name="20% - Accent6 2 2 3 4 3" xfId="18242" xr:uid="{39EC7901-1CC0-49E6-B8C2-0C774ADAA558}"/>
    <cellStyle name="20% - Accent6 2 2 3 5" xfId="18243" xr:uid="{0659F2C7-21A8-4BA6-8E8F-BC9A083833A6}"/>
    <cellStyle name="20% - Accent6 2 2 3 6" xfId="18244" xr:uid="{7801ACA0-D7BF-48C7-8E80-D9D4EFB1E77D}"/>
    <cellStyle name="20% - Accent6 2 2 3 7" xfId="18245" xr:uid="{BFAC41AB-E2F7-442F-944F-49A6487B576C}"/>
    <cellStyle name="20% - Accent6 2 2 3 8" xfId="18225" xr:uid="{F4C90758-6F7B-4E82-9AEE-D9B490F357A1}"/>
    <cellStyle name="20% - Accent6 2 2 4" xfId="4701" xr:uid="{DDFED050-5963-4F08-8114-735DC638DCAF}"/>
    <cellStyle name="20% - Accent6 2 2 4 2" xfId="18247" xr:uid="{98445E68-5885-4C62-9440-15C4EC6E3344}"/>
    <cellStyle name="20% - Accent6 2 2 4 2 2" xfId="18248" xr:uid="{6A12F8C7-22C2-4FDD-8FE9-37C6F501DC4C}"/>
    <cellStyle name="20% - Accent6 2 2 4 2 3" xfId="18249" xr:uid="{2D47FCDB-F0BB-4DFA-A22E-55B989264C85}"/>
    <cellStyle name="20% - Accent6 2 2 4 3" xfId="18250" xr:uid="{D979D013-057D-44E4-98E7-37367662A528}"/>
    <cellStyle name="20% - Accent6 2 2 4 4" xfId="18251" xr:uid="{273DEBA7-F0B8-421A-AE0F-6B26444DD312}"/>
    <cellStyle name="20% - Accent6 2 2 4 5" xfId="18252" xr:uid="{B00DF959-42D7-402B-8EBC-925C4F3EA58B}"/>
    <cellStyle name="20% - Accent6 2 2 4 6" xfId="18246" xr:uid="{2208C394-060B-40B4-A006-F53E40935EBA}"/>
    <cellStyle name="20% - Accent6 2 2 5" xfId="9196" xr:uid="{6C82F6C1-A76E-45DB-949E-248B9D412CA8}"/>
    <cellStyle name="20% - Accent6 2 2 5 2" xfId="18254" xr:uid="{9629AB9A-6A45-411D-A711-3A46B9E0ECFD}"/>
    <cellStyle name="20% - Accent6 2 2 5 2 2" xfId="18255" xr:uid="{33618DD9-BBFD-4DC0-A7DF-E06586EEA0E1}"/>
    <cellStyle name="20% - Accent6 2 2 5 2 3" xfId="18256" xr:uid="{89603272-1BF1-4F7B-9B13-D290BCE27C74}"/>
    <cellStyle name="20% - Accent6 2 2 5 3" xfId="18257" xr:uid="{AB4D9142-1563-4C09-B5C6-76FB2FE47F13}"/>
    <cellStyle name="20% - Accent6 2 2 5 4" xfId="18258" xr:uid="{0859AEA2-17FA-43A5-B735-C423B0CAF741}"/>
    <cellStyle name="20% - Accent6 2 2 5 5" xfId="18259" xr:uid="{B0C86743-A623-4FC0-9B9B-9C4C8173E832}"/>
    <cellStyle name="20% - Accent6 2 2 5 6" xfId="18253" xr:uid="{E0537D6F-1186-4C24-ADAA-172078D034DE}"/>
    <cellStyle name="20% - Accent6 2 2 6" xfId="18260" xr:uid="{2B420B47-A8A2-44E9-AA29-88B72779AE22}"/>
    <cellStyle name="20% - Accent6 2 2 6 2" xfId="18261" xr:uid="{65D83FBD-F8A4-4814-9D73-0B5E8A25157A}"/>
    <cellStyle name="20% - Accent6 2 2 6 3" xfId="18262" xr:uid="{B81DA897-9232-4A96-9058-EEAABFFD4F82}"/>
    <cellStyle name="20% - Accent6 2 2 7" xfId="18263" xr:uid="{A588BD6A-62E6-4608-8227-F14A216744D0}"/>
    <cellStyle name="20% - Accent6 2 2 8" xfId="18264" xr:uid="{A713E616-7323-4691-AC4B-406948650198}"/>
    <cellStyle name="20% - Accent6 2 2 9" xfId="18265" xr:uid="{AE92F792-5FEC-4506-A6B1-3808C3500BF7}"/>
    <cellStyle name="20% - Accent6 2 3" xfId="923" xr:uid="{B3ECDB0E-D683-433E-99BA-42706283D72D}"/>
    <cellStyle name="20% - Accent6 2 3 10" xfId="11694" xr:uid="{43D643C4-4018-4235-9525-F115BAF3B6F5}"/>
    <cellStyle name="20% - Accent6 2 3 2" xfId="1964" xr:uid="{D6B44F99-962C-447C-A920-C6C846A88925}"/>
    <cellStyle name="20% - Accent6 2 3 2 2" xfId="3988" xr:uid="{4A2D12A8-2C95-4FF9-839F-9B57A2E4D67F}"/>
    <cellStyle name="20% - Accent6 2 3 2 2 2" xfId="7997" xr:uid="{4BFD9309-5556-4E6E-A630-86AB9F215A90}"/>
    <cellStyle name="20% - Accent6 2 3 2 2 2 2" xfId="18269" xr:uid="{BFB11E13-CCC3-4553-91C1-CACC8408F396}"/>
    <cellStyle name="20% - Accent6 2 3 2 2 3" xfId="18270" xr:uid="{59CF3438-AB46-41AF-ACE2-9F5EB7CE4E1A}"/>
    <cellStyle name="20% - Accent6 2 3 2 2 4" xfId="18268" xr:uid="{6AA769F0-27E1-4FC5-87DB-A2AFCAFF08EE}"/>
    <cellStyle name="20% - Accent6 2 3 2 3" xfId="6006" xr:uid="{C9E56CC7-F958-4E68-A389-99C712DB6B69}"/>
    <cellStyle name="20% - Accent6 2 3 2 3 2" xfId="18271" xr:uid="{1F164036-233A-4530-893B-B76D045A48CA}"/>
    <cellStyle name="20% - Accent6 2 3 2 4" xfId="10501" xr:uid="{4ACE7A4D-BEAF-45C6-A936-D615E7B1C3E0}"/>
    <cellStyle name="20% - Accent6 2 3 2 4 2" xfId="18272" xr:uid="{D42CB783-DD4A-4A01-87AA-5BAB9CAB7598}"/>
    <cellStyle name="20% - Accent6 2 3 2 5" xfId="18273" xr:uid="{D81172A0-4F34-4743-8116-B5B3F6D10D24}"/>
    <cellStyle name="20% - Accent6 2 3 2 6" xfId="28876" xr:uid="{F31DA683-FCF5-4D47-8D01-081495AA74D8}"/>
    <cellStyle name="20% - Accent6 2 3 2 7" xfId="18267" xr:uid="{98053368-6B13-49FB-8132-C6B5F9A6CD89}"/>
    <cellStyle name="20% - Accent6 2 3 2 8" xfId="12731" xr:uid="{6CBCDF22-F60C-4157-AE9B-DE344764FED3}"/>
    <cellStyle name="20% - Accent6 2 3 3" xfId="2951" xr:uid="{42FA9BEB-CDE0-4FC0-AA23-65C847ABCBFD}"/>
    <cellStyle name="20% - Accent6 2 3 3 2" xfId="6960" xr:uid="{85B56DC4-4A8D-4975-9786-110A6640ED77}"/>
    <cellStyle name="20% - Accent6 2 3 3 2 2" xfId="18276" xr:uid="{6DFDCB59-B2FC-4862-8254-57C2ACD54AF4}"/>
    <cellStyle name="20% - Accent6 2 3 3 2 3" xfId="18277" xr:uid="{49786864-6EE7-4912-9A48-4DBEBB7DE790}"/>
    <cellStyle name="20% - Accent6 2 3 3 2 4" xfId="18275" xr:uid="{39CBF406-F4B5-48CC-B005-EB80E4E811D3}"/>
    <cellStyle name="20% - Accent6 2 3 3 3" xfId="18278" xr:uid="{555081DB-12A1-44B9-8247-645EA5C5A7A3}"/>
    <cellStyle name="20% - Accent6 2 3 3 4" xfId="18279" xr:uid="{AE3AD518-B89A-470A-B54E-9F28D1E0B286}"/>
    <cellStyle name="20% - Accent6 2 3 3 5" xfId="18280" xr:uid="{7B322378-2B65-4EF7-AC22-A2A5BC07983F}"/>
    <cellStyle name="20% - Accent6 2 3 3 6" xfId="18274" xr:uid="{46FB27E1-4D81-4296-A1F6-06E64FEEF331}"/>
    <cellStyle name="20% - Accent6 2 3 4" xfId="4969" xr:uid="{DA3755E9-5CF7-43F5-9FD3-4B6FEB9E85E8}"/>
    <cellStyle name="20% - Accent6 2 3 4 2" xfId="18282" xr:uid="{F4BA5814-F4A7-479D-B96D-40946A1B0AF1}"/>
    <cellStyle name="20% - Accent6 2 3 4 3" xfId="18283" xr:uid="{0E7E528E-223D-44AE-B95A-3DB730AAD445}"/>
    <cellStyle name="20% - Accent6 2 3 4 4" xfId="18281" xr:uid="{1B6978D9-4CF4-4AE8-877A-BE695548C83F}"/>
    <cellStyle name="20% - Accent6 2 3 5" xfId="9464" xr:uid="{FC21CB55-B6CA-4AEA-9BE2-A616F3047A76}"/>
    <cellStyle name="20% - Accent6 2 3 5 2" xfId="18284" xr:uid="{58911314-25A3-4CA7-80F5-FB1D7F431A0E}"/>
    <cellStyle name="20% - Accent6 2 3 6" xfId="18285" xr:uid="{270563A2-4D9E-4D4A-9F16-6453A41C4F94}"/>
    <cellStyle name="20% - Accent6 2 3 7" xfId="18286" xr:uid="{C66DF13B-E94A-473D-B898-27CBD06E81EB}"/>
    <cellStyle name="20% - Accent6 2 3 8" xfId="27245" xr:uid="{B9D39114-78A7-4F9D-B887-266F28EA9240}"/>
    <cellStyle name="20% - Accent6 2 3 9" xfId="18266" xr:uid="{B551CCCB-5388-4070-9F6D-7A0C171C4BE5}"/>
    <cellStyle name="20% - Accent6 2 4" xfId="1427" xr:uid="{E38AFF51-F8D0-4BEF-B2A7-5990C66F5012}"/>
    <cellStyle name="20% - Accent6 2 4 10" xfId="12196" xr:uid="{3DDFF9B8-2E03-4836-8199-4E2D0D87085F}"/>
    <cellStyle name="20% - Accent6 2 4 2" xfId="3453" xr:uid="{3DC426F8-AA24-424A-B023-2A3E0005349E}"/>
    <cellStyle name="20% - Accent6 2 4 2 2" xfId="7462" xr:uid="{FAFEDF2A-272C-4B54-80EC-20A41D4845E0}"/>
    <cellStyle name="20% - Accent6 2 4 2 2 2" xfId="18290" xr:uid="{D900A4DF-7638-412E-9004-0E6DB88537A9}"/>
    <cellStyle name="20% - Accent6 2 4 2 2 3" xfId="18291" xr:uid="{F3C92F45-8285-42F3-A97C-E5115DF74273}"/>
    <cellStyle name="20% - Accent6 2 4 2 2 4" xfId="18289" xr:uid="{135A394E-958E-4998-B434-A232E7B4FA4F}"/>
    <cellStyle name="20% - Accent6 2 4 2 3" xfId="18292" xr:uid="{9898435C-A1B7-4BEA-9A9D-39FB276AC16A}"/>
    <cellStyle name="20% - Accent6 2 4 2 4" xfId="18293" xr:uid="{A78A7BB8-C7D7-462A-A1DE-34894E70FBBE}"/>
    <cellStyle name="20% - Accent6 2 4 2 5" xfId="18294" xr:uid="{1BEE91AA-486F-4E7B-80B8-70BFDB0E3E39}"/>
    <cellStyle name="20% - Accent6 2 4 2 6" xfId="18288" xr:uid="{E868B576-53E5-4364-96E3-9185F303FB5A}"/>
    <cellStyle name="20% - Accent6 2 4 3" xfId="5471" xr:uid="{175A5762-6B44-4A7F-98A7-3982DE5EACAA}"/>
    <cellStyle name="20% - Accent6 2 4 3 2" xfId="18296" xr:uid="{0E727221-0D41-4A0E-AB93-1A3845D70A5B}"/>
    <cellStyle name="20% - Accent6 2 4 3 2 2" xfId="18297" xr:uid="{DFB496A3-7269-4EED-B742-56E914C4806E}"/>
    <cellStyle name="20% - Accent6 2 4 3 2 3" xfId="18298" xr:uid="{EC2249B3-3EA8-4839-8453-C65ACDFAC054}"/>
    <cellStyle name="20% - Accent6 2 4 3 3" xfId="18299" xr:uid="{AED08DC8-9711-4903-8A3C-5A93FF4CA8B0}"/>
    <cellStyle name="20% - Accent6 2 4 3 4" xfId="18300" xr:uid="{17CC8CE0-B7E0-4E60-BCA1-50DAC7502B07}"/>
    <cellStyle name="20% - Accent6 2 4 3 5" xfId="18301" xr:uid="{0F2BDA1A-0473-4DFD-8ECC-B8D5BB26C4FF}"/>
    <cellStyle name="20% - Accent6 2 4 3 6" xfId="18295" xr:uid="{FC25199A-9AC0-4B81-BCB4-C8A2E893BDA2}"/>
    <cellStyle name="20% - Accent6 2 4 4" xfId="9966" xr:uid="{FEF8BDF8-B085-484D-880B-8132B0CF5B3E}"/>
    <cellStyle name="20% - Accent6 2 4 4 2" xfId="18303" xr:uid="{8D0B89B7-E045-4F36-A7FE-0B5D3A6C157F}"/>
    <cellStyle name="20% - Accent6 2 4 4 3" xfId="18304" xr:uid="{E67DB15C-A9A2-4C95-B56D-E85992576781}"/>
    <cellStyle name="20% - Accent6 2 4 4 4" xfId="18302" xr:uid="{4A400832-61B4-4BF7-8D98-1511C58EC619}"/>
    <cellStyle name="20% - Accent6 2 4 5" xfId="18305" xr:uid="{23D5561D-B352-48ED-8FFE-EB0F1DAA5CD3}"/>
    <cellStyle name="20% - Accent6 2 4 6" xfId="18306" xr:uid="{D3F3AD85-BCC4-4BE4-BDC6-3586ED7D0BD5}"/>
    <cellStyle name="20% - Accent6 2 4 7" xfId="18307" xr:uid="{4D4897BA-7E87-4091-B58F-7FA2754C11EA}"/>
    <cellStyle name="20% - Accent6 2 4 8" xfId="28366" xr:uid="{F38CB812-A246-4016-8891-B132D2F95B4F}"/>
    <cellStyle name="20% - Accent6 2 4 9" xfId="18287" xr:uid="{6F7FA5A0-24AC-4A13-9A7C-1C07619981CC}"/>
    <cellStyle name="20% - Accent6 2 5" xfId="2476" xr:uid="{A0C56BC1-8703-4838-8B4E-AA8A83A696B2}"/>
    <cellStyle name="20% - Accent6 2 5 2" xfId="6485" xr:uid="{D0084D33-5DB2-46C4-ADBF-576E64D51099}"/>
    <cellStyle name="20% - Accent6 2 5 2 2" xfId="18310" xr:uid="{C7244806-65E2-40B9-A2B0-B51F014BAABA}"/>
    <cellStyle name="20% - Accent6 2 5 2 2 2" xfId="18311" xr:uid="{84AF86F5-297D-4142-B40B-EFE2369E9C3C}"/>
    <cellStyle name="20% - Accent6 2 5 2 2 3" xfId="18312" xr:uid="{A4310A7E-DA37-4B62-A20E-F8058EEE4852}"/>
    <cellStyle name="20% - Accent6 2 5 2 3" xfId="18313" xr:uid="{B329B581-E158-401D-9C15-3A6AA3D0F1B8}"/>
    <cellStyle name="20% - Accent6 2 5 2 4" xfId="18314" xr:uid="{AAA79810-4740-48BF-8D1C-1277AA217EF2}"/>
    <cellStyle name="20% - Accent6 2 5 2 5" xfId="18315" xr:uid="{26BF14EC-8B38-4A4C-B175-1F1477F278C8}"/>
    <cellStyle name="20% - Accent6 2 5 2 6" xfId="18309" xr:uid="{F454EB64-9E01-467F-A510-1E6EA8C0DB6F}"/>
    <cellStyle name="20% - Accent6 2 5 3" xfId="18316" xr:uid="{ED3404DD-44FE-4468-8135-ACDB90BF15D1}"/>
    <cellStyle name="20% - Accent6 2 5 3 2" xfId="18317" xr:uid="{02E69ED2-7719-48DD-842C-C466AB9D5591}"/>
    <cellStyle name="20% - Accent6 2 5 3 2 2" xfId="18318" xr:uid="{B12B8D4D-F22C-4769-91D3-02E2DCEADB4F}"/>
    <cellStyle name="20% - Accent6 2 5 3 2 3" xfId="18319" xr:uid="{F6A2E421-6C16-443E-913E-9ED08ED81DE0}"/>
    <cellStyle name="20% - Accent6 2 5 3 3" xfId="18320" xr:uid="{1C406671-2839-4320-99D8-932C2103B7FD}"/>
    <cellStyle name="20% - Accent6 2 5 3 4" xfId="18321" xr:uid="{6F0DCC53-56C6-4DC3-9076-251AF97D10EE}"/>
    <cellStyle name="20% - Accent6 2 5 3 5" xfId="18322" xr:uid="{141F4E4D-BCF8-4597-8767-EA9D13EDA988}"/>
    <cellStyle name="20% - Accent6 2 5 4" xfId="18323" xr:uid="{C815A0E4-6A29-4623-9857-10CB3CADF941}"/>
    <cellStyle name="20% - Accent6 2 5 4 2" xfId="18324" xr:uid="{026C0B85-5951-4821-904C-7EB6D1D96A33}"/>
    <cellStyle name="20% - Accent6 2 5 4 3" xfId="18325" xr:uid="{1E8BD04B-9B27-483C-B577-D3942E50302E}"/>
    <cellStyle name="20% - Accent6 2 5 5" xfId="18326" xr:uid="{D794D72A-0669-4E87-B879-324E180CB296}"/>
    <cellStyle name="20% - Accent6 2 5 6" xfId="18327" xr:uid="{7CADC801-07B3-425B-B4F7-8DC34466AAFF}"/>
    <cellStyle name="20% - Accent6 2 5 7" xfId="18328" xr:uid="{A12EB610-4F49-425B-A121-6B006F676DE1}"/>
    <cellStyle name="20% - Accent6 2 5 8" xfId="18308" xr:uid="{B747AB20-D3A9-474F-9F00-A4B8A31516A8}"/>
    <cellStyle name="20% - Accent6 2 6" xfId="4491" xr:uid="{9F9BA56E-7AFF-4672-9E60-9B885D8E841B}"/>
    <cellStyle name="20% - Accent6 2 6 2" xfId="18330" xr:uid="{87502716-D041-42B5-AFF6-A1C0AC2F9F0F}"/>
    <cellStyle name="20% - Accent6 2 6 2 2" xfId="18331" xr:uid="{E3C49EA6-2C19-43CE-826B-AE1BDF038D2D}"/>
    <cellStyle name="20% - Accent6 2 6 2 3" xfId="18332" xr:uid="{E7444733-948E-436D-9909-FC41915BBA9E}"/>
    <cellStyle name="20% - Accent6 2 6 3" xfId="18333" xr:uid="{F6A95CB2-5737-438D-9F7B-0978124B7323}"/>
    <cellStyle name="20% - Accent6 2 6 4" xfId="18334" xr:uid="{EDB3ADFC-DCBF-422F-BCC9-3F2973DF43BB}"/>
    <cellStyle name="20% - Accent6 2 6 5" xfId="18335" xr:uid="{5CB4FEDD-EE14-4896-BFB9-BFDE83D6ED01}"/>
    <cellStyle name="20% - Accent6 2 6 6" xfId="18329" xr:uid="{36BD5EB2-4989-4A13-99D8-DF7F8E9B5B1A}"/>
    <cellStyle name="20% - Accent6 2 7" xfId="8575" xr:uid="{DF328BCD-1ACA-4E4F-B588-A28EA021DEA3}"/>
    <cellStyle name="20% - Accent6 2 7 2" xfId="18337" xr:uid="{809BA119-DD1C-494A-A15B-B1E4F0EC7C6E}"/>
    <cellStyle name="20% - Accent6 2 7 2 2" xfId="18338" xr:uid="{4994C95C-F15C-4139-BC53-7EA1B854BCFB}"/>
    <cellStyle name="20% - Accent6 2 7 2 3" xfId="18339" xr:uid="{35FC5E14-6362-426C-8A82-3A7096A58F27}"/>
    <cellStyle name="20% - Accent6 2 7 3" xfId="18340" xr:uid="{6D832051-09A0-48A7-9024-475AE39AD48D}"/>
    <cellStyle name="20% - Accent6 2 7 4" xfId="18341" xr:uid="{C4C8B610-811E-4C61-8B89-37021F3EC717}"/>
    <cellStyle name="20% - Accent6 2 7 5" xfId="18342" xr:uid="{C5EC5450-0989-4B00-85C2-13030BF87D3A}"/>
    <cellStyle name="20% - Accent6 2 7 6" xfId="18336" xr:uid="{878CBD65-56DB-4584-862B-D8DD84880FEE}"/>
    <cellStyle name="20% - Accent6 2 8" xfId="8984" xr:uid="{A4ADEF32-4B5B-40B8-9DCF-8EE12273C556}"/>
    <cellStyle name="20% - Accent6 2 8 2" xfId="18344" xr:uid="{52DE7CE4-60F3-4FC9-A794-6BE9C2D790E8}"/>
    <cellStyle name="20% - Accent6 2 8 3" xfId="18345" xr:uid="{6F0204A2-FAE1-4141-B33A-B47B2083B641}"/>
    <cellStyle name="20% - Accent6 2 8 4" xfId="18343" xr:uid="{0D6D8420-21F4-4A33-9A3E-1D67482B1B5A}"/>
    <cellStyle name="20% - Accent6 2 9" xfId="18346" xr:uid="{060B9A73-22EB-43C1-B7F6-04F95FFD7A3C}"/>
    <cellStyle name="20% - Accent6 20" xfId="1358" xr:uid="{D67AE33B-CF94-481E-B9AA-C82632DF215B}"/>
    <cellStyle name="20% - Accent6 20 2" xfId="3386" xr:uid="{E445C489-5AEB-4361-97C1-CBC53B82400A}"/>
    <cellStyle name="20% - Accent6 20 2 2" xfId="7395" xr:uid="{B225A28A-5B1E-4B6C-8D4C-0A28F4A0F770}"/>
    <cellStyle name="20% - Accent6 20 2 3" xfId="28299" xr:uid="{D6C4E717-66CF-44F3-A1BC-200C23EE87FB}"/>
    <cellStyle name="20% - Accent6 20 3" xfId="5404" xr:uid="{05B00DB0-E0A8-4AB8-AF26-B37D049CA0B3}"/>
    <cellStyle name="20% - Accent6 20 3 2" xfId="18347" xr:uid="{462B1F31-C1B5-4010-A00F-528D96BA3362}"/>
    <cellStyle name="20% - Accent6 20 4" xfId="9899" xr:uid="{B06C9B32-8E67-4DFA-9568-046B2853E37F}"/>
    <cellStyle name="20% - Accent6 20 5" xfId="12129" xr:uid="{AFC795C8-47E1-4202-AAA2-B654889371CB}"/>
    <cellStyle name="20% - Accent6 21" xfId="1382" xr:uid="{ACE568E1-E929-49BC-9BCE-E812E8AC91D4}"/>
    <cellStyle name="20% - Accent6 21 2" xfId="3410" xr:uid="{1BE42C8B-ED4E-4F36-84B3-F62EE9323B6B}"/>
    <cellStyle name="20% - Accent6 21 2 2" xfId="7419" xr:uid="{004D7F82-D382-49BD-AE78-08D066978363}"/>
    <cellStyle name="20% - Accent6 21 2 3" xfId="28323" xr:uid="{3CFA8D7F-B5BE-4311-9A3A-D5EA1FD126A7}"/>
    <cellStyle name="20% - Accent6 21 3" xfId="5428" xr:uid="{2674D2E8-EC7C-4E34-A988-758ABB94FD5E}"/>
    <cellStyle name="20% - Accent6 21 3 2" xfId="18348" xr:uid="{5762EC3F-139B-4241-A5F0-0000BC35E27E}"/>
    <cellStyle name="20% - Accent6 21 4" xfId="9923" xr:uid="{E7C1E2CD-ADC8-4662-ABCB-5FF03E59C02F}"/>
    <cellStyle name="20% - Accent6 21 5" xfId="12153" xr:uid="{848F2F5D-A0EE-4A97-AD0D-235F6D6FA3AD}"/>
    <cellStyle name="20% - Accent6 22" xfId="1408" xr:uid="{2BCDA421-DFC8-4EBE-A25F-823B057BDAC7}"/>
    <cellStyle name="20% - Accent6 22 2" xfId="3434" xr:uid="{9769BB2B-1F13-4B17-98B7-CB903B58F359}"/>
    <cellStyle name="20% - Accent6 22 2 2" xfId="7443" xr:uid="{4FEFAD33-AC31-411C-8451-EB5CCE2DBE9E}"/>
    <cellStyle name="20% - Accent6 22 2 3" xfId="28348" xr:uid="{EDCC4214-E5D9-41BB-A764-41EDAFBF3F27}"/>
    <cellStyle name="20% - Accent6 22 3" xfId="5452" xr:uid="{5179C962-0F9A-4B61-9F51-80FB191004F7}"/>
    <cellStyle name="20% - Accent6 22 3 2" xfId="18349" xr:uid="{D540F9DA-E621-4E35-8583-AF072C82B269}"/>
    <cellStyle name="20% - Accent6 22 4" xfId="9947" xr:uid="{E3D8514A-F4A8-424C-AD32-3FB836E5648D}"/>
    <cellStyle name="20% - Accent6 22 5" xfId="12177" xr:uid="{5D9A2A04-8A2F-4C90-A8A1-E95FF0C0E4EF}"/>
    <cellStyle name="20% - Accent6 23" xfId="2385" xr:uid="{3E724652-CE53-4DAE-B74D-02F71541D4ED}"/>
    <cellStyle name="20% - Accent6 23 2" xfId="6394" xr:uid="{D090F792-9901-4E58-8E55-F519ADE473B0}"/>
    <cellStyle name="20% - Accent6 23 2 2" xfId="18350" xr:uid="{8FCED7F0-1E76-425F-8671-E2A83C959CC9}"/>
    <cellStyle name="20% - Accent6 23 3" xfId="11063" xr:uid="{A10957C2-A1C4-4FB6-AA96-84CA372419D6}"/>
    <cellStyle name="20% - Accent6 24" xfId="4379" xr:uid="{DAB7B2A4-2F8D-4A33-89ED-3F91F5D2BA23}"/>
    <cellStyle name="20% - Accent6 24 2" xfId="18351" xr:uid="{A251F6F0-8F84-451B-995E-964FAB3AD61E}"/>
    <cellStyle name="20% - Accent6 25" xfId="8878" xr:uid="{83A180EA-B34A-4E3E-A033-43DF0CBA9BF5}"/>
    <cellStyle name="20% - Accent6 25 2" xfId="18352" xr:uid="{E04808BE-2587-4E81-8060-50C3F700F544}"/>
    <cellStyle name="20% - Accent6 26" xfId="18353" xr:uid="{2A15D54D-E391-4672-AE55-4F8687DF3500}"/>
    <cellStyle name="20% - Accent6 27" xfId="18354" xr:uid="{84A1E148-CA73-4A14-A7F8-BD61B1B308BA}"/>
    <cellStyle name="20% - Accent6 28" xfId="18355" xr:uid="{8E763682-4760-484B-A3ED-A35BDC8BF8FB}"/>
    <cellStyle name="20% - Accent6 29" xfId="18356" xr:uid="{D9ADF23F-00BB-4033-B2F3-0DAA202B3F5F}"/>
    <cellStyle name="20% - Accent6 3" xfId="456" xr:uid="{161EFF0C-7766-4817-9239-9128C65A628D}"/>
    <cellStyle name="20% - Accent6 3 10" xfId="18358" xr:uid="{B9BC5BE1-3676-416A-AFE1-D1C9DEF02D78}"/>
    <cellStyle name="20% - Accent6 3 11" xfId="18359" xr:uid="{50ECA68F-4A5F-43D0-96B0-6C453EFB52DC}"/>
    <cellStyle name="20% - Accent6 3 12" xfId="18360" xr:uid="{9B6D4B66-3028-4EC0-9804-F633BDD11CCD}"/>
    <cellStyle name="20% - Accent6 3 13" xfId="18357" xr:uid="{E9934009-3D7D-4C3D-8869-785553EDC238}"/>
    <cellStyle name="20% - Accent6 3 14" xfId="27491" xr:uid="{9FB347F4-FBC5-432B-B21F-B88D76088422}"/>
    <cellStyle name="20% - Accent6 3 15" xfId="13149" xr:uid="{970E197D-BA50-4E73-B622-7DE26D93AC4A}"/>
    <cellStyle name="20% - Accent6 3 16" xfId="11243" xr:uid="{606818B8-DE7D-4AB3-A31F-66FAC90F382F}"/>
    <cellStyle name="20% - Accent6 3 2" xfId="743" xr:uid="{D948AC07-091A-4A41-9894-3B8A5362748D}"/>
    <cellStyle name="20% - Accent6 3 2 10" xfId="27722" xr:uid="{B9A6266D-CB3F-47D7-8336-EE6D2CDB4C4D}"/>
    <cellStyle name="20% - Accent6 3 2 11" xfId="18361" xr:uid="{9B76976F-62EE-46D0-8758-E7F6F86A9D1A}"/>
    <cellStyle name="20% - Accent6 3 2 12" xfId="11517" xr:uid="{E116DF8C-50F2-42B4-9C01-AC316C3188C1}"/>
    <cellStyle name="20% - Accent6 3 2 2" xfId="1788" xr:uid="{C214F58F-8693-41C7-A33E-001F25E450E5}"/>
    <cellStyle name="20% - Accent6 3 2 2 10" xfId="12555" xr:uid="{B5BBB7A7-DA32-4C54-8788-9944E767087A}"/>
    <cellStyle name="20% - Accent6 3 2 2 2" xfId="3812" xr:uid="{3F169888-70D0-4A9E-BDD6-963E750475C0}"/>
    <cellStyle name="20% - Accent6 3 2 2 2 2" xfId="7821" xr:uid="{2F14D547-D8E7-4DAE-A000-EBCA3F7DF68B}"/>
    <cellStyle name="20% - Accent6 3 2 2 2 2 2" xfId="18365" xr:uid="{DAD8C858-5384-49A6-8ABE-C19D9485451E}"/>
    <cellStyle name="20% - Accent6 3 2 2 2 2 3" xfId="18366" xr:uid="{680D709A-C2C4-4C62-9622-D8427F68B8D4}"/>
    <cellStyle name="20% - Accent6 3 2 2 2 2 4" xfId="18364" xr:uid="{85F41F7C-6DA4-427D-9250-9E9DF416D603}"/>
    <cellStyle name="20% - Accent6 3 2 2 2 3" xfId="18367" xr:uid="{72A2BC46-2894-4B56-8750-D0AD98E6BD58}"/>
    <cellStyle name="20% - Accent6 3 2 2 2 4" xfId="18368" xr:uid="{FA16DD5F-D239-46D6-982B-BF8C0CB640F0}"/>
    <cellStyle name="20% - Accent6 3 2 2 2 5" xfId="18369" xr:uid="{93B1DB7C-7145-4F40-B4A4-B318D40DE239}"/>
    <cellStyle name="20% - Accent6 3 2 2 2 6" xfId="18363" xr:uid="{0F4F6BAD-CAC1-44C0-A532-374FB59BC626}"/>
    <cellStyle name="20% - Accent6 3 2 2 3" xfId="5830" xr:uid="{08155D15-423B-4E7B-9B77-5D3490F0686F}"/>
    <cellStyle name="20% - Accent6 3 2 2 3 2" xfId="18371" xr:uid="{E774D1F7-DFDC-4D2A-9843-ABD7F66DA6AF}"/>
    <cellStyle name="20% - Accent6 3 2 2 3 2 2" xfId="18372" xr:uid="{B0D3FE69-D8A6-4F23-AD1B-E3952A124A40}"/>
    <cellStyle name="20% - Accent6 3 2 2 3 2 3" xfId="18373" xr:uid="{06F41A58-ED6D-483A-B135-720E3A87F70A}"/>
    <cellStyle name="20% - Accent6 3 2 2 3 3" xfId="18374" xr:uid="{8299AAFF-031D-46D3-87C7-57EC7F1E51D4}"/>
    <cellStyle name="20% - Accent6 3 2 2 3 4" xfId="18375" xr:uid="{3E698E7E-4188-4512-B7AB-D501087CFA02}"/>
    <cellStyle name="20% - Accent6 3 2 2 3 5" xfId="18376" xr:uid="{517438BA-8721-40C2-82CE-DF1C45CAD416}"/>
    <cellStyle name="20% - Accent6 3 2 2 3 6" xfId="18370" xr:uid="{A29B4520-3F91-4B8B-8821-DB845FDADF09}"/>
    <cellStyle name="20% - Accent6 3 2 2 4" xfId="10325" xr:uid="{A42DA2DD-E668-446B-B1D8-217C8D412D81}"/>
    <cellStyle name="20% - Accent6 3 2 2 4 2" xfId="18378" xr:uid="{8A5F4596-129E-413A-A309-7418EE5F1AE3}"/>
    <cellStyle name="20% - Accent6 3 2 2 4 3" xfId="18379" xr:uid="{CDD139F3-01DD-48CA-88D8-7318DC111C43}"/>
    <cellStyle name="20% - Accent6 3 2 2 4 4" xfId="18377" xr:uid="{CE79D489-2D26-4881-9A92-71D209C8CA29}"/>
    <cellStyle name="20% - Accent6 3 2 2 5" xfId="18380" xr:uid="{B9462D32-6545-4160-B5F7-9816DAF23ED8}"/>
    <cellStyle name="20% - Accent6 3 2 2 6" xfId="18381" xr:uid="{4F015D7C-9CA7-4FCF-927F-511B8FC447F5}"/>
    <cellStyle name="20% - Accent6 3 2 2 7" xfId="18382" xr:uid="{3B22C3C4-91C7-4436-8D51-C1281245FA4E}"/>
    <cellStyle name="20% - Accent6 3 2 2 8" xfId="28705" xr:uid="{E5F019B0-7AB2-483E-BB16-A7F32448529B}"/>
    <cellStyle name="20% - Accent6 3 2 2 9" xfId="18362" xr:uid="{3C9FB174-8B68-4AB0-89D5-91DA7EC6B54D}"/>
    <cellStyle name="20% - Accent6 3 2 3" xfId="2775" xr:uid="{C3698A23-B4CA-4BC8-8053-27A3C2D99C42}"/>
    <cellStyle name="20% - Accent6 3 2 3 2" xfId="6784" xr:uid="{5F3475C4-A71C-4B4B-AA6D-540143B717E5}"/>
    <cellStyle name="20% - Accent6 3 2 3 2 2" xfId="18385" xr:uid="{F746CDA7-5BAB-4329-99B9-CEBD7102ABC1}"/>
    <cellStyle name="20% - Accent6 3 2 3 2 2 2" xfId="18386" xr:uid="{072552D6-A036-4426-A214-F0C5ACEFC5C4}"/>
    <cellStyle name="20% - Accent6 3 2 3 2 2 3" xfId="18387" xr:uid="{B507FB3D-168F-4F01-AD4D-BFF8EA5AA05E}"/>
    <cellStyle name="20% - Accent6 3 2 3 2 3" xfId="18388" xr:uid="{8DF524BB-D397-4DFC-9E67-DE15BCC57834}"/>
    <cellStyle name="20% - Accent6 3 2 3 2 4" xfId="18389" xr:uid="{D617611D-B639-42AD-94D2-6FF32033D260}"/>
    <cellStyle name="20% - Accent6 3 2 3 2 5" xfId="18390" xr:uid="{A62E3D49-F5AD-4B3C-B570-32F1E86B61D0}"/>
    <cellStyle name="20% - Accent6 3 2 3 2 6" xfId="18384" xr:uid="{4D323F4D-2137-4DA7-9B3E-40F864A6CA38}"/>
    <cellStyle name="20% - Accent6 3 2 3 3" xfId="18391" xr:uid="{C8E36969-80B7-4F51-8A86-B4FC3BBD7362}"/>
    <cellStyle name="20% - Accent6 3 2 3 3 2" xfId="18392" xr:uid="{3A30DAD8-737B-4AEE-BE56-01451A0174F0}"/>
    <cellStyle name="20% - Accent6 3 2 3 3 2 2" xfId="18393" xr:uid="{20C6FCC0-5767-4401-87CB-72FFF9E45457}"/>
    <cellStyle name="20% - Accent6 3 2 3 3 2 3" xfId="18394" xr:uid="{B2DC6FD2-781A-4D8A-8EFC-F341391D3702}"/>
    <cellStyle name="20% - Accent6 3 2 3 3 3" xfId="18395" xr:uid="{7656F11A-9EB3-42EC-9C51-3EAC2754C032}"/>
    <cellStyle name="20% - Accent6 3 2 3 3 4" xfId="18396" xr:uid="{2CB90036-EF93-4FBB-9B16-CFF14F33DF06}"/>
    <cellStyle name="20% - Accent6 3 2 3 3 5" xfId="18397" xr:uid="{6BC30CBC-7EAE-4794-9A77-A5DDF789D85D}"/>
    <cellStyle name="20% - Accent6 3 2 3 4" xfId="18398" xr:uid="{D60C9D7D-01F0-4115-9F9F-4369F9084383}"/>
    <cellStyle name="20% - Accent6 3 2 3 4 2" xfId="18399" xr:uid="{761DCE7C-3A6E-47C7-9922-7DE9F6AD3E2D}"/>
    <cellStyle name="20% - Accent6 3 2 3 4 3" xfId="18400" xr:uid="{95FED4BE-F445-4B5B-8D4B-B037FA641417}"/>
    <cellStyle name="20% - Accent6 3 2 3 5" xfId="18401" xr:uid="{211DC379-F981-42B8-BDF1-14BA12BBE113}"/>
    <cellStyle name="20% - Accent6 3 2 3 6" xfId="18402" xr:uid="{5EB2959D-DDE0-4F20-B2AB-DA946DE0BBF0}"/>
    <cellStyle name="20% - Accent6 3 2 3 7" xfId="18403" xr:uid="{47836F23-5CCA-4BDB-82E5-1B2A7CEEA953}"/>
    <cellStyle name="20% - Accent6 3 2 3 8" xfId="18383" xr:uid="{5B392E05-F199-4439-8B23-A8A8475AD254}"/>
    <cellStyle name="20% - Accent6 3 2 4" xfId="4792" xr:uid="{75AAE202-27CB-4516-B0BD-4B9C4940AF2E}"/>
    <cellStyle name="20% - Accent6 3 2 4 2" xfId="18405" xr:uid="{E5DE2F0C-56BA-4E2B-B196-038E774A2768}"/>
    <cellStyle name="20% - Accent6 3 2 4 2 2" xfId="18406" xr:uid="{711FA009-BBEB-47BB-A700-A8804BD17BF1}"/>
    <cellStyle name="20% - Accent6 3 2 4 2 3" xfId="18407" xr:uid="{3957C52E-8D29-43DC-80EC-0734972E03C3}"/>
    <cellStyle name="20% - Accent6 3 2 4 3" xfId="18408" xr:uid="{D3B87DFE-2D56-4016-A3B8-706AF339105D}"/>
    <cellStyle name="20% - Accent6 3 2 4 4" xfId="18409" xr:uid="{6F609D6F-8DB7-4497-9BB5-AE6089B8F090}"/>
    <cellStyle name="20% - Accent6 3 2 4 5" xfId="18410" xr:uid="{EE1F4A8E-6112-48F5-821C-C37F94BF7F06}"/>
    <cellStyle name="20% - Accent6 3 2 4 6" xfId="18404" xr:uid="{FAF0D8F3-4FF0-4CA7-BD81-A73B4B49ECDD}"/>
    <cellStyle name="20% - Accent6 3 2 5" xfId="9288" xr:uid="{C189CB08-E339-47AA-8D70-D953B259D8EB}"/>
    <cellStyle name="20% - Accent6 3 2 5 2" xfId="18412" xr:uid="{B8C8AC21-3416-47F6-931A-82A4F2FB061F}"/>
    <cellStyle name="20% - Accent6 3 2 5 2 2" xfId="18413" xr:uid="{356CDA9E-BA1F-4E61-9D0C-7F4F2BC6247D}"/>
    <cellStyle name="20% - Accent6 3 2 5 2 3" xfId="18414" xr:uid="{811D0EDB-98C0-481D-BF0F-AD472563ADEF}"/>
    <cellStyle name="20% - Accent6 3 2 5 3" xfId="18415" xr:uid="{0368E3E6-CFDD-45BC-8BA3-2D300B2B1D84}"/>
    <cellStyle name="20% - Accent6 3 2 5 4" xfId="18416" xr:uid="{400CB594-EFD9-42CB-B140-FA932AC6E4F0}"/>
    <cellStyle name="20% - Accent6 3 2 5 5" xfId="18417" xr:uid="{F19C5A0B-7C16-4509-A5A4-45EC80E5886C}"/>
    <cellStyle name="20% - Accent6 3 2 5 6" xfId="18411" xr:uid="{ED859308-7057-4E1E-AB4B-BD7BD5648E22}"/>
    <cellStyle name="20% - Accent6 3 2 6" xfId="18418" xr:uid="{526D8393-1C75-4B40-AFC2-B9D065F7C504}"/>
    <cellStyle name="20% - Accent6 3 2 6 2" xfId="18419" xr:uid="{BC0EE066-604D-453E-8DA8-865020D20F10}"/>
    <cellStyle name="20% - Accent6 3 2 6 3" xfId="18420" xr:uid="{7DA349D2-37BE-41EC-AA04-06F1DC635907}"/>
    <cellStyle name="20% - Accent6 3 2 7" xfId="18421" xr:uid="{066A21A2-B5D3-4980-8B86-DC75B17E18B3}"/>
    <cellStyle name="20% - Accent6 3 2 8" xfId="18422" xr:uid="{F0FDD648-90CF-4098-A08D-FED19D0C41DA}"/>
    <cellStyle name="20% - Accent6 3 2 9" xfId="18423" xr:uid="{11494B1C-0B66-449B-9B95-B14FA56BF8CC}"/>
    <cellStyle name="20% - Accent6 3 3" xfId="1014" xr:uid="{1EF2DF43-5CA1-4718-884B-D7945E00E273}"/>
    <cellStyle name="20% - Accent6 3 3 10" xfId="11785" xr:uid="{515AE5ED-DD1F-479F-8AB1-3AEFA15B5869}"/>
    <cellStyle name="20% - Accent6 3 3 2" xfId="2055" xr:uid="{D7778082-F305-4CAB-AAE1-E57B94F88BFE}"/>
    <cellStyle name="20% - Accent6 3 3 2 2" xfId="4079" xr:uid="{8B4AC0CB-54E9-462B-85AD-BA0ADF2D7F7A}"/>
    <cellStyle name="20% - Accent6 3 3 2 2 2" xfId="8088" xr:uid="{2ECE2133-8EE1-4417-A789-7FDBA15D4D61}"/>
    <cellStyle name="20% - Accent6 3 3 2 2 2 2" xfId="18427" xr:uid="{21A1E370-7ECC-4131-B734-B19EC3B4E6F8}"/>
    <cellStyle name="20% - Accent6 3 3 2 2 3" xfId="18428" xr:uid="{EB3A6BE1-8583-4880-8712-A0F13AFBB521}"/>
    <cellStyle name="20% - Accent6 3 3 2 2 4" xfId="18426" xr:uid="{E9DB8B3B-AA57-4E67-8032-A3367DE26997}"/>
    <cellStyle name="20% - Accent6 3 3 2 3" xfId="6097" xr:uid="{53B79D7E-EE86-4299-8318-CB6719FAD3E7}"/>
    <cellStyle name="20% - Accent6 3 3 2 3 2" xfId="18429" xr:uid="{FD3AC1FC-F34A-4C09-BB72-12A346C8F9C4}"/>
    <cellStyle name="20% - Accent6 3 3 2 4" xfId="10592" xr:uid="{5BA91672-F335-4E34-86E0-590B4FFB6807}"/>
    <cellStyle name="20% - Accent6 3 3 2 4 2" xfId="18430" xr:uid="{1CFF8E5B-4519-4D52-B310-AB5BACF91A1F}"/>
    <cellStyle name="20% - Accent6 3 3 2 5" xfId="18431" xr:uid="{4D86E5D5-8DBC-48F5-85B3-123874B9854C}"/>
    <cellStyle name="20% - Accent6 3 3 2 6" xfId="28966" xr:uid="{410D4171-9C68-4682-ABA7-499C7AEE423D}"/>
    <cellStyle name="20% - Accent6 3 3 2 7" xfId="18425" xr:uid="{9B685B35-8BB3-4C85-86D6-C65006CFD076}"/>
    <cellStyle name="20% - Accent6 3 3 2 8" xfId="12822" xr:uid="{3FB2157E-E5BA-4132-A772-BD60B39FB98A}"/>
    <cellStyle name="20% - Accent6 3 3 3" xfId="3042" xr:uid="{7578BAF2-A77D-4294-A36F-340CFCA3C468}"/>
    <cellStyle name="20% - Accent6 3 3 3 2" xfId="7051" xr:uid="{B832C240-7FA9-4641-9D37-5877CAF08000}"/>
    <cellStyle name="20% - Accent6 3 3 3 2 2" xfId="18434" xr:uid="{6DC7A8D1-DF77-4E94-B3C4-9662969B4EB3}"/>
    <cellStyle name="20% - Accent6 3 3 3 2 3" xfId="18435" xr:uid="{D9BDAA56-6B09-44D7-BE8B-D7BB040A78D6}"/>
    <cellStyle name="20% - Accent6 3 3 3 2 4" xfId="18433" xr:uid="{DDD77125-EE53-4469-ACB2-6762D4E5A7E6}"/>
    <cellStyle name="20% - Accent6 3 3 3 3" xfId="18436" xr:uid="{A1A45ECB-F67E-451B-9514-07EF377EFEC9}"/>
    <cellStyle name="20% - Accent6 3 3 3 4" xfId="18437" xr:uid="{EAB2D6C6-6454-4097-8FCB-C3641C718B77}"/>
    <cellStyle name="20% - Accent6 3 3 3 5" xfId="18438" xr:uid="{DB1D0E5A-7750-462C-94BD-BCC81CFA8172}"/>
    <cellStyle name="20% - Accent6 3 3 3 6" xfId="18432" xr:uid="{69F3E074-C18B-4557-A297-2D099AF525EA}"/>
    <cellStyle name="20% - Accent6 3 3 4" xfId="5060" xr:uid="{BD15DA93-07CC-4F1E-8B0A-CF259B807827}"/>
    <cellStyle name="20% - Accent6 3 3 4 2" xfId="18440" xr:uid="{6EE63987-A880-4E7B-9D21-E1E84B0AE3E5}"/>
    <cellStyle name="20% - Accent6 3 3 4 3" xfId="18441" xr:uid="{399440ED-2270-4347-8E1F-BBBFCE90BB5A}"/>
    <cellStyle name="20% - Accent6 3 3 4 4" xfId="18439" xr:uid="{1FE88BFC-362A-4FE0-B98F-E26B12F0AF06}"/>
    <cellStyle name="20% - Accent6 3 3 5" xfId="9555" xr:uid="{F70E17B7-FAC3-4C62-85E4-9336D6991DA0}"/>
    <cellStyle name="20% - Accent6 3 3 5 2" xfId="18442" xr:uid="{66BBCDDE-A227-451E-851E-5AFD1AD10451}"/>
    <cellStyle name="20% - Accent6 3 3 6" xfId="18443" xr:uid="{7E700636-3CF2-4ABC-979F-DB3D792ACCEF}"/>
    <cellStyle name="20% - Accent6 3 3 7" xfId="18444" xr:uid="{F6005FD0-4516-427E-87FD-9316D3704DDF}"/>
    <cellStyle name="20% - Accent6 3 3 8" xfId="27969" xr:uid="{637FAC8C-5D20-42E4-98B6-A4556EBD3DCE}"/>
    <cellStyle name="20% - Accent6 3 3 9" xfId="18424" xr:uid="{C395BDC9-30AD-449F-A980-B2FCFF9C8900}"/>
    <cellStyle name="20% - Accent6 3 4" xfId="1521" xr:uid="{388347A1-EE0D-4F81-B54F-0607022B2FEB}"/>
    <cellStyle name="20% - Accent6 3 4 10" xfId="12288" xr:uid="{D52E88C0-D27B-483E-8AF1-6B8040F50582}"/>
    <cellStyle name="20% - Accent6 3 4 2" xfId="3545" xr:uid="{E8956826-3CCC-4AF2-8028-93F6CC4FF3D5}"/>
    <cellStyle name="20% - Accent6 3 4 2 2" xfId="7554" xr:uid="{9B68DC70-3D7D-4301-B433-418E687EBC09}"/>
    <cellStyle name="20% - Accent6 3 4 2 2 2" xfId="18448" xr:uid="{58F68E2B-1A32-4D69-84C9-052A1F53AC56}"/>
    <cellStyle name="20% - Accent6 3 4 2 2 3" xfId="18449" xr:uid="{CBAEA80D-5A3F-4AB1-86CD-C8AD712947A4}"/>
    <cellStyle name="20% - Accent6 3 4 2 2 4" xfId="18447" xr:uid="{15DBC228-E862-4084-8FDF-4F9F5E1E9044}"/>
    <cellStyle name="20% - Accent6 3 4 2 3" xfId="18450" xr:uid="{0A5FF6A4-4659-485D-BA9D-E4043B8766E6}"/>
    <cellStyle name="20% - Accent6 3 4 2 4" xfId="18451" xr:uid="{27542370-B233-4AD8-B7C3-5105BF8D3A91}"/>
    <cellStyle name="20% - Accent6 3 4 2 5" xfId="18452" xr:uid="{6D3AE41C-7518-4857-A6C1-B7AE62928E24}"/>
    <cellStyle name="20% - Accent6 3 4 2 6" xfId="18446" xr:uid="{ABACB533-BAD2-4063-9551-FF93BB6B5689}"/>
    <cellStyle name="20% - Accent6 3 4 3" xfId="5563" xr:uid="{F94D33F3-AA34-4CB9-9727-C7C133B31DE0}"/>
    <cellStyle name="20% - Accent6 3 4 3 2" xfId="18454" xr:uid="{83FE18A3-0C37-4650-B4ED-764B9E4986DC}"/>
    <cellStyle name="20% - Accent6 3 4 3 2 2" xfId="18455" xr:uid="{0FC27305-450C-4375-8EDD-F15CD4D5E124}"/>
    <cellStyle name="20% - Accent6 3 4 3 2 3" xfId="18456" xr:uid="{5174F6CF-EB54-439B-B464-2E4191A7B392}"/>
    <cellStyle name="20% - Accent6 3 4 3 3" xfId="18457" xr:uid="{41D6A62E-F207-4499-BD56-B190701FB945}"/>
    <cellStyle name="20% - Accent6 3 4 3 4" xfId="18458" xr:uid="{82B6BC27-0D97-4501-9A7A-431B57E68239}"/>
    <cellStyle name="20% - Accent6 3 4 3 5" xfId="18459" xr:uid="{F7AFB86E-7B41-4ECB-8514-C3BA5245AE0E}"/>
    <cellStyle name="20% - Accent6 3 4 3 6" xfId="18453" xr:uid="{B6DDAB89-08EC-42AE-8922-2EFFA015C230}"/>
    <cellStyle name="20% - Accent6 3 4 4" xfId="10058" xr:uid="{2F3E56E0-F47E-40A5-89AF-A75DD994B050}"/>
    <cellStyle name="20% - Accent6 3 4 4 2" xfId="18461" xr:uid="{B469C665-A79F-474C-B441-E34690391D93}"/>
    <cellStyle name="20% - Accent6 3 4 4 3" xfId="18462" xr:uid="{67459C48-5865-4B79-B873-470523F9670B}"/>
    <cellStyle name="20% - Accent6 3 4 4 4" xfId="18460" xr:uid="{C96187F0-B433-4125-97BB-97C01C374532}"/>
    <cellStyle name="20% - Accent6 3 4 5" xfId="18463" xr:uid="{194FE513-E6F0-458C-9B07-8B8677F3B9B0}"/>
    <cellStyle name="20% - Accent6 3 4 6" xfId="18464" xr:uid="{4163C660-BCA4-46E1-95A8-1C89EBD81ABF}"/>
    <cellStyle name="20% - Accent6 3 4 7" xfId="18465" xr:uid="{556880C9-1AFD-41C5-8884-52FC5ACA7AEE}"/>
    <cellStyle name="20% - Accent6 3 4 8" xfId="28458" xr:uid="{F4CF820C-5AEE-4AA2-96F2-36837D4ED273}"/>
    <cellStyle name="20% - Accent6 3 4 9" xfId="18445" xr:uid="{952FB856-415D-4C6E-A988-AA2A72592F40}"/>
    <cellStyle name="20% - Accent6 3 5" xfId="2508" xr:uid="{E79DB1D3-A799-43A9-A4EF-A16F736C625A}"/>
    <cellStyle name="20% - Accent6 3 5 2" xfId="6517" xr:uid="{8AD46110-6BAB-4ED6-9077-1398A8A9F9CC}"/>
    <cellStyle name="20% - Accent6 3 5 2 2" xfId="18468" xr:uid="{4237758C-CE90-4036-BDE8-BA35544E4127}"/>
    <cellStyle name="20% - Accent6 3 5 2 2 2" xfId="18469" xr:uid="{DC9F68F5-61E2-46CD-9C2F-5C77682C7E2C}"/>
    <cellStyle name="20% - Accent6 3 5 2 2 3" xfId="18470" xr:uid="{8969C921-57C1-400F-B40B-61515F8CEE78}"/>
    <cellStyle name="20% - Accent6 3 5 2 3" xfId="18471" xr:uid="{778D490A-3D9C-4A37-B7B3-DB61C49DE8EA}"/>
    <cellStyle name="20% - Accent6 3 5 2 4" xfId="18472" xr:uid="{1BB04E58-02AC-4EA4-8A4A-1853CE93DD50}"/>
    <cellStyle name="20% - Accent6 3 5 2 5" xfId="18473" xr:uid="{E12F5B5C-C1B9-459A-BD69-AA5B2A6706B5}"/>
    <cellStyle name="20% - Accent6 3 5 2 6" xfId="18467" xr:uid="{A4F5E15C-3CE9-42FC-915B-C931F1286924}"/>
    <cellStyle name="20% - Accent6 3 5 3" xfId="18474" xr:uid="{4DCE5139-60A1-463B-BDFD-B2C98EBE4D0B}"/>
    <cellStyle name="20% - Accent6 3 5 3 2" xfId="18475" xr:uid="{8E8723D6-0BE6-47A5-947B-F7D5D672F52E}"/>
    <cellStyle name="20% - Accent6 3 5 3 2 2" xfId="18476" xr:uid="{C3475790-1B7E-4FD9-BA1E-B7710D324890}"/>
    <cellStyle name="20% - Accent6 3 5 3 2 3" xfId="18477" xr:uid="{26758D40-82DD-4800-8CC4-A4F65F1B1BEA}"/>
    <cellStyle name="20% - Accent6 3 5 3 3" xfId="18478" xr:uid="{066F7343-D88C-4BAA-93D6-8ED6119FE583}"/>
    <cellStyle name="20% - Accent6 3 5 3 4" xfId="18479" xr:uid="{60685D2E-7C7D-4FDC-976C-2A5CDD687231}"/>
    <cellStyle name="20% - Accent6 3 5 3 5" xfId="18480" xr:uid="{F86F3687-1216-409F-B2A2-7DF41DCA7716}"/>
    <cellStyle name="20% - Accent6 3 5 4" xfId="18481" xr:uid="{6B4BDB88-2A69-41D2-A3AF-89DA8CF608AB}"/>
    <cellStyle name="20% - Accent6 3 5 4 2" xfId="18482" xr:uid="{35D01873-793B-4D8D-8D10-A41BA71FF7A4}"/>
    <cellStyle name="20% - Accent6 3 5 4 3" xfId="18483" xr:uid="{6CB2B73E-0EDD-45D2-BB4B-8FE6071AE074}"/>
    <cellStyle name="20% - Accent6 3 5 5" xfId="18484" xr:uid="{F8A80555-63C5-45F2-8A1A-8D76BE05AB36}"/>
    <cellStyle name="20% - Accent6 3 5 6" xfId="18485" xr:uid="{4F628973-BDAD-4EC9-BD06-611E22BF43F5}"/>
    <cellStyle name="20% - Accent6 3 5 7" xfId="18486" xr:uid="{938760D8-FBC3-4C06-8483-DC23E14853AC}"/>
    <cellStyle name="20% - Accent6 3 5 8" xfId="18466" xr:uid="{294DABFB-AE8F-4F78-ADEA-618093E784CE}"/>
    <cellStyle name="20% - Accent6 3 6" xfId="4524" xr:uid="{1995BD74-4B1E-4CF9-BCF3-05528A0C2950}"/>
    <cellStyle name="20% - Accent6 3 6 2" xfId="18488" xr:uid="{F5A9F8B6-24B1-4F1A-A4E8-79A83CEE641D}"/>
    <cellStyle name="20% - Accent6 3 6 2 2" xfId="18489" xr:uid="{34CE67C7-8CC8-464B-88CF-D983E68ED2C6}"/>
    <cellStyle name="20% - Accent6 3 6 2 3" xfId="18490" xr:uid="{BE333B11-45A8-48BA-B960-81D062D46576}"/>
    <cellStyle name="20% - Accent6 3 6 3" xfId="18491" xr:uid="{4600FE01-B49F-4C9A-B9D3-C07D39B7511E}"/>
    <cellStyle name="20% - Accent6 3 6 4" xfId="18492" xr:uid="{204E4B5A-5A8D-4020-B2CD-1589928ACCA6}"/>
    <cellStyle name="20% - Accent6 3 6 5" xfId="18493" xr:uid="{DA0EBC7A-4279-40B9-A091-ACD736BEBC39}"/>
    <cellStyle name="20% - Accent6 3 6 6" xfId="18494" xr:uid="{F63BC5B5-745D-483C-8D2B-EA21A04C030B}"/>
    <cellStyle name="20% - Accent6 3 6 7" xfId="18487" xr:uid="{F758B7AC-616A-4A5F-8D3C-C9CA56F0AA79}"/>
    <cellStyle name="20% - Accent6 3 7" xfId="9019" xr:uid="{F4FB090B-1A70-407B-A9F5-814FF9CD06AC}"/>
    <cellStyle name="20% - Accent6 3 7 2" xfId="18496" xr:uid="{DD3DC2CC-8775-4C1D-9D41-017F44AC9C29}"/>
    <cellStyle name="20% - Accent6 3 7 2 2" xfId="18497" xr:uid="{DD671FB0-9E2B-412F-8BDD-0E9261F9C6CE}"/>
    <cellStyle name="20% - Accent6 3 7 2 3" xfId="18498" xr:uid="{C69D762F-ED16-4E09-BB62-C9B8F9715424}"/>
    <cellStyle name="20% - Accent6 3 7 3" xfId="18499" xr:uid="{80D3ED33-BB1E-433A-9B75-0AD81F031AEF}"/>
    <cellStyle name="20% - Accent6 3 7 4" xfId="18500" xr:uid="{BEF5D86B-002F-48AE-ABB1-9810562140ED}"/>
    <cellStyle name="20% - Accent6 3 7 5" xfId="18501" xr:uid="{439891D1-2C48-44F6-87A4-C88811A3E48F}"/>
    <cellStyle name="20% - Accent6 3 7 6" xfId="18495" xr:uid="{5D4774F6-06D6-4940-A5CB-2FCB25541599}"/>
    <cellStyle name="20% - Accent6 3 8" xfId="18502" xr:uid="{12900B88-F543-4A87-AFDA-09BFEDB9C23C}"/>
    <cellStyle name="20% - Accent6 3 8 2" xfId="18503" xr:uid="{59DA36EF-9B18-46E9-88F6-F046F58EF4FA}"/>
    <cellStyle name="20% - Accent6 3 8 3" xfId="18504" xr:uid="{FFDB73D8-9A48-42F5-A7D5-A259588E60C5}"/>
    <cellStyle name="20% - Accent6 3 9" xfId="18505" xr:uid="{CDEFE470-6E8F-4624-A8C8-09AAD83B8D6E}"/>
    <cellStyle name="20% - Accent6 30" xfId="18506" xr:uid="{6143FDFB-9E8D-4CE7-8BE5-F5347DB9C365}"/>
    <cellStyle name="20% - Accent6 31" xfId="18507" xr:uid="{05ACFF8E-5927-4B54-847F-FA09CDA63085}"/>
    <cellStyle name="20% - Accent6 32" xfId="18508" xr:uid="{AB25AE2E-CBA7-4628-84A6-C47DD3707631}"/>
    <cellStyle name="20% - Accent6 33" xfId="18509" xr:uid="{6548786C-3DE1-40D1-9753-5F0CBD41DE2D}"/>
    <cellStyle name="20% - Accent6 34" xfId="18510" xr:uid="{7687C292-D25F-4235-B2C9-51A1F28FBA4B}"/>
    <cellStyle name="20% - Accent6 35" xfId="18511" xr:uid="{F623B4BF-67E3-4C32-AEDF-EED3F6BB1379}"/>
    <cellStyle name="20% - Accent6 36" xfId="18033" xr:uid="{F45B4607-2165-47BB-8428-F79AC0A4C918}"/>
    <cellStyle name="20% - Accent6 37" xfId="13130" xr:uid="{9553A5F1-47F4-499C-93DD-55A4A299D287}"/>
    <cellStyle name="20% - Accent6 38" xfId="11008" xr:uid="{63329A4C-FF2E-4D6B-BC31-EBFA5B1A8BF6}"/>
    <cellStyle name="20% - Accent6 39" xfId="11180" xr:uid="{DB1E3A67-0730-4D1F-84BE-CF81E803ACE5}"/>
    <cellStyle name="20% - Accent6 4" xfId="474" xr:uid="{5788EC5C-E5DA-4C34-BCCE-1B15D4991631}"/>
    <cellStyle name="20% - Accent6 4 10" xfId="18513" xr:uid="{4A8624B5-50E5-4C06-80C8-C92A301D0DF9}"/>
    <cellStyle name="20% - Accent6 4 11" xfId="18514" xr:uid="{A43E8554-7728-492F-AEE1-82FCE964B310}"/>
    <cellStyle name="20% - Accent6 4 12" xfId="18512" xr:uid="{08ABA05E-6E01-4173-8791-7FB28A26FB9B}"/>
    <cellStyle name="20% - Accent6 4 13" xfId="13221" xr:uid="{CAE7E840-B12D-4499-AC69-14C499E60E1A}"/>
    <cellStyle name="20% - Accent6 4 14" xfId="11261" xr:uid="{6BACBAA9-57F8-4AAC-A307-9EAC15FA5D43}"/>
    <cellStyle name="20% - Accent6 4 2" xfId="761" xr:uid="{0D614888-77C0-4133-9A54-B593CC160594}"/>
    <cellStyle name="20% - Accent6 4 2 10" xfId="27739" xr:uid="{7ECD1EF0-12E5-43F2-A8F2-5ACF099EBAD2}"/>
    <cellStyle name="20% - Accent6 4 2 11" xfId="18515" xr:uid="{1AF27F3F-669B-4615-8B3B-28DF0286C52D}"/>
    <cellStyle name="20% - Accent6 4 2 12" xfId="11535" xr:uid="{D2653D4C-CE35-438F-8606-FD8CE567AEBB}"/>
    <cellStyle name="20% - Accent6 4 2 2" xfId="1806" xr:uid="{D3BCA4C0-9D8A-4254-A71F-47F053793CAE}"/>
    <cellStyle name="20% - Accent6 4 2 2 10" xfId="12573" xr:uid="{0F7EE5AF-031D-4525-BC27-5707BA5A0CD1}"/>
    <cellStyle name="20% - Accent6 4 2 2 2" xfId="3830" xr:uid="{A0F23108-429D-413E-BDC2-29B103BF33F9}"/>
    <cellStyle name="20% - Accent6 4 2 2 2 2" xfId="7839" xr:uid="{AECCE71A-E4B3-4A51-931F-2191E80C38F0}"/>
    <cellStyle name="20% - Accent6 4 2 2 2 2 2" xfId="18519" xr:uid="{C9714C62-63AA-4A9E-9FB8-6B5A5E0281EB}"/>
    <cellStyle name="20% - Accent6 4 2 2 2 2 3" xfId="18520" xr:uid="{4A1ACB28-BA17-43FE-BB8E-0AC9504FF2F9}"/>
    <cellStyle name="20% - Accent6 4 2 2 2 2 4" xfId="18518" xr:uid="{B9E80C45-B64E-4E13-AB6F-7CADD459F631}"/>
    <cellStyle name="20% - Accent6 4 2 2 2 3" xfId="18521" xr:uid="{F2925058-9260-4AD0-8A35-B69C4FEB5055}"/>
    <cellStyle name="20% - Accent6 4 2 2 2 4" xfId="18522" xr:uid="{6169B54D-5063-40B6-BF71-186E36DD7CFA}"/>
    <cellStyle name="20% - Accent6 4 2 2 2 5" xfId="18523" xr:uid="{3C644A0C-3CF0-4B5A-B5A6-B3C9F0F7BEEF}"/>
    <cellStyle name="20% - Accent6 4 2 2 2 6" xfId="18517" xr:uid="{B0EABD8E-0C30-450C-A8A6-194394D94256}"/>
    <cellStyle name="20% - Accent6 4 2 2 3" xfId="5848" xr:uid="{14F3EB17-EDB4-4AAE-893C-DD6F766E92C8}"/>
    <cellStyle name="20% - Accent6 4 2 2 3 2" xfId="18525" xr:uid="{6CBC9940-CACC-4499-89DB-74FDD4DBEA70}"/>
    <cellStyle name="20% - Accent6 4 2 2 3 2 2" xfId="18526" xr:uid="{7AFAD818-DB96-4A6D-86AF-B31CDE43978C}"/>
    <cellStyle name="20% - Accent6 4 2 2 3 2 3" xfId="18527" xr:uid="{87716BA7-3437-4B5A-907D-FBBBE77DDC9F}"/>
    <cellStyle name="20% - Accent6 4 2 2 3 3" xfId="18528" xr:uid="{FDB9DF4D-CEDC-4843-B7A5-4379641FF6E7}"/>
    <cellStyle name="20% - Accent6 4 2 2 3 4" xfId="18529" xr:uid="{A04C5113-BD2A-476C-94B3-32A1037F9077}"/>
    <cellStyle name="20% - Accent6 4 2 2 3 5" xfId="18530" xr:uid="{E6351C85-D499-4CE1-B51E-DF64A7F2F661}"/>
    <cellStyle name="20% - Accent6 4 2 2 3 6" xfId="18524" xr:uid="{AD0DE7C4-A44F-45B6-9075-FF1998B49D3C}"/>
    <cellStyle name="20% - Accent6 4 2 2 4" xfId="10343" xr:uid="{32261846-2E04-4222-834D-479172F4F1F5}"/>
    <cellStyle name="20% - Accent6 4 2 2 4 2" xfId="18532" xr:uid="{8700A4EB-DE54-43D1-AED1-F0944EA5287C}"/>
    <cellStyle name="20% - Accent6 4 2 2 4 3" xfId="18533" xr:uid="{F57DC659-3CCD-4FF2-9773-4D73A4D6443E}"/>
    <cellStyle name="20% - Accent6 4 2 2 4 4" xfId="18531" xr:uid="{BEC8423E-0DD8-4E1F-8BA2-2A7DC6D77279}"/>
    <cellStyle name="20% - Accent6 4 2 2 5" xfId="18534" xr:uid="{2F174256-21B6-4799-BDEF-74CFB3065675}"/>
    <cellStyle name="20% - Accent6 4 2 2 6" xfId="18535" xr:uid="{3094C3C1-B9F1-4070-B694-66E46CC73647}"/>
    <cellStyle name="20% - Accent6 4 2 2 7" xfId="18536" xr:uid="{E216432B-7571-45FD-8085-00286DAFA171}"/>
    <cellStyle name="20% - Accent6 4 2 2 8" xfId="28722" xr:uid="{205041B8-1AE1-48EB-B8F7-59F15DED6193}"/>
    <cellStyle name="20% - Accent6 4 2 2 9" xfId="18516" xr:uid="{96484908-178E-4C36-AD09-8EAF2F3A07FC}"/>
    <cellStyle name="20% - Accent6 4 2 3" xfId="2793" xr:uid="{C922CA8E-792C-407A-922E-195209E94DE4}"/>
    <cellStyle name="20% - Accent6 4 2 3 2" xfId="6802" xr:uid="{CBE3F401-6BFF-490A-9B3E-7D55033EDCAE}"/>
    <cellStyle name="20% - Accent6 4 2 3 2 2" xfId="18539" xr:uid="{0C4A8DD1-3CE2-417E-90F3-3D0D69779820}"/>
    <cellStyle name="20% - Accent6 4 2 3 2 2 2" xfId="18540" xr:uid="{E3774045-8D30-4ED1-A40F-8DCE2839DFE5}"/>
    <cellStyle name="20% - Accent6 4 2 3 2 2 3" xfId="18541" xr:uid="{E3EBDBC3-C2CB-4C96-BCDA-D767D0748A7E}"/>
    <cellStyle name="20% - Accent6 4 2 3 2 3" xfId="18542" xr:uid="{A482917C-A422-48F4-B171-A41C367F888F}"/>
    <cellStyle name="20% - Accent6 4 2 3 2 4" xfId="18543" xr:uid="{E5E6F640-E3CD-47A9-8623-133B9272EFD0}"/>
    <cellStyle name="20% - Accent6 4 2 3 2 5" xfId="18544" xr:uid="{E7A8FB9B-A643-4560-8061-9E09BEAC4F31}"/>
    <cellStyle name="20% - Accent6 4 2 3 2 6" xfId="18538" xr:uid="{A416E724-FA79-463B-832E-C8AB675BA606}"/>
    <cellStyle name="20% - Accent6 4 2 3 3" xfId="18545" xr:uid="{83665995-0BF7-4DDF-9889-B23149C01CA8}"/>
    <cellStyle name="20% - Accent6 4 2 3 3 2" xfId="18546" xr:uid="{A3A99F79-3910-46CA-BA17-60AD0673684A}"/>
    <cellStyle name="20% - Accent6 4 2 3 3 2 2" xfId="18547" xr:uid="{7252AA29-ED53-42C9-983A-F82CB3B7D943}"/>
    <cellStyle name="20% - Accent6 4 2 3 3 2 3" xfId="18548" xr:uid="{C92ADB75-53AC-4826-8ECF-50A384E3B182}"/>
    <cellStyle name="20% - Accent6 4 2 3 3 3" xfId="18549" xr:uid="{1275D0C4-0589-4E5E-BA25-1C9695C1BCEB}"/>
    <cellStyle name="20% - Accent6 4 2 3 3 4" xfId="18550" xr:uid="{A8EBBA40-B9F6-4D3F-A476-5281454B49FC}"/>
    <cellStyle name="20% - Accent6 4 2 3 3 5" xfId="18551" xr:uid="{94A83032-FA91-49C4-9017-E86BB91ACD0D}"/>
    <cellStyle name="20% - Accent6 4 2 3 4" xfId="18552" xr:uid="{F389C030-0E82-421C-B144-B72EE6BA4D2C}"/>
    <cellStyle name="20% - Accent6 4 2 3 4 2" xfId="18553" xr:uid="{7AEAA7CA-AEBB-4757-9469-89E1607A221C}"/>
    <cellStyle name="20% - Accent6 4 2 3 4 3" xfId="18554" xr:uid="{D96D1BCD-E36D-4998-A71A-22E24353FDD7}"/>
    <cellStyle name="20% - Accent6 4 2 3 5" xfId="18555" xr:uid="{537C1CD5-FF75-4AD7-9621-8A7DEDC37171}"/>
    <cellStyle name="20% - Accent6 4 2 3 6" xfId="18556" xr:uid="{8916D200-7152-4A86-ABB0-C0C6E935BDC8}"/>
    <cellStyle name="20% - Accent6 4 2 3 7" xfId="18557" xr:uid="{3FC09516-52A1-4B2E-AC10-658CF93E5804}"/>
    <cellStyle name="20% - Accent6 4 2 3 8" xfId="18537" xr:uid="{0334B5EC-8BE6-4B06-9A58-01AEF1AA9EA5}"/>
    <cellStyle name="20% - Accent6 4 2 4" xfId="4810" xr:uid="{293FB6EB-8BC8-404F-B200-85729AAAE6A3}"/>
    <cellStyle name="20% - Accent6 4 2 4 2" xfId="18559" xr:uid="{6FA05540-51CB-40DB-B2BA-67EFF1A654E2}"/>
    <cellStyle name="20% - Accent6 4 2 4 2 2" xfId="18560" xr:uid="{D9401F61-773A-45FC-9B45-1FF853F6C17F}"/>
    <cellStyle name="20% - Accent6 4 2 4 2 3" xfId="18561" xr:uid="{F35A1A8C-0A81-4F3C-B48E-E427FF4D4B6B}"/>
    <cellStyle name="20% - Accent6 4 2 4 3" xfId="18562" xr:uid="{4828242C-028D-463F-A0B8-751279033BDE}"/>
    <cellStyle name="20% - Accent6 4 2 4 4" xfId="18563" xr:uid="{DD7B2C75-7C27-4436-A3EE-6B0C13A4705D}"/>
    <cellStyle name="20% - Accent6 4 2 4 5" xfId="18564" xr:uid="{64DAC35A-806E-4FAA-A140-15C13C88BB5F}"/>
    <cellStyle name="20% - Accent6 4 2 4 6" xfId="18558" xr:uid="{69491417-C1A4-4EA6-B674-90034A1EA0CC}"/>
    <cellStyle name="20% - Accent6 4 2 5" xfId="9306" xr:uid="{B1C374DA-A52E-4D7C-B88E-BC930BDC6FD7}"/>
    <cellStyle name="20% - Accent6 4 2 5 2" xfId="18566" xr:uid="{A719A211-C374-48C9-8B96-D78CD66729F0}"/>
    <cellStyle name="20% - Accent6 4 2 5 2 2" xfId="18567" xr:uid="{F6495596-A10A-4AE4-8335-610887CF10BC}"/>
    <cellStyle name="20% - Accent6 4 2 5 2 3" xfId="18568" xr:uid="{BC9B1EAB-189B-47E2-A701-44F1BBC6FAC8}"/>
    <cellStyle name="20% - Accent6 4 2 5 3" xfId="18569" xr:uid="{A659DCA2-D6F2-4755-B57B-415839A41D3E}"/>
    <cellStyle name="20% - Accent6 4 2 5 4" xfId="18570" xr:uid="{395571CC-6AA1-4365-870C-58BB884066B2}"/>
    <cellStyle name="20% - Accent6 4 2 5 5" xfId="18571" xr:uid="{84CE4E09-8149-4604-B201-3B817BD07508}"/>
    <cellStyle name="20% - Accent6 4 2 5 6" xfId="18565" xr:uid="{ACF3514D-5706-4D50-8347-031F83D2EB99}"/>
    <cellStyle name="20% - Accent6 4 2 6" xfId="18572" xr:uid="{6D8F5A53-DE7B-4002-B8FE-D165B55AC710}"/>
    <cellStyle name="20% - Accent6 4 2 6 2" xfId="18573" xr:uid="{0D021E5A-A18E-46D8-AC5E-AB3DBED71966}"/>
    <cellStyle name="20% - Accent6 4 2 6 3" xfId="18574" xr:uid="{523E41C3-06C3-4AA9-B809-2E754B04C0CA}"/>
    <cellStyle name="20% - Accent6 4 2 7" xfId="18575" xr:uid="{705B8486-A459-4B29-BBE8-E33F013C53AB}"/>
    <cellStyle name="20% - Accent6 4 2 8" xfId="18576" xr:uid="{D4FC1B6A-82CF-453F-BB3B-5F038EDAE28D}"/>
    <cellStyle name="20% - Accent6 4 2 9" xfId="18577" xr:uid="{5BA45F59-DF68-45DD-9CB1-58654D87985A}"/>
    <cellStyle name="20% - Accent6 4 3" xfId="1032" xr:uid="{4EA8DB7C-5BB1-4B1E-AB4F-1D60F3E157AE}"/>
    <cellStyle name="20% - Accent6 4 3 10" xfId="11803" xr:uid="{EC10CD8A-D1A9-4ABE-93DF-B2E9C1282F92}"/>
    <cellStyle name="20% - Accent6 4 3 2" xfId="2073" xr:uid="{9235EA69-C5BD-4D04-9903-4433E0EA5474}"/>
    <cellStyle name="20% - Accent6 4 3 2 2" xfId="4097" xr:uid="{573BA508-7607-474A-A022-503019E04E23}"/>
    <cellStyle name="20% - Accent6 4 3 2 2 2" xfId="8106" xr:uid="{89B29623-BEE5-4EBD-89D0-600A1E4FDCF5}"/>
    <cellStyle name="20% - Accent6 4 3 2 2 2 2" xfId="18581" xr:uid="{92264B9A-0212-470D-A14A-187ACEA2D574}"/>
    <cellStyle name="20% - Accent6 4 3 2 2 3" xfId="18582" xr:uid="{87626A65-DA56-4146-A49A-8AE77B366B06}"/>
    <cellStyle name="20% - Accent6 4 3 2 2 4" xfId="18580" xr:uid="{86F9FECA-0498-4D2C-A545-0ADBBAD26586}"/>
    <cellStyle name="20% - Accent6 4 3 2 3" xfId="6115" xr:uid="{1AECAE75-FECD-4DE0-B7D1-9D4EDBA0466F}"/>
    <cellStyle name="20% - Accent6 4 3 2 3 2" xfId="18583" xr:uid="{FE192591-7412-416C-8736-F50A707EFEEB}"/>
    <cellStyle name="20% - Accent6 4 3 2 4" xfId="10610" xr:uid="{7669E2F5-97B0-4E4C-8D52-775673D186A8}"/>
    <cellStyle name="20% - Accent6 4 3 2 4 2" xfId="18584" xr:uid="{AF6A3BE9-C427-431D-A1DA-902A3B301EAF}"/>
    <cellStyle name="20% - Accent6 4 3 2 5" xfId="18585" xr:uid="{448C548A-AB4E-49A3-9D67-8B9D58247E83}"/>
    <cellStyle name="20% - Accent6 4 3 2 6" xfId="28983" xr:uid="{2568639D-188B-4359-8A0C-FA8EA556057C}"/>
    <cellStyle name="20% - Accent6 4 3 2 7" xfId="18579" xr:uid="{445087BC-44FB-472B-A8EF-E43FC7229900}"/>
    <cellStyle name="20% - Accent6 4 3 2 8" xfId="12840" xr:uid="{846A1884-A01F-4026-972B-6B083241A7EE}"/>
    <cellStyle name="20% - Accent6 4 3 3" xfId="3060" xr:uid="{471C55E5-2137-44E7-901A-4FF905F8B534}"/>
    <cellStyle name="20% - Accent6 4 3 3 2" xfId="7069" xr:uid="{70B7F447-01E3-4E8E-8865-014A75D739F7}"/>
    <cellStyle name="20% - Accent6 4 3 3 2 2" xfId="18588" xr:uid="{18DFD219-44A0-419D-950A-0AB6DD8C4843}"/>
    <cellStyle name="20% - Accent6 4 3 3 2 3" xfId="18589" xr:uid="{24BDBB23-C300-4684-A768-7BB404D2FDD5}"/>
    <cellStyle name="20% - Accent6 4 3 3 2 4" xfId="18587" xr:uid="{86291377-598E-4D35-9ACA-81C3A7C60776}"/>
    <cellStyle name="20% - Accent6 4 3 3 3" xfId="18590" xr:uid="{8AA206F9-F551-4CC5-B64A-11CAEB6C95CB}"/>
    <cellStyle name="20% - Accent6 4 3 3 4" xfId="18591" xr:uid="{5DF6066D-6ACB-4DB1-9DBF-B2C5DBEC5ECF}"/>
    <cellStyle name="20% - Accent6 4 3 3 5" xfId="18592" xr:uid="{7BA3F4F8-3C12-42CD-9962-0B2B123C0B03}"/>
    <cellStyle name="20% - Accent6 4 3 3 6" xfId="18586" xr:uid="{1575067C-D5EC-4BE0-AED0-A2F61F42D818}"/>
    <cellStyle name="20% - Accent6 4 3 4" xfId="5078" xr:uid="{FE2B1BE6-C07A-49BC-8F4D-916EE128E7B9}"/>
    <cellStyle name="20% - Accent6 4 3 4 2" xfId="18594" xr:uid="{D79E79C8-0B02-4A28-97BF-675D2EC677AA}"/>
    <cellStyle name="20% - Accent6 4 3 4 3" xfId="18595" xr:uid="{B55FB2A2-39B3-42C2-BCFB-181AF866F085}"/>
    <cellStyle name="20% - Accent6 4 3 4 4" xfId="18593" xr:uid="{E929F5F6-3142-4A8E-B66C-C6C853D95438}"/>
    <cellStyle name="20% - Accent6 4 3 5" xfId="9573" xr:uid="{C36BCECF-B704-4E2E-B9CB-D9A3C7C01910}"/>
    <cellStyle name="20% - Accent6 4 3 5 2" xfId="18596" xr:uid="{55A3C81B-E040-4C93-8960-62C4F85553DB}"/>
    <cellStyle name="20% - Accent6 4 3 6" xfId="18597" xr:uid="{2B51B78A-0C08-4A07-8740-B105C13037CA}"/>
    <cellStyle name="20% - Accent6 4 3 7" xfId="18598" xr:uid="{8E49F020-51D1-4D68-8B32-9E1C5104CB1C}"/>
    <cellStyle name="20% - Accent6 4 3 8" xfId="27986" xr:uid="{DDAAFC14-64FD-4457-8032-5A983FC49D57}"/>
    <cellStyle name="20% - Accent6 4 3 9" xfId="18578" xr:uid="{C84A61EF-59B5-457E-A55D-DFAB19CB6F84}"/>
    <cellStyle name="20% - Accent6 4 4" xfId="1539" xr:uid="{DE0957D2-DFA4-4377-A9D8-095335417B66}"/>
    <cellStyle name="20% - Accent6 4 4 10" xfId="12306" xr:uid="{7A8326D8-44EF-4966-8868-A975F3F60910}"/>
    <cellStyle name="20% - Accent6 4 4 2" xfId="3563" xr:uid="{E83287B2-3712-40E0-8003-155D0328513E}"/>
    <cellStyle name="20% - Accent6 4 4 2 2" xfId="7572" xr:uid="{64B3E54F-AF16-4BB3-82C4-E4140B981ECB}"/>
    <cellStyle name="20% - Accent6 4 4 2 2 2" xfId="18602" xr:uid="{31613EEA-6E9D-4103-93ED-210F03FC9300}"/>
    <cellStyle name="20% - Accent6 4 4 2 2 3" xfId="18603" xr:uid="{9C63740D-8D64-4FB8-8082-25CD5A5345F4}"/>
    <cellStyle name="20% - Accent6 4 4 2 2 4" xfId="18601" xr:uid="{9E4F5530-6F5E-4D0A-8E31-3405D783DD0F}"/>
    <cellStyle name="20% - Accent6 4 4 2 3" xfId="18604" xr:uid="{BC912307-9B56-4BDB-B09B-3F8CF482C1FD}"/>
    <cellStyle name="20% - Accent6 4 4 2 4" xfId="18605" xr:uid="{12A60149-A90F-4FED-A349-77163273C989}"/>
    <cellStyle name="20% - Accent6 4 4 2 5" xfId="18606" xr:uid="{D5B52DDF-F6CC-4AAC-ADE0-8F60070BB0EE}"/>
    <cellStyle name="20% - Accent6 4 4 2 6" xfId="18600" xr:uid="{ADA2EFAB-EF0B-4B17-B09C-8EA5912C211C}"/>
    <cellStyle name="20% - Accent6 4 4 3" xfId="5581" xr:uid="{81D88644-CE27-449F-A7AD-65AAA10DA284}"/>
    <cellStyle name="20% - Accent6 4 4 3 2" xfId="18608" xr:uid="{CAB8AF7E-5084-4F1C-9181-BC306E6936F0}"/>
    <cellStyle name="20% - Accent6 4 4 3 2 2" xfId="18609" xr:uid="{A2026243-0411-4BCA-95A1-C8629339E617}"/>
    <cellStyle name="20% - Accent6 4 4 3 2 3" xfId="18610" xr:uid="{F7DAE9D3-974E-4AF1-B33F-3EBC02841DC9}"/>
    <cellStyle name="20% - Accent6 4 4 3 3" xfId="18611" xr:uid="{C81FF1A8-EAE5-470A-89E2-1384AA023192}"/>
    <cellStyle name="20% - Accent6 4 4 3 4" xfId="18612" xr:uid="{5045B75E-81BA-44FD-9714-6822C68B6405}"/>
    <cellStyle name="20% - Accent6 4 4 3 5" xfId="18613" xr:uid="{6F162BC1-F6C2-4BA5-A278-812A6861030B}"/>
    <cellStyle name="20% - Accent6 4 4 3 6" xfId="18607" xr:uid="{3D5687EC-240A-4498-B5A0-5272B1B2B4EF}"/>
    <cellStyle name="20% - Accent6 4 4 4" xfId="10076" xr:uid="{33B02059-AB1F-4AA3-8E13-86293D44BE38}"/>
    <cellStyle name="20% - Accent6 4 4 4 2" xfId="18615" xr:uid="{85FB6059-0E67-4ED3-A825-4096CE80B709}"/>
    <cellStyle name="20% - Accent6 4 4 4 3" xfId="18616" xr:uid="{B5B16C22-0A61-479A-B1A9-AF65D521BD8F}"/>
    <cellStyle name="20% - Accent6 4 4 4 4" xfId="18614" xr:uid="{C4CAED97-217A-446E-BF32-00C569E9DBAF}"/>
    <cellStyle name="20% - Accent6 4 4 5" xfId="18617" xr:uid="{8FC93188-6665-43D1-ACAC-E00A33EDCC6A}"/>
    <cellStyle name="20% - Accent6 4 4 6" xfId="18618" xr:uid="{DD9C7A27-3EE6-416C-8594-6B521A0B6C48}"/>
    <cellStyle name="20% - Accent6 4 4 7" xfId="18619" xr:uid="{6965198C-B5C6-4EC2-8194-A1A54FAB7FFE}"/>
    <cellStyle name="20% - Accent6 4 4 8" xfId="28475" xr:uid="{0BF46106-8F5F-424B-9920-5C576E536853}"/>
    <cellStyle name="20% - Accent6 4 4 9" xfId="18599" xr:uid="{BEA97553-1C4A-47C6-8AA8-0F010A7FEDE3}"/>
    <cellStyle name="20% - Accent6 4 5" xfId="2526" xr:uid="{4EF2202D-69A1-4A69-AEF7-5858BDD633CC}"/>
    <cellStyle name="20% - Accent6 4 5 2" xfId="6535" xr:uid="{578899C4-52EC-4320-A74A-DB3088D703E4}"/>
    <cellStyle name="20% - Accent6 4 5 2 2" xfId="18622" xr:uid="{81C1D558-8921-44E5-915B-888C5BF859EE}"/>
    <cellStyle name="20% - Accent6 4 5 2 2 2" xfId="18623" xr:uid="{930761A1-8D08-48C8-823B-D3C5E24350AF}"/>
    <cellStyle name="20% - Accent6 4 5 2 2 3" xfId="18624" xr:uid="{6DFD59B0-1A86-4360-B9F1-C04007D1C5AC}"/>
    <cellStyle name="20% - Accent6 4 5 2 3" xfId="18625" xr:uid="{1785A2A8-36F4-47BD-9CF1-66F2A4CE45EF}"/>
    <cellStyle name="20% - Accent6 4 5 2 4" xfId="18626" xr:uid="{E8087F8D-1341-4B77-BB92-986FCBD149DC}"/>
    <cellStyle name="20% - Accent6 4 5 2 5" xfId="18627" xr:uid="{7D41AB8B-AD59-4D92-9F7E-B1FB56D801CE}"/>
    <cellStyle name="20% - Accent6 4 5 2 6" xfId="18621" xr:uid="{91F9C59C-9938-4869-8E38-13FA4863970E}"/>
    <cellStyle name="20% - Accent6 4 5 3" xfId="18628" xr:uid="{5AFD6AD1-8303-4960-BE18-228D6F12FB31}"/>
    <cellStyle name="20% - Accent6 4 5 3 2" xfId="18629" xr:uid="{4330B4EA-D770-4406-9BFC-8BCB3856EC65}"/>
    <cellStyle name="20% - Accent6 4 5 3 2 2" xfId="18630" xr:uid="{1C12B36A-0019-4BE2-AB74-020CA7CEB79A}"/>
    <cellStyle name="20% - Accent6 4 5 3 2 3" xfId="18631" xr:uid="{C2125692-FB6F-4EBA-AD3C-F90FDF99BC7A}"/>
    <cellStyle name="20% - Accent6 4 5 3 3" xfId="18632" xr:uid="{3C57F9A5-1462-403B-AF55-E71D2BDDAF76}"/>
    <cellStyle name="20% - Accent6 4 5 3 4" xfId="18633" xr:uid="{F57A4332-BC49-4D1B-AF17-E3600B74BCDD}"/>
    <cellStyle name="20% - Accent6 4 5 3 5" xfId="18634" xr:uid="{FFD7725F-10F7-42E4-91BC-7A97A4EC6B91}"/>
    <cellStyle name="20% - Accent6 4 5 4" xfId="18635" xr:uid="{30B394E4-4FF9-473F-8B10-4882CB19097C}"/>
    <cellStyle name="20% - Accent6 4 5 4 2" xfId="18636" xr:uid="{55FF799A-1275-4235-B4F5-31893574495A}"/>
    <cellStyle name="20% - Accent6 4 5 4 3" xfId="18637" xr:uid="{04DADB86-8000-4C68-877A-7EC19BA0E7D3}"/>
    <cellStyle name="20% - Accent6 4 5 5" xfId="18638" xr:uid="{1F846B21-3699-42B4-804A-1D304A676FD9}"/>
    <cellStyle name="20% - Accent6 4 5 6" xfId="18639" xr:uid="{79C7E105-097A-4DCD-9C57-7AD18739D5D7}"/>
    <cellStyle name="20% - Accent6 4 5 7" xfId="18640" xr:uid="{90CF162A-34B1-4720-A38D-5083B6C9B2EA}"/>
    <cellStyle name="20% - Accent6 4 5 8" xfId="18620" xr:uid="{215A448A-07A8-44D0-BE6A-42D86C41F2D0}"/>
    <cellStyle name="20% - Accent6 4 6" xfId="4542" xr:uid="{70ED478D-9460-46D5-90EC-452908CDF562}"/>
    <cellStyle name="20% - Accent6 4 6 2" xfId="18642" xr:uid="{245F2029-B779-47AF-995B-F54054CA53E8}"/>
    <cellStyle name="20% - Accent6 4 6 2 2" xfId="18643" xr:uid="{3579B2AC-257B-40BC-A88B-836EE495599A}"/>
    <cellStyle name="20% - Accent6 4 6 2 3" xfId="18644" xr:uid="{AAC0CA8E-4E05-4021-A3DA-3A3D802D8136}"/>
    <cellStyle name="20% - Accent6 4 6 3" xfId="18645" xr:uid="{32EB67F8-74A6-4270-8C0D-1AEF538343CE}"/>
    <cellStyle name="20% - Accent6 4 6 4" xfId="18646" xr:uid="{A7AED7E8-3B48-41EA-9EC1-F550398DDEFA}"/>
    <cellStyle name="20% - Accent6 4 6 5" xfId="18647" xr:uid="{E7DC3DD5-F803-4879-99D2-64D59E419EEE}"/>
    <cellStyle name="20% - Accent6 4 6 6" xfId="18641" xr:uid="{BB23115C-D3B1-4815-BC36-B1F58467E496}"/>
    <cellStyle name="20% - Accent6 4 7" xfId="9037" xr:uid="{E37877AF-A0F2-4BE6-8208-1F0AE045EE16}"/>
    <cellStyle name="20% - Accent6 4 7 2" xfId="18649" xr:uid="{A1143848-8EE4-4D08-855D-F59B44558AC7}"/>
    <cellStyle name="20% - Accent6 4 7 2 2" xfId="18650" xr:uid="{FB3F4E75-F5C6-422A-9537-D8903409C887}"/>
    <cellStyle name="20% - Accent6 4 7 2 3" xfId="18651" xr:uid="{97C3C457-DCEA-4189-8D45-2120BDFB149A}"/>
    <cellStyle name="20% - Accent6 4 7 3" xfId="18652" xr:uid="{14D47DA4-DF5D-4642-823F-70ECF83FF514}"/>
    <cellStyle name="20% - Accent6 4 7 4" xfId="18653" xr:uid="{3953613B-CBB9-42D5-96E4-A4704F8BE087}"/>
    <cellStyle name="20% - Accent6 4 7 5" xfId="18654" xr:uid="{86D9C827-BF6A-4967-9181-27B3B5B0B6DE}"/>
    <cellStyle name="20% - Accent6 4 7 6" xfId="18648" xr:uid="{70A399B5-64DA-4198-82E4-5FB29EDDF721}"/>
    <cellStyle name="20% - Accent6 4 8" xfId="18655" xr:uid="{C5EE3996-BE5A-4B08-8614-DDF4B3466D8C}"/>
    <cellStyle name="20% - Accent6 4 8 2" xfId="18656" xr:uid="{A327A669-7061-4DA6-B44D-8BF20EEE2A59}"/>
    <cellStyle name="20% - Accent6 4 8 3" xfId="18657" xr:uid="{9622E62F-863C-4EAC-AC26-19117D0D6BE1}"/>
    <cellStyle name="20% - Accent6 4 9" xfId="18658" xr:uid="{A6A0032A-B4B6-4FD0-88FA-166D4F7EBBD8}"/>
    <cellStyle name="20% - Accent6 5" xfId="493" xr:uid="{59298811-1B0B-4E08-876F-7FEA9E9E095D}"/>
    <cellStyle name="20% - Accent6 5 10" xfId="18660" xr:uid="{6FDA2CAC-A7AB-4289-B02C-924948773F7C}"/>
    <cellStyle name="20% - Accent6 5 11" xfId="18661" xr:uid="{84898B57-F25E-4498-AA57-FF0DAEB635DC}"/>
    <cellStyle name="20% - Accent6 5 12" xfId="27512" xr:uid="{A4A5DBB2-15CF-406E-BDD6-BEB8689CB25E}"/>
    <cellStyle name="20% - Accent6 5 13" xfId="18659" xr:uid="{F6943D9C-D390-4663-8DD2-253039DE5D00}"/>
    <cellStyle name="20% - Accent6 5 14" xfId="11280" xr:uid="{87FAEE45-A8C1-4038-84A1-645500BB284F}"/>
    <cellStyle name="20% - Accent6 5 2" xfId="780" xr:uid="{8B45C2BF-6CC1-4440-87FF-7B968749C69A}"/>
    <cellStyle name="20% - Accent6 5 2 10" xfId="27757" xr:uid="{B36158B1-F31B-45F0-B6B4-92535E5E08CA}"/>
    <cellStyle name="20% - Accent6 5 2 11" xfId="18662" xr:uid="{99CFADB4-9E1A-4C26-A938-0DA391A7B454}"/>
    <cellStyle name="20% - Accent6 5 2 12" xfId="11554" xr:uid="{1FCB0B74-F3F2-48E6-822F-D36EED4B35A3}"/>
    <cellStyle name="20% - Accent6 5 2 2" xfId="1825" xr:uid="{A7B87D2F-B390-4415-8332-CE8F8432BBD9}"/>
    <cellStyle name="20% - Accent6 5 2 2 10" xfId="12592" xr:uid="{710B5DDB-E96D-43C4-80BC-236A5ADE5622}"/>
    <cellStyle name="20% - Accent6 5 2 2 2" xfId="3849" xr:uid="{508714B0-8D6A-432E-83BD-E8DE2432A281}"/>
    <cellStyle name="20% - Accent6 5 2 2 2 2" xfId="7858" xr:uid="{CB891335-9346-472A-8C3E-03340C34D69A}"/>
    <cellStyle name="20% - Accent6 5 2 2 2 2 2" xfId="18666" xr:uid="{42D60601-9186-430E-86DA-8158AD6AC438}"/>
    <cellStyle name="20% - Accent6 5 2 2 2 2 3" xfId="18667" xr:uid="{F5A96A9C-AC8E-49D6-9F48-1ED9192ABE94}"/>
    <cellStyle name="20% - Accent6 5 2 2 2 2 4" xfId="18665" xr:uid="{6EE54B9F-0E70-4626-8636-D7604CE1C21B}"/>
    <cellStyle name="20% - Accent6 5 2 2 2 3" xfId="18668" xr:uid="{9458D7AD-556B-4A01-A6D2-A72D1F869D80}"/>
    <cellStyle name="20% - Accent6 5 2 2 2 4" xfId="18669" xr:uid="{343BA866-442D-4B97-AAD9-C747D2F4CBD8}"/>
    <cellStyle name="20% - Accent6 5 2 2 2 5" xfId="18670" xr:uid="{26902638-6621-46A1-9498-8DC976B2FF75}"/>
    <cellStyle name="20% - Accent6 5 2 2 2 6" xfId="18664" xr:uid="{A97E1E1F-3A1E-437A-A86C-016338483026}"/>
    <cellStyle name="20% - Accent6 5 2 2 3" xfId="5867" xr:uid="{EDCBC0E2-D2BA-4D60-B650-64BF5BCF8287}"/>
    <cellStyle name="20% - Accent6 5 2 2 3 2" xfId="18672" xr:uid="{E40449E4-C626-4207-BBFC-1E8E1331E8C6}"/>
    <cellStyle name="20% - Accent6 5 2 2 3 2 2" xfId="18673" xr:uid="{DD72192C-9CD3-4EBF-BEC9-CAF61491069D}"/>
    <cellStyle name="20% - Accent6 5 2 2 3 2 3" xfId="18674" xr:uid="{A237001B-C3BB-4B1C-B709-67726C038B4A}"/>
    <cellStyle name="20% - Accent6 5 2 2 3 3" xfId="18675" xr:uid="{886F4572-A0AC-4447-8A6E-6AB15B75D918}"/>
    <cellStyle name="20% - Accent6 5 2 2 3 4" xfId="18676" xr:uid="{4E049B5B-9B36-45E1-8AC2-8C0563851D3F}"/>
    <cellStyle name="20% - Accent6 5 2 2 3 5" xfId="18677" xr:uid="{9F44CD3C-579F-46BD-A9F0-BA96C064B3B1}"/>
    <cellStyle name="20% - Accent6 5 2 2 3 6" xfId="18671" xr:uid="{6EBF7582-45BD-4A0D-8FE0-16BAE9934698}"/>
    <cellStyle name="20% - Accent6 5 2 2 4" xfId="10362" xr:uid="{699F89A1-F388-4B29-AE31-F630A850A921}"/>
    <cellStyle name="20% - Accent6 5 2 2 4 2" xfId="18679" xr:uid="{CF7F1F98-1972-45BD-9432-221A04EC0007}"/>
    <cellStyle name="20% - Accent6 5 2 2 4 3" xfId="18680" xr:uid="{F803F879-2962-4E88-9C66-8B4BE43743C1}"/>
    <cellStyle name="20% - Accent6 5 2 2 4 4" xfId="18678" xr:uid="{06F5B675-8451-4C16-8A13-5433DA5FB626}"/>
    <cellStyle name="20% - Accent6 5 2 2 5" xfId="18681" xr:uid="{15228251-034C-4D34-B08C-AE7F8E8C6FAB}"/>
    <cellStyle name="20% - Accent6 5 2 2 6" xfId="18682" xr:uid="{09ADE979-7A0A-494F-9551-26C5435B3647}"/>
    <cellStyle name="20% - Accent6 5 2 2 7" xfId="18683" xr:uid="{B78CD3A9-16BC-4926-86A9-6F09A5F6790D}"/>
    <cellStyle name="20% - Accent6 5 2 2 8" xfId="28740" xr:uid="{1EA7C4EB-0073-4573-B1C2-84BEAF4B0480}"/>
    <cellStyle name="20% - Accent6 5 2 2 9" xfId="18663" xr:uid="{71CD154B-6098-44F5-B965-209D1AD92EA2}"/>
    <cellStyle name="20% - Accent6 5 2 3" xfId="2812" xr:uid="{615C2F55-FE60-44A3-B653-1CB1776C07D7}"/>
    <cellStyle name="20% - Accent6 5 2 3 2" xfId="6821" xr:uid="{79F2D53B-46C4-45A6-8E1F-EA7254FB28A6}"/>
    <cellStyle name="20% - Accent6 5 2 3 2 2" xfId="18686" xr:uid="{67C77F16-C2C2-4EB0-AC07-60099649CE77}"/>
    <cellStyle name="20% - Accent6 5 2 3 2 2 2" xfId="18687" xr:uid="{111D4E03-32BA-40FF-A4CA-D080BBCB8114}"/>
    <cellStyle name="20% - Accent6 5 2 3 2 2 3" xfId="18688" xr:uid="{2218DE3D-D25C-416F-A2F7-337279E1D1F6}"/>
    <cellStyle name="20% - Accent6 5 2 3 2 3" xfId="18689" xr:uid="{8A2AC9E5-3396-4E45-925C-0A53CFE4EDC4}"/>
    <cellStyle name="20% - Accent6 5 2 3 2 4" xfId="18690" xr:uid="{DD0356DC-4754-4118-B341-793A62D964AA}"/>
    <cellStyle name="20% - Accent6 5 2 3 2 5" xfId="18691" xr:uid="{8E3E6FB0-66F7-444E-A93E-EBD7ACC8DC88}"/>
    <cellStyle name="20% - Accent6 5 2 3 2 6" xfId="18685" xr:uid="{02878389-55A9-46ED-99AD-EA9F8B1849EC}"/>
    <cellStyle name="20% - Accent6 5 2 3 3" xfId="18692" xr:uid="{A3AEA24D-BD25-489C-BDD9-81F1BD1F2906}"/>
    <cellStyle name="20% - Accent6 5 2 3 3 2" xfId="18693" xr:uid="{C8D1753A-EF2B-4DDB-AF2A-74A94DCCFBCE}"/>
    <cellStyle name="20% - Accent6 5 2 3 3 2 2" xfId="18694" xr:uid="{7EF5FDAF-22A6-433C-905A-461591281B6D}"/>
    <cellStyle name="20% - Accent6 5 2 3 3 2 3" xfId="18695" xr:uid="{1D662DF5-C1AD-4E4A-94AC-36C41885CE1C}"/>
    <cellStyle name="20% - Accent6 5 2 3 3 3" xfId="18696" xr:uid="{B9ED41E0-F63E-4907-9670-40807232F113}"/>
    <cellStyle name="20% - Accent6 5 2 3 3 4" xfId="18697" xr:uid="{F81A5EDE-EAFD-4178-BB03-E7C24110F62A}"/>
    <cellStyle name="20% - Accent6 5 2 3 3 5" xfId="18698" xr:uid="{E244B60F-74F4-4E58-AE06-A59DBBFCE330}"/>
    <cellStyle name="20% - Accent6 5 2 3 4" xfId="18699" xr:uid="{FD04F2BF-127A-4ACD-B79A-53AD05D2F741}"/>
    <cellStyle name="20% - Accent6 5 2 3 4 2" xfId="18700" xr:uid="{98FCD63D-C994-4601-923C-137C44CC9131}"/>
    <cellStyle name="20% - Accent6 5 2 3 4 3" xfId="18701" xr:uid="{DF8B85B0-7E38-4AD1-A29E-C33188CB1D08}"/>
    <cellStyle name="20% - Accent6 5 2 3 5" xfId="18702" xr:uid="{EC7A4B7D-FDF1-40F4-99B1-3B4D340FDBC1}"/>
    <cellStyle name="20% - Accent6 5 2 3 6" xfId="18703" xr:uid="{E14E973F-78B6-40DD-9C76-DC5D834CCC0E}"/>
    <cellStyle name="20% - Accent6 5 2 3 7" xfId="18704" xr:uid="{3DBDB8B9-0A73-4D8A-B8D2-CADE2C38B183}"/>
    <cellStyle name="20% - Accent6 5 2 3 8" xfId="18684" xr:uid="{B6E24562-4A8F-4223-9C47-9ECD5B88EBF0}"/>
    <cellStyle name="20% - Accent6 5 2 4" xfId="4829" xr:uid="{A5A26EA1-49E7-43E2-B1F3-FDAEE7582780}"/>
    <cellStyle name="20% - Accent6 5 2 4 2" xfId="18706" xr:uid="{B08C3A88-D567-4059-B3D7-92A5B99AD97E}"/>
    <cellStyle name="20% - Accent6 5 2 4 2 2" xfId="18707" xr:uid="{70B198EF-4989-42C9-A80A-8A527E19215B}"/>
    <cellStyle name="20% - Accent6 5 2 4 2 3" xfId="18708" xr:uid="{EEC7AF8D-C0D3-42AA-80B6-711B021C037D}"/>
    <cellStyle name="20% - Accent6 5 2 4 3" xfId="18709" xr:uid="{713EF82F-2A4B-45BA-B57C-0B58E88B0D23}"/>
    <cellStyle name="20% - Accent6 5 2 4 4" xfId="18710" xr:uid="{AE981908-748D-457A-A016-B32367B77E4B}"/>
    <cellStyle name="20% - Accent6 5 2 4 5" xfId="18711" xr:uid="{C7C4FBB0-7C13-4187-9B74-5ABC4C57E625}"/>
    <cellStyle name="20% - Accent6 5 2 4 6" xfId="18705" xr:uid="{963AD6A0-58EF-4346-BA4B-175004BC68D8}"/>
    <cellStyle name="20% - Accent6 5 2 5" xfId="9325" xr:uid="{41044B69-CC27-42AC-9C03-3464FF12B23B}"/>
    <cellStyle name="20% - Accent6 5 2 5 2" xfId="18713" xr:uid="{6BB8F018-E4B4-44CE-BAB0-F2059D34D2F7}"/>
    <cellStyle name="20% - Accent6 5 2 5 2 2" xfId="18714" xr:uid="{6DA0A6DC-9190-497D-B9FC-A53330801235}"/>
    <cellStyle name="20% - Accent6 5 2 5 2 3" xfId="18715" xr:uid="{ACF67E81-64B8-4DE2-9202-1CB2D71D9377}"/>
    <cellStyle name="20% - Accent6 5 2 5 3" xfId="18716" xr:uid="{E8CD50B8-65F0-4302-A381-9B0EC9C7687A}"/>
    <cellStyle name="20% - Accent6 5 2 5 4" xfId="18717" xr:uid="{3486ABDE-116D-4431-A6A6-49643E343420}"/>
    <cellStyle name="20% - Accent6 5 2 5 5" xfId="18718" xr:uid="{2DFED6AD-5755-4ED1-A88C-A099A8FFFCEF}"/>
    <cellStyle name="20% - Accent6 5 2 5 6" xfId="18712" xr:uid="{7480A8D3-B36D-480B-A0D7-0089691F3CEB}"/>
    <cellStyle name="20% - Accent6 5 2 6" xfId="18719" xr:uid="{398CB5FD-C752-41AE-89B5-33153F8DC53F}"/>
    <cellStyle name="20% - Accent6 5 2 6 2" xfId="18720" xr:uid="{536BBC66-1437-4930-91C2-1E29F7B7EA58}"/>
    <cellStyle name="20% - Accent6 5 2 6 3" xfId="18721" xr:uid="{613D3DC5-7495-45C0-9E58-2CF333876523}"/>
    <cellStyle name="20% - Accent6 5 2 7" xfId="18722" xr:uid="{30D04572-4923-4686-95EE-4B816461C14F}"/>
    <cellStyle name="20% - Accent6 5 2 8" xfId="18723" xr:uid="{3A11A0FD-8FF8-49C2-A082-E008598A47C1}"/>
    <cellStyle name="20% - Accent6 5 2 9" xfId="18724" xr:uid="{446FF1CB-BACE-4E3A-8D47-7531F0D6AB6F}"/>
    <cellStyle name="20% - Accent6 5 3" xfId="1051" xr:uid="{A9BE85DE-E3E3-462A-96F7-19DF2D9E9963}"/>
    <cellStyle name="20% - Accent6 5 3 10" xfId="11822" xr:uid="{0A969B07-7640-4432-8469-A3E5BA86CA28}"/>
    <cellStyle name="20% - Accent6 5 3 2" xfId="2092" xr:uid="{E340FA62-0289-4C42-AC7F-16180A00FDA6}"/>
    <cellStyle name="20% - Accent6 5 3 2 2" xfId="4116" xr:uid="{B4251393-234E-459F-B020-806041057AFE}"/>
    <cellStyle name="20% - Accent6 5 3 2 2 2" xfId="8125" xr:uid="{5C2B52CE-841A-4174-939A-7F5C47D0CEDE}"/>
    <cellStyle name="20% - Accent6 5 3 2 2 2 2" xfId="18728" xr:uid="{D835C3A1-4F65-4304-9844-834842ACB813}"/>
    <cellStyle name="20% - Accent6 5 3 2 2 3" xfId="18729" xr:uid="{DA99A29A-6764-4509-877C-5A9F9A1F1EEE}"/>
    <cellStyle name="20% - Accent6 5 3 2 2 4" xfId="18727" xr:uid="{4B66C952-40BB-415E-BD93-510197B82D01}"/>
    <cellStyle name="20% - Accent6 5 3 2 3" xfId="6134" xr:uid="{D697718D-0FC0-4ED4-8A77-3AE59E40C623}"/>
    <cellStyle name="20% - Accent6 5 3 2 3 2" xfId="18730" xr:uid="{531E0AEC-3D8D-444B-B57D-AF093FDC7171}"/>
    <cellStyle name="20% - Accent6 5 3 2 4" xfId="10629" xr:uid="{2B5A70E5-0E61-4793-8763-396FA773D9C6}"/>
    <cellStyle name="20% - Accent6 5 3 2 4 2" xfId="18731" xr:uid="{D521562F-19F0-4F95-B75B-22B7283DECCC}"/>
    <cellStyle name="20% - Accent6 5 3 2 5" xfId="18732" xr:uid="{539BBA89-41D3-427D-982C-0E8105A649DB}"/>
    <cellStyle name="20% - Accent6 5 3 2 6" xfId="29002" xr:uid="{0F735B9E-E33E-4198-BB8B-67CCD8E5398E}"/>
    <cellStyle name="20% - Accent6 5 3 2 7" xfId="18726" xr:uid="{94C5A047-C464-4F39-AD00-DB8037ED3AD1}"/>
    <cellStyle name="20% - Accent6 5 3 2 8" xfId="12859" xr:uid="{77DE9303-7C8A-4970-B695-8BF24E6F56DD}"/>
    <cellStyle name="20% - Accent6 5 3 3" xfId="3079" xr:uid="{D3254E51-5AAC-4A9F-A1B0-226BA847FBF9}"/>
    <cellStyle name="20% - Accent6 5 3 3 2" xfId="7088" xr:uid="{C9120581-029C-4A00-A40A-0E9EB27E7D75}"/>
    <cellStyle name="20% - Accent6 5 3 3 2 2" xfId="18735" xr:uid="{4FC1A4BC-2726-404D-AB84-371DB019F2FC}"/>
    <cellStyle name="20% - Accent6 5 3 3 2 3" xfId="18736" xr:uid="{F63FF7DD-766A-488C-BDBA-5BBFCE8285B3}"/>
    <cellStyle name="20% - Accent6 5 3 3 2 4" xfId="18734" xr:uid="{4FC858DE-BDB8-4D65-B43C-08145951D265}"/>
    <cellStyle name="20% - Accent6 5 3 3 3" xfId="18737" xr:uid="{6B1088F7-247A-4262-A8E2-F3CCD4A79F2F}"/>
    <cellStyle name="20% - Accent6 5 3 3 4" xfId="18738" xr:uid="{0F95ECE5-9CDF-454E-9E93-5FA75A0F8894}"/>
    <cellStyle name="20% - Accent6 5 3 3 5" xfId="18739" xr:uid="{DA705440-AE0B-4F52-A628-4A82536E692C}"/>
    <cellStyle name="20% - Accent6 5 3 3 6" xfId="18733" xr:uid="{F992FC27-DAD6-4D09-A349-C1323E279629}"/>
    <cellStyle name="20% - Accent6 5 3 4" xfId="5097" xr:uid="{26CB23AA-4982-4D98-9EB5-6938607E378A}"/>
    <cellStyle name="20% - Accent6 5 3 4 2" xfId="18741" xr:uid="{02AF1ED4-8345-412A-9D53-37F26E190135}"/>
    <cellStyle name="20% - Accent6 5 3 4 3" xfId="18742" xr:uid="{B218AFB4-574B-434E-BC1A-85D7B550085F}"/>
    <cellStyle name="20% - Accent6 5 3 4 4" xfId="18740" xr:uid="{30D7CD56-07CC-4C1F-B68E-6C9DFD8FB220}"/>
    <cellStyle name="20% - Accent6 5 3 5" xfId="9592" xr:uid="{14056B11-095D-47F1-B929-31326471DC3E}"/>
    <cellStyle name="20% - Accent6 5 3 5 2" xfId="18743" xr:uid="{FDC102FC-DB5B-444C-A3BA-E88D7398D9DA}"/>
    <cellStyle name="20% - Accent6 5 3 6" xfId="18744" xr:uid="{05A15AE6-453B-4F24-9601-4F05A08BB6F7}"/>
    <cellStyle name="20% - Accent6 5 3 7" xfId="18745" xr:uid="{A670B120-25F3-463F-9323-61212A637D8E}"/>
    <cellStyle name="20% - Accent6 5 3 8" xfId="28004" xr:uid="{5503D9B6-C23A-47A0-AE32-99903A99EA40}"/>
    <cellStyle name="20% - Accent6 5 3 9" xfId="18725" xr:uid="{AC7CEE22-79F0-46EA-8CA6-749A0F920284}"/>
    <cellStyle name="20% - Accent6 5 4" xfId="1558" xr:uid="{934B42F3-31CD-4DE1-9A7D-A4C8FAC301F9}"/>
    <cellStyle name="20% - Accent6 5 4 10" xfId="12325" xr:uid="{D9FE4FBB-AB5B-4708-9E75-5B6C26BE3896}"/>
    <cellStyle name="20% - Accent6 5 4 2" xfId="3582" xr:uid="{4D7131F2-2B8E-4463-8383-496BCB1962E8}"/>
    <cellStyle name="20% - Accent6 5 4 2 2" xfId="7591" xr:uid="{071F56CE-A956-4A87-AF0A-43E97439A1F9}"/>
    <cellStyle name="20% - Accent6 5 4 2 2 2" xfId="18749" xr:uid="{A960A628-B0D4-4AF7-8D4C-5065F214515C}"/>
    <cellStyle name="20% - Accent6 5 4 2 2 3" xfId="18750" xr:uid="{8E1E1156-1815-4F63-B2EE-7D7D75922F2C}"/>
    <cellStyle name="20% - Accent6 5 4 2 2 4" xfId="18748" xr:uid="{3CC2E0D4-8A2E-41CD-817F-0069578B5204}"/>
    <cellStyle name="20% - Accent6 5 4 2 3" xfId="18751" xr:uid="{CB1117C5-F892-4E88-9806-1C77B295631E}"/>
    <cellStyle name="20% - Accent6 5 4 2 4" xfId="18752" xr:uid="{8BA5B208-2F08-47BE-8593-26E9D7397D84}"/>
    <cellStyle name="20% - Accent6 5 4 2 5" xfId="18753" xr:uid="{EC5491D7-3338-43D4-A38D-BF5696F0EC79}"/>
    <cellStyle name="20% - Accent6 5 4 2 6" xfId="18747" xr:uid="{D0A1F061-29BE-48C5-8587-6A51B3ADEF7D}"/>
    <cellStyle name="20% - Accent6 5 4 3" xfId="5600" xr:uid="{573808F5-88D4-4AE1-A4B3-EF0D499AC017}"/>
    <cellStyle name="20% - Accent6 5 4 3 2" xfId="18755" xr:uid="{2C5569C0-1308-47AE-98F2-0E1081B80147}"/>
    <cellStyle name="20% - Accent6 5 4 3 2 2" xfId="18756" xr:uid="{22D5353C-C54F-4641-A3BF-F3D319FF0EC3}"/>
    <cellStyle name="20% - Accent6 5 4 3 2 3" xfId="18757" xr:uid="{F4C0E9EB-C688-40BE-9C22-5861B1F1A777}"/>
    <cellStyle name="20% - Accent6 5 4 3 3" xfId="18758" xr:uid="{767A42CB-8CE1-4004-B22E-EAB8DB6E9CA6}"/>
    <cellStyle name="20% - Accent6 5 4 3 4" xfId="18759" xr:uid="{B166E413-AF95-4449-A01D-6EC724915416}"/>
    <cellStyle name="20% - Accent6 5 4 3 5" xfId="18760" xr:uid="{BF2ABBDB-DBE3-4016-BD86-E208AD9D3610}"/>
    <cellStyle name="20% - Accent6 5 4 3 6" xfId="18754" xr:uid="{F49BD1D5-A769-488A-A983-854E72597853}"/>
    <cellStyle name="20% - Accent6 5 4 4" xfId="10095" xr:uid="{4DE2070A-B61D-4C33-B3C3-1F1074F2FEB2}"/>
    <cellStyle name="20% - Accent6 5 4 4 2" xfId="18762" xr:uid="{5531168D-D5F8-474A-B376-259B9063ED00}"/>
    <cellStyle name="20% - Accent6 5 4 4 3" xfId="18763" xr:uid="{ACA34BA6-1072-42E8-B246-4B806175DD95}"/>
    <cellStyle name="20% - Accent6 5 4 4 4" xfId="18761" xr:uid="{014A24AE-E31E-48AE-8250-3D56D0476ADB}"/>
    <cellStyle name="20% - Accent6 5 4 5" xfId="18764" xr:uid="{F166A360-6E30-4388-B587-5AB0C5037F20}"/>
    <cellStyle name="20% - Accent6 5 4 6" xfId="18765" xr:uid="{B43985CA-5C16-4416-93D4-5BE3FCE29D57}"/>
    <cellStyle name="20% - Accent6 5 4 7" xfId="18766" xr:uid="{7620F1B9-3E70-406B-B387-1F1A33383DD5}"/>
    <cellStyle name="20% - Accent6 5 4 8" xfId="28493" xr:uid="{67BC20A7-DC01-4E9C-BE64-29EC2B3DC9A3}"/>
    <cellStyle name="20% - Accent6 5 4 9" xfId="18746" xr:uid="{F9B1F5E3-5A16-4F73-9A21-A4E434DA22EE}"/>
    <cellStyle name="20% - Accent6 5 5" xfId="2545" xr:uid="{0E85F1E3-836B-4B97-9819-D23290B2251B}"/>
    <cellStyle name="20% - Accent6 5 5 2" xfId="6554" xr:uid="{3B234CBE-97CE-4EC2-8ED5-2E0B0F348C63}"/>
    <cellStyle name="20% - Accent6 5 5 2 2" xfId="18769" xr:uid="{E7A2B910-88DC-4EBE-833D-1F5FEF94C442}"/>
    <cellStyle name="20% - Accent6 5 5 2 2 2" xfId="18770" xr:uid="{BF841B30-BBA2-4485-AE3F-5256B2B1A072}"/>
    <cellStyle name="20% - Accent6 5 5 2 2 3" xfId="18771" xr:uid="{707FBF24-8B72-42BD-AE15-F7721DCB4564}"/>
    <cellStyle name="20% - Accent6 5 5 2 3" xfId="18772" xr:uid="{3EC853BE-E03A-40BC-8488-6AF5852C4BC7}"/>
    <cellStyle name="20% - Accent6 5 5 2 4" xfId="18773" xr:uid="{5F7C0C91-22E4-4B4A-9718-A38910F8AC55}"/>
    <cellStyle name="20% - Accent6 5 5 2 5" xfId="18774" xr:uid="{3CC3DDE6-F762-4CC6-A8DA-FFEE2B5697A0}"/>
    <cellStyle name="20% - Accent6 5 5 2 6" xfId="18768" xr:uid="{D2E0A1B9-C477-4B44-A69F-7487A41D639F}"/>
    <cellStyle name="20% - Accent6 5 5 3" xfId="18775" xr:uid="{7D1D8637-BB25-4B06-B0BF-20A560B4B403}"/>
    <cellStyle name="20% - Accent6 5 5 3 2" xfId="18776" xr:uid="{09AE03C8-AFE4-4948-8534-C7A25B5973B7}"/>
    <cellStyle name="20% - Accent6 5 5 3 2 2" xfId="18777" xr:uid="{62E4EFCB-FF37-4BA2-AFEC-635AF2FB223B}"/>
    <cellStyle name="20% - Accent6 5 5 3 2 3" xfId="18778" xr:uid="{B1B1C298-E23B-45D1-9A31-01A103A7FCBF}"/>
    <cellStyle name="20% - Accent6 5 5 3 3" xfId="18779" xr:uid="{FCDD3378-7113-4117-BF75-9C8B2C4C067F}"/>
    <cellStyle name="20% - Accent6 5 5 3 4" xfId="18780" xr:uid="{14E057BA-DAFD-4150-B3F3-6CEAB498A462}"/>
    <cellStyle name="20% - Accent6 5 5 3 5" xfId="18781" xr:uid="{D664AC3E-06F7-481E-8965-2F692160E7B2}"/>
    <cellStyle name="20% - Accent6 5 5 4" xfId="18782" xr:uid="{36E3AC6E-0AEE-45DC-BE43-82C0FA651E20}"/>
    <cellStyle name="20% - Accent6 5 5 4 2" xfId="18783" xr:uid="{4789182B-EFCB-41C8-B66D-86EA1633EA86}"/>
    <cellStyle name="20% - Accent6 5 5 4 3" xfId="18784" xr:uid="{256D8B26-BDF0-4DAB-B0DA-D735E3C07EF2}"/>
    <cellStyle name="20% - Accent6 5 5 5" xfId="18785" xr:uid="{64CBEDB1-A2BD-41D7-871B-F950922CA973}"/>
    <cellStyle name="20% - Accent6 5 5 6" xfId="18786" xr:uid="{CC871CFE-4A03-4472-8D5B-6A0324B79255}"/>
    <cellStyle name="20% - Accent6 5 5 7" xfId="18787" xr:uid="{CAF3AB3D-9A75-42A3-B644-ABB433E650B0}"/>
    <cellStyle name="20% - Accent6 5 5 8" xfId="18767" xr:uid="{29EB0C31-A193-47D2-B2EB-603CC53B508B}"/>
    <cellStyle name="20% - Accent6 5 6" xfId="4561" xr:uid="{7C0C5EDC-3EDC-41DE-950D-9BACA7734D8C}"/>
    <cellStyle name="20% - Accent6 5 6 2" xfId="18789" xr:uid="{0D858BBB-485F-4C97-AE92-E8370B33F630}"/>
    <cellStyle name="20% - Accent6 5 6 2 2" xfId="18790" xr:uid="{B5FB80AD-8AC7-44B1-863A-8380A05497EC}"/>
    <cellStyle name="20% - Accent6 5 6 2 3" xfId="18791" xr:uid="{48B59156-970E-41FF-84FB-8853D8835A4F}"/>
    <cellStyle name="20% - Accent6 5 6 3" xfId="18792" xr:uid="{52B5AE06-BBF5-4121-B0C5-5AE550E3436A}"/>
    <cellStyle name="20% - Accent6 5 6 4" xfId="18793" xr:uid="{9D7BE16A-2FAF-42F2-BC42-C8FC3FF9F0BB}"/>
    <cellStyle name="20% - Accent6 5 6 5" xfId="18794" xr:uid="{777A7595-CC7A-4B88-85EB-EE09A1DAF27A}"/>
    <cellStyle name="20% - Accent6 5 6 6" xfId="18788" xr:uid="{83C73031-F985-43A0-A52E-34C4244014B0}"/>
    <cellStyle name="20% - Accent6 5 7" xfId="9056" xr:uid="{C4AA96FC-79AD-4951-B986-92EF22F74637}"/>
    <cellStyle name="20% - Accent6 5 7 2" xfId="18796" xr:uid="{B5ADB9D4-49C1-42E2-A273-724E759C1427}"/>
    <cellStyle name="20% - Accent6 5 7 2 2" xfId="18797" xr:uid="{19D296AF-8E93-4472-8EDA-FC2B247EBD80}"/>
    <cellStyle name="20% - Accent6 5 7 2 3" xfId="18798" xr:uid="{4402291A-E89A-4703-85F8-C0FCEA8A1352}"/>
    <cellStyle name="20% - Accent6 5 7 3" xfId="18799" xr:uid="{634ED158-8B44-43A6-9382-0FB8F5141085}"/>
    <cellStyle name="20% - Accent6 5 7 4" xfId="18800" xr:uid="{ED7D6E54-24F7-4D96-99BB-68C15C375AB4}"/>
    <cellStyle name="20% - Accent6 5 7 5" xfId="18801" xr:uid="{CA9F4E11-A306-4804-8E01-A91D284191E8}"/>
    <cellStyle name="20% - Accent6 5 7 6" xfId="18795" xr:uid="{13B8F478-F980-4636-841C-0BD156FC5509}"/>
    <cellStyle name="20% - Accent6 5 8" xfId="18802" xr:uid="{C8AA3012-9357-44C1-A33A-9EF24F9349DC}"/>
    <cellStyle name="20% - Accent6 5 8 2" xfId="18803" xr:uid="{89D365D8-8BEE-4E4B-99B9-60E4A5FAC698}"/>
    <cellStyle name="20% - Accent6 5 8 3" xfId="18804" xr:uid="{3677F3F8-AC85-4033-A053-DA63D209C92D}"/>
    <cellStyle name="20% - Accent6 5 9" xfId="18805" xr:uid="{2736BCF2-D8D5-4299-8FE2-70EBA908EA45}"/>
    <cellStyle name="20% - Accent6 6" xfId="511" xr:uid="{522777E4-5E8B-499E-A5F7-2552CF30B1C4}"/>
    <cellStyle name="20% - Accent6 6 10" xfId="18807" xr:uid="{83C5C00E-F307-43ED-86F0-AB034485A82C}"/>
    <cellStyle name="20% - Accent6 6 11" xfId="27529" xr:uid="{7A0D0E48-5F8B-4BF0-A601-B0746EA00A53}"/>
    <cellStyle name="20% - Accent6 6 12" xfId="18806" xr:uid="{A21F4D81-2B89-4BD1-87C6-A23F9E9C9250}"/>
    <cellStyle name="20% - Accent6 6 13" xfId="11298" xr:uid="{C54628C4-1BC1-42C8-BED5-C46E0BF9628F}"/>
    <cellStyle name="20% - Accent6 6 2" xfId="801" xr:uid="{349DE67E-E0EA-4FB8-A1D1-443694A88DD5}"/>
    <cellStyle name="20% - Accent6 6 2 10" xfId="11575" xr:uid="{25D823CF-6E86-4B1F-B89E-7FE28555E0D8}"/>
    <cellStyle name="20% - Accent6 6 2 2" xfId="1846" xr:uid="{FDD0E111-5229-4B0F-9BFB-81520D7E4D4A}"/>
    <cellStyle name="20% - Accent6 6 2 2 2" xfId="3870" xr:uid="{81FDFDFD-FDA2-4A59-B07C-64485220DAD4}"/>
    <cellStyle name="20% - Accent6 6 2 2 2 2" xfId="7879" xr:uid="{7CD83B97-F4A3-4E59-AF97-4A3124592E97}"/>
    <cellStyle name="20% - Accent6 6 2 2 2 2 2" xfId="18811" xr:uid="{E1D37864-B0C0-4EA8-8A95-9389A60E110D}"/>
    <cellStyle name="20% - Accent6 6 2 2 2 3" xfId="18812" xr:uid="{CE118D6A-1FC8-47E8-89D8-7F473F336A8C}"/>
    <cellStyle name="20% - Accent6 6 2 2 2 4" xfId="18810" xr:uid="{E35293A6-0671-4256-AB2C-567B0A9E458B}"/>
    <cellStyle name="20% - Accent6 6 2 2 3" xfId="5888" xr:uid="{6B3E39D0-5BF2-41E1-9059-8730756AE38B}"/>
    <cellStyle name="20% - Accent6 6 2 2 3 2" xfId="18813" xr:uid="{C54A3A65-CB75-4ADD-A528-55537456532A}"/>
    <cellStyle name="20% - Accent6 6 2 2 4" xfId="10383" xr:uid="{31B89A81-8879-4A63-87E9-ED0479C6B836}"/>
    <cellStyle name="20% - Accent6 6 2 2 4 2" xfId="18814" xr:uid="{3267F759-7822-4D3F-A222-1BE98A5BBF67}"/>
    <cellStyle name="20% - Accent6 6 2 2 5" xfId="18815" xr:uid="{39387A24-F26A-4E4D-92A3-106961A281E6}"/>
    <cellStyle name="20% - Accent6 6 2 2 6" xfId="28760" xr:uid="{3D522EB4-16CA-4783-AB3C-3C34A4C3C824}"/>
    <cellStyle name="20% - Accent6 6 2 2 7" xfId="18809" xr:uid="{E3CCC646-DAA1-4476-9149-9EA5F57DEB50}"/>
    <cellStyle name="20% - Accent6 6 2 2 8" xfId="12613" xr:uid="{B6CC9F6E-6138-4F2C-9921-B425DF39D346}"/>
    <cellStyle name="20% - Accent6 6 2 3" xfId="2833" xr:uid="{460F452D-63F6-41DD-96CE-EB3C73A9F04C}"/>
    <cellStyle name="20% - Accent6 6 2 3 2" xfId="6842" xr:uid="{D7FA7955-2D5B-4125-856C-C60D503B1C01}"/>
    <cellStyle name="20% - Accent6 6 2 3 2 2" xfId="18818" xr:uid="{B303ABF8-C868-4DA4-A11E-1758B018FE45}"/>
    <cellStyle name="20% - Accent6 6 2 3 2 3" xfId="18819" xr:uid="{79D72A8D-C1C1-4E85-BFC9-1675600F92C2}"/>
    <cellStyle name="20% - Accent6 6 2 3 2 4" xfId="18817" xr:uid="{72BD229C-E0A3-4D39-8BAC-4A2BBDE77D56}"/>
    <cellStyle name="20% - Accent6 6 2 3 3" xfId="18820" xr:uid="{B493D689-A999-4562-895F-0C5EBF20851E}"/>
    <cellStyle name="20% - Accent6 6 2 3 4" xfId="18821" xr:uid="{B0E96EA3-1085-4C8C-A506-8A138458F6A2}"/>
    <cellStyle name="20% - Accent6 6 2 3 5" xfId="18822" xr:uid="{CFA051FF-2BC0-41B1-BFF1-25E19E5F558E}"/>
    <cellStyle name="20% - Accent6 6 2 3 6" xfId="18816" xr:uid="{7A90E0C6-8B8D-4330-B63F-6E800FFB7F73}"/>
    <cellStyle name="20% - Accent6 6 2 4" xfId="4850" xr:uid="{CACC3269-BACC-402B-8239-BEA1643067FC}"/>
    <cellStyle name="20% - Accent6 6 2 4 2" xfId="18824" xr:uid="{CBF1B8DE-2970-42EF-BA0F-8EC03DC83F03}"/>
    <cellStyle name="20% - Accent6 6 2 4 3" xfId="18825" xr:uid="{6C8A5306-CC62-4C3A-B79D-7382830198F6}"/>
    <cellStyle name="20% - Accent6 6 2 4 4" xfId="18823" xr:uid="{02CB73C5-1B82-4E2E-B65D-876FDD7B4229}"/>
    <cellStyle name="20% - Accent6 6 2 5" xfId="9346" xr:uid="{167F2E31-B1DE-4351-8952-8D1FE58D7416}"/>
    <cellStyle name="20% - Accent6 6 2 5 2" xfId="18826" xr:uid="{6BF4A9A4-9955-42C6-8C68-A910D12B7525}"/>
    <cellStyle name="20% - Accent6 6 2 6" xfId="18827" xr:uid="{5291F992-64D7-4DE4-B63E-BC36FEA2F085}"/>
    <cellStyle name="20% - Accent6 6 2 7" xfId="18828" xr:uid="{A4C3C3D3-1901-402F-88C0-F97FE7A35A7A}"/>
    <cellStyle name="20% - Accent6 6 2 8" xfId="27776" xr:uid="{27B0973D-AEE1-49B4-B6AF-D33F55B0862C}"/>
    <cellStyle name="20% - Accent6 6 2 9" xfId="18808" xr:uid="{EB840524-A7AE-48A9-9C7C-B1FD49B97DE5}"/>
    <cellStyle name="20% - Accent6 6 3" xfId="1072" xr:uid="{0D8E055E-E53F-4578-9FD9-622C16F923BC}"/>
    <cellStyle name="20% - Accent6 6 3 10" xfId="11843" xr:uid="{4E51D299-679A-43EF-8AA9-B1CD2A40AE14}"/>
    <cellStyle name="20% - Accent6 6 3 2" xfId="2113" xr:uid="{2EB74E19-0DAD-413E-9228-C44E871FF891}"/>
    <cellStyle name="20% - Accent6 6 3 2 2" xfId="4137" xr:uid="{78B9176C-942B-4EB3-BCE6-EFF3B628A52E}"/>
    <cellStyle name="20% - Accent6 6 3 2 2 2" xfId="8146" xr:uid="{3EDDDE9A-D184-4606-B6F7-E8B0EE3DB207}"/>
    <cellStyle name="20% - Accent6 6 3 2 2 2 2" xfId="18832" xr:uid="{C5CD2EA5-DC2B-45C6-9E86-7A701FF8F11B}"/>
    <cellStyle name="20% - Accent6 6 3 2 2 3" xfId="18833" xr:uid="{C49685E8-96C9-46A0-9A63-B447A27CF434}"/>
    <cellStyle name="20% - Accent6 6 3 2 2 4" xfId="18831" xr:uid="{14B12851-8055-4975-9E03-D60F318641D2}"/>
    <cellStyle name="20% - Accent6 6 3 2 3" xfId="6155" xr:uid="{90E46446-240A-471C-8FE6-19BDAFC2E80C}"/>
    <cellStyle name="20% - Accent6 6 3 2 3 2" xfId="18834" xr:uid="{32C05C84-E248-4F20-BF83-6490F24F8662}"/>
    <cellStyle name="20% - Accent6 6 3 2 4" xfId="10650" xr:uid="{7BE5B793-7DAB-43BF-9CC6-C74E8108CB60}"/>
    <cellStyle name="20% - Accent6 6 3 2 4 2" xfId="18835" xr:uid="{B84E0DDC-EE5D-48F3-B48F-5D9180FA9958}"/>
    <cellStyle name="20% - Accent6 6 3 2 5" xfId="18836" xr:uid="{85DF2C9B-9B63-4BB0-BDEC-72DA6417715B}"/>
    <cellStyle name="20% - Accent6 6 3 2 6" xfId="29023" xr:uid="{9922E0A8-2E24-4AF2-899C-62B93F614F4A}"/>
    <cellStyle name="20% - Accent6 6 3 2 7" xfId="18830" xr:uid="{8FE51913-596E-4FA3-86EB-D4698162EAEC}"/>
    <cellStyle name="20% - Accent6 6 3 2 8" xfId="12880" xr:uid="{89EBE2B6-6A7E-474E-8FD3-261E6EFFF7D6}"/>
    <cellStyle name="20% - Accent6 6 3 3" xfId="3100" xr:uid="{198919E3-CB78-464B-B8D5-5AB64DE44673}"/>
    <cellStyle name="20% - Accent6 6 3 3 2" xfId="7109" xr:uid="{E28F7CF5-4891-4C5B-9B75-A6C636F6713D}"/>
    <cellStyle name="20% - Accent6 6 3 3 2 2" xfId="18839" xr:uid="{626374FA-95D3-40B6-86F2-D835B0B260A2}"/>
    <cellStyle name="20% - Accent6 6 3 3 2 3" xfId="18840" xr:uid="{E7FFAD3B-4507-483E-BEC1-F878256EC263}"/>
    <cellStyle name="20% - Accent6 6 3 3 2 4" xfId="18838" xr:uid="{3C6AA650-12E8-49E0-A9CF-87631B954685}"/>
    <cellStyle name="20% - Accent6 6 3 3 3" xfId="18841" xr:uid="{19E2C929-8D96-42B0-BAF1-FD8F9D448E2F}"/>
    <cellStyle name="20% - Accent6 6 3 3 4" xfId="18842" xr:uid="{EF5F3C7C-B55D-43F8-B6DE-7162BE307628}"/>
    <cellStyle name="20% - Accent6 6 3 3 5" xfId="18843" xr:uid="{64B67DE6-ED15-4FD6-AEBF-A7E8C02F3F00}"/>
    <cellStyle name="20% - Accent6 6 3 3 6" xfId="18837" xr:uid="{BB56D804-E037-4C89-98CC-4C82B080BDEE}"/>
    <cellStyle name="20% - Accent6 6 3 4" xfId="5118" xr:uid="{03415247-7EF0-48EC-BB4C-7D2B59656263}"/>
    <cellStyle name="20% - Accent6 6 3 4 2" xfId="18845" xr:uid="{0ED1E668-0602-48D1-BD06-3E6D316493B4}"/>
    <cellStyle name="20% - Accent6 6 3 4 3" xfId="18846" xr:uid="{B2F66ADC-B72D-4159-B901-2F301F8A4575}"/>
    <cellStyle name="20% - Accent6 6 3 4 4" xfId="18844" xr:uid="{AD4BC1EE-7E5B-40E3-BF66-5B53FBF67307}"/>
    <cellStyle name="20% - Accent6 6 3 5" xfId="9613" xr:uid="{B7F11ED1-D3B0-46F7-875F-735338B13E21}"/>
    <cellStyle name="20% - Accent6 6 3 5 2" xfId="18847" xr:uid="{8029071D-92C9-4A02-8ACD-EF60E72BB059}"/>
    <cellStyle name="20% - Accent6 6 3 6" xfId="18848" xr:uid="{9FB1379E-1CF3-42BA-B87E-D8BBB3B832C6}"/>
    <cellStyle name="20% - Accent6 6 3 7" xfId="18849" xr:uid="{9A16230A-891D-45A0-940C-73210DE1CBBB}"/>
    <cellStyle name="20% - Accent6 6 3 8" xfId="28024" xr:uid="{57F932D0-E529-4655-AE21-83CF82B790D9}"/>
    <cellStyle name="20% - Accent6 6 3 9" xfId="18829" xr:uid="{C31292CD-457F-4FD9-80DF-0659AC00A06C}"/>
    <cellStyle name="20% - Accent6 6 4" xfId="1576" xr:uid="{0788A88C-1AE1-49F3-96DC-6B81C842118C}"/>
    <cellStyle name="20% - Accent6 6 4 10" xfId="12343" xr:uid="{E6FA141C-5EC5-4FBA-8BD1-DAECC9AFEA5E}"/>
    <cellStyle name="20% - Accent6 6 4 2" xfId="3600" xr:uid="{28CBEEFD-12C0-49AD-8380-E752629EE0FF}"/>
    <cellStyle name="20% - Accent6 6 4 2 2" xfId="7609" xr:uid="{5B2D3920-7C12-4134-8946-273C1510FD06}"/>
    <cellStyle name="20% - Accent6 6 4 2 2 2" xfId="18853" xr:uid="{D7904736-B1D4-4C24-8767-7C0B7D4F8859}"/>
    <cellStyle name="20% - Accent6 6 4 2 2 3" xfId="18854" xr:uid="{270FEC55-0AB9-4FCD-AE3A-9FED6DFF227A}"/>
    <cellStyle name="20% - Accent6 6 4 2 2 4" xfId="18852" xr:uid="{0AE0B842-C2F4-4497-A174-5F98788E320F}"/>
    <cellStyle name="20% - Accent6 6 4 2 3" xfId="18855" xr:uid="{587C4B48-4387-4A73-8E94-18223968AB08}"/>
    <cellStyle name="20% - Accent6 6 4 2 4" xfId="18856" xr:uid="{BEA96F2B-33A4-499A-A9BE-9B69E878BFF7}"/>
    <cellStyle name="20% - Accent6 6 4 2 5" xfId="18857" xr:uid="{36DA9285-98CE-40E8-A32B-49B153D01B61}"/>
    <cellStyle name="20% - Accent6 6 4 2 6" xfId="18851" xr:uid="{3C9577EE-F7D5-4AAE-84A4-ADB2B4A01EDC}"/>
    <cellStyle name="20% - Accent6 6 4 3" xfId="5618" xr:uid="{B3790C77-CDD3-4EBC-9598-5C92CAC5203B}"/>
    <cellStyle name="20% - Accent6 6 4 3 2" xfId="18859" xr:uid="{AED5A4D9-7419-44E0-8CBC-B605D16B24F7}"/>
    <cellStyle name="20% - Accent6 6 4 3 2 2" xfId="18860" xr:uid="{5B81B25E-BF13-4CC7-A5F4-6A1C7D6DF4CB}"/>
    <cellStyle name="20% - Accent6 6 4 3 2 3" xfId="18861" xr:uid="{CF340F8A-DB40-449A-829A-A2E181A647DF}"/>
    <cellStyle name="20% - Accent6 6 4 3 3" xfId="18862" xr:uid="{4A2F41DF-A4B8-416C-979C-B4D93D069713}"/>
    <cellStyle name="20% - Accent6 6 4 3 4" xfId="18863" xr:uid="{015C62AE-A757-4115-AD27-65C437B4E71A}"/>
    <cellStyle name="20% - Accent6 6 4 3 5" xfId="18864" xr:uid="{E965A0FD-2786-4DB4-9160-7485E2510885}"/>
    <cellStyle name="20% - Accent6 6 4 3 6" xfId="18858" xr:uid="{F0D04379-C314-4C77-B9D8-7A2A79E687B2}"/>
    <cellStyle name="20% - Accent6 6 4 4" xfId="10113" xr:uid="{E87A1039-0E24-424E-B99C-76E3B2FED36B}"/>
    <cellStyle name="20% - Accent6 6 4 4 2" xfId="18866" xr:uid="{DF677DAC-8ED7-4E8A-B78D-906CA1B86EFE}"/>
    <cellStyle name="20% - Accent6 6 4 4 3" xfId="18867" xr:uid="{79FB5A0F-97DB-4D67-A826-C237DAF78254}"/>
    <cellStyle name="20% - Accent6 6 4 4 4" xfId="18865" xr:uid="{D1E6297A-88DF-47FE-B014-8CE1F9C1F602}"/>
    <cellStyle name="20% - Accent6 6 4 5" xfId="18868" xr:uid="{4DA3811F-F18E-46A9-8866-B1B5F2507121}"/>
    <cellStyle name="20% - Accent6 6 4 6" xfId="18869" xr:uid="{06EC2A19-65E7-460D-A1EB-21AC73F29EF9}"/>
    <cellStyle name="20% - Accent6 6 4 7" xfId="18870" xr:uid="{1592DC14-BA89-43D4-B473-5C6BD8367653}"/>
    <cellStyle name="20% - Accent6 6 4 8" xfId="28510" xr:uid="{8E64FFDF-0ED9-4691-B474-2B12A77CDCF0}"/>
    <cellStyle name="20% - Accent6 6 4 9" xfId="18850" xr:uid="{1E7A4119-5C6F-432D-A05D-092CBBFDF1A1}"/>
    <cellStyle name="20% - Accent6 6 5" xfId="2563" xr:uid="{08C4898F-10B0-455C-9A59-94305E0F08E0}"/>
    <cellStyle name="20% - Accent6 6 5 2" xfId="6572" xr:uid="{BEE7A8C7-E84F-4943-924B-95BD1EEE734C}"/>
    <cellStyle name="20% - Accent6 6 5 2 2" xfId="18873" xr:uid="{D32403C0-E3FB-4B9A-BF67-83CDBB7AF8E1}"/>
    <cellStyle name="20% - Accent6 6 5 2 3" xfId="18874" xr:uid="{85173807-C569-4C2F-8CD7-2F9BC0548E6C}"/>
    <cellStyle name="20% - Accent6 6 5 2 4" xfId="18872" xr:uid="{A1B23FC6-BBEA-469C-A224-E06D1D00BB05}"/>
    <cellStyle name="20% - Accent6 6 5 3" xfId="18875" xr:uid="{DE2A2304-1493-433A-91A7-B5C26996267C}"/>
    <cellStyle name="20% - Accent6 6 5 4" xfId="18876" xr:uid="{FCDAD6B2-F697-4AEA-A802-A5468DD775DA}"/>
    <cellStyle name="20% - Accent6 6 5 5" xfId="18877" xr:uid="{8F9A3CDB-A3DE-40B2-81EF-DC23A6AFDF5F}"/>
    <cellStyle name="20% - Accent6 6 5 6" xfId="18871" xr:uid="{1A824490-A4D6-4980-B323-62EE3F30DC49}"/>
    <cellStyle name="20% - Accent6 6 6" xfId="4579" xr:uid="{7BB4B26D-9803-472D-AB74-0F22068B52B5}"/>
    <cellStyle name="20% - Accent6 6 6 2" xfId="18879" xr:uid="{B7A34E2D-654A-471D-A7C8-3A65E18172A0}"/>
    <cellStyle name="20% - Accent6 6 6 2 2" xfId="18880" xr:uid="{C9F6502E-564C-4B77-8508-D0FE55B3FE97}"/>
    <cellStyle name="20% - Accent6 6 6 2 3" xfId="18881" xr:uid="{CA51935B-AC1C-4BCE-B55A-E09480088760}"/>
    <cellStyle name="20% - Accent6 6 6 3" xfId="18882" xr:uid="{A2FF0923-365B-4CE3-944C-F901AF95FD4F}"/>
    <cellStyle name="20% - Accent6 6 6 4" xfId="18883" xr:uid="{FA8EE15D-15EA-4633-BFA3-D53ED429D587}"/>
    <cellStyle name="20% - Accent6 6 6 5" xfId="18884" xr:uid="{2C6A492B-4BBA-4BB9-B6F8-93C60A8A043D}"/>
    <cellStyle name="20% - Accent6 6 6 6" xfId="18878" xr:uid="{3357127F-6296-4C4C-8CD7-1354CA2E7984}"/>
    <cellStyle name="20% - Accent6 6 7" xfId="9074" xr:uid="{F027FC79-5EAF-45CF-8A9C-9B27F84CA48C}"/>
    <cellStyle name="20% - Accent6 6 7 2" xfId="18886" xr:uid="{CE962416-DBEC-4AB0-B5EF-A464B2B5C591}"/>
    <cellStyle name="20% - Accent6 6 7 3" xfId="18887" xr:uid="{A102B2FB-87FD-416B-8B4B-8E25DDC47C77}"/>
    <cellStyle name="20% - Accent6 6 7 4" xfId="18885" xr:uid="{6C6D7FD4-0832-4887-810C-EC3AA5B43DDF}"/>
    <cellStyle name="20% - Accent6 6 8" xfId="18888" xr:uid="{BA7114C7-9D46-4DFC-8D0C-40908FF8A7CD}"/>
    <cellStyle name="20% - Accent6 6 9" xfId="18889" xr:uid="{6B7607BC-12D1-4968-BE2B-A30C3D4C10A1}"/>
    <cellStyle name="20% - Accent6 7" xfId="533" xr:uid="{23940F3D-6339-4783-88C6-D57AB36120C9}"/>
    <cellStyle name="20% - Accent6 7 10" xfId="27548" xr:uid="{FE6EEE4F-52C0-4789-929B-DD0680C39D95}"/>
    <cellStyle name="20% - Accent6 7 11" xfId="18890" xr:uid="{3ED5EC36-0DED-4611-A22F-627BAFD7500D}"/>
    <cellStyle name="20% - Accent6 7 12" xfId="11319" xr:uid="{6254513E-E674-4A66-8E72-CB241372CCC4}"/>
    <cellStyle name="20% - Accent6 7 2" xfId="828" xr:uid="{BFE2931A-91FC-42E4-85D6-E4D557455D05}"/>
    <cellStyle name="20% - Accent6 7 2 10" xfId="11602" xr:uid="{51A40F68-9723-465B-83F8-88DB79A1124A}"/>
    <cellStyle name="20% - Accent6 7 2 2" xfId="1873" xr:uid="{DD28D0C9-6286-4AAC-A3F8-E935095F54CB}"/>
    <cellStyle name="20% - Accent6 7 2 2 2" xfId="3897" xr:uid="{A20E1CE4-FD99-4DFB-861C-0086A5DB6568}"/>
    <cellStyle name="20% - Accent6 7 2 2 2 2" xfId="7906" xr:uid="{2E23EA9C-66B9-4ACF-83FD-D1EB5E605274}"/>
    <cellStyle name="20% - Accent6 7 2 2 2 2 2" xfId="18894" xr:uid="{AE66317B-1808-4C2B-81D9-5E8C6DE0DAB8}"/>
    <cellStyle name="20% - Accent6 7 2 2 2 3" xfId="18895" xr:uid="{741C8284-AC73-48E2-9D01-EEDDCFDCD15A}"/>
    <cellStyle name="20% - Accent6 7 2 2 2 4" xfId="18893" xr:uid="{02A90BFE-8F2D-45AE-A58E-536F2BBBC205}"/>
    <cellStyle name="20% - Accent6 7 2 2 3" xfId="5915" xr:uid="{713F24BF-66E5-4569-AD62-8A34CE5BFED1}"/>
    <cellStyle name="20% - Accent6 7 2 2 3 2" xfId="18896" xr:uid="{79EEF27D-ED60-4DCF-8371-51FE5B7E8C46}"/>
    <cellStyle name="20% - Accent6 7 2 2 4" xfId="10410" xr:uid="{723759B7-182C-43FD-AA01-DB92AE187302}"/>
    <cellStyle name="20% - Accent6 7 2 2 4 2" xfId="18897" xr:uid="{4AFDCD5F-AC82-4BCA-BED4-546990E18048}"/>
    <cellStyle name="20% - Accent6 7 2 2 5" xfId="18898" xr:uid="{D2468966-50DE-48AF-8412-03C52954FA5B}"/>
    <cellStyle name="20% - Accent6 7 2 2 6" xfId="28787" xr:uid="{F56A0D31-0AB7-41BE-B3B6-6AA7177885A5}"/>
    <cellStyle name="20% - Accent6 7 2 2 7" xfId="18892" xr:uid="{71F72ACF-2C3D-42CF-9948-117A90A0D8A3}"/>
    <cellStyle name="20% - Accent6 7 2 2 8" xfId="12640" xr:uid="{D77005D6-347F-49CF-80BA-8B62E774A443}"/>
    <cellStyle name="20% - Accent6 7 2 3" xfId="2860" xr:uid="{5B5A4D8B-0D58-4396-AC50-789AF9113104}"/>
    <cellStyle name="20% - Accent6 7 2 3 2" xfId="6869" xr:uid="{E503E020-56B4-47F7-A4BD-6E7BE2C446CB}"/>
    <cellStyle name="20% - Accent6 7 2 3 2 2" xfId="18901" xr:uid="{92FE040E-A545-40E7-974D-0EABD649643D}"/>
    <cellStyle name="20% - Accent6 7 2 3 2 3" xfId="18902" xr:uid="{B73CE722-A043-43D5-97A0-F269E9F548D2}"/>
    <cellStyle name="20% - Accent6 7 2 3 2 4" xfId="18900" xr:uid="{425377B2-32B4-46E9-B992-E152CC792D17}"/>
    <cellStyle name="20% - Accent6 7 2 3 3" xfId="18903" xr:uid="{C16BBA6F-5D55-4ACC-A011-6E10A1D38F5C}"/>
    <cellStyle name="20% - Accent6 7 2 3 4" xfId="18904" xr:uid="{AA87D669-C62A-4648-84BF-2CAC849CC07E}"/>
    <cellStyle name="20% - Accent6 7 2 3 5" xfId="18905" xr:uid="{A4111ABE-4365-40EA-BAB2-9437D94A29C7}"/>
    <cellStyle name="20% - Accent6 7 2 3 6" xfId="18899" xr:uid="{0D84BB95-6CD0-49CC-9F9D-AFF3FC159984}"/>
    <cellStyle name="20% - Accent6 7 2 4" xfId="4877" xr:uid="{D3EC2832-73F1-4BF2-A84E-59B22C8D15E5}"/>
    <cellStyle name="20% - Accent6 7 2 4 2" xfId="18907" xr:uid="{82352569-CFCF-4A88-A1AA-FD1B9F4C3865}"/>
    <cellStyle name="20% - Accent6 7 2 4 3" xfId="18908" xr:uid="{995B9A2E-40D7-4C6A-941F-0B93B8B9B9E4}"/>
    <cellStyle name="20% - Accent6 7 2 4 4" xfId="18906" xr:uid="{156D1619-7514-42C5-8931-5E70E1292436}"/>
    <cellStyle name="20% - Accent6 7 2 5" xfId="9373" xr:uid="{17C60EA1-EA90-44A8-8488-3D383C2DE4C7}"/>
    <cellStyle name="20% - Accent6 7 2 5 2" xfId="18909" xr:uid="{3A05BEFD-EB93-41A6-B144-96F659052216}"/>
    <cellStyle name="20% - Accent6 7 2 6" xfId="18910" xr:uid="{C099769A-A07B-45D4-8502-3FC48DC52501}"/>
    <cellStyle name="20% - Accent6 7 2 7" xfId="18911" xr:uid="{42C10750-4D98-46DE-B153-3994F1E55920}"/>
    <cellStyle name="20% - Accent6 7 2 8" xfId="27801" xr:uid="{1B934A9E-0B28-45EB-A2BC-E63872FEA9B8}"/>
    <cellStyle name="20% - Accent6 7 2 9" xfId="18891" xr:uid="{939373BF-ADED-4733-882B-3D7F0D9F316A}"/>
    <cellStyle name="20% - Accent6 7 3" xfId="1099" xr:uid="{C1829062-BBD6-4837-9148-3D755A7F2F6B}"/>
    <cellStyle name="20% - Accent6 7 3 10" xfId="11870" xr:uid="{910843B8-9E76-46AD-A6FC-E14155E8AC52}"/>
    <cellStyle name="20% - Accent6 7 3 2" xfId="2140" xr:uid="{101F1891-028E-4CBB-B103-BC219E6EBE79}"/>
    <cellStyle name="20% - Accent6 7 3 2 2" xfId="4164" xr:uid="{8DFB9133-60BC-49D0-B9BA-91F31920447C}"/>
    <cellStyle name="20% - Accent6 7 3 2 2 2" xfId="8173" xr:uid="{26B67498-D6DC-4990-9399-55D92099A72D}"/>
    <cellStyle name="20% - Accent6 7 3 2 2 2 2" xfId="18915" xr:uid="{6E4E20F5-0D1A-424C-9CAA-657B531B75C9}"/>
    <cellStyle name="20% - Accent6 7 3 2 2 3" xfId="18916" xr:uid="{FAB82998-E374-4CA9-A7D9-DCC06F65534F}"/>
    <cellStyle name="20% - Accent6 7 3 2 2 4" xfId="18914" xr:uid="{8A5ABDDA-82D6-4183-BD79-2C07A9C2F2B2}"/>
    <cellStyle name="20% - Accent6 7 3 2 3" xfId="6182" xr:uid="{1290D20B-0816-449D-8CA0-13A8D7B6C521}"/>
    <cellStyle name="20% - Accent6 7 3 2 3 2" xfId="18917" xr:uid="{DA4AD1D7-52EB-4373-9B6F-B811E458C01C}"/>
    <cellStyle name="20% - Accent6 7 3 2 4" xfId="10677" xr:uid="{943553F9-E465-45D5-BE03-5EF4561B79F2}"/>
    <cellStyle name="20% - Accent6 7 3 2 4 2" xfId="18918" xr:uid="{9908D720-F0DE-4037-959A-6CB680CDBFD7}"/>
    <cellStyle name="20% - Accent6 7 3 2 5" xfId="18919" xr:uid="{AF855A39-B164-4EF6-ABCA-CEBC251B2031}"/>
    <cellStyle name="20% - Accent6 7 3 2 6" xfId="29050" xr:uid="{17EA7C27-9C1F-4771-969B-E510544C521C}"/>
    <cellStyle name="20% - Accent6 7 3 2 7" xfId="18913" xr:uid="{C6DF6237-96EB-46F7-BB7C-462FA2A57A75}"/>
    <cellStyle name="20% - Accent6 7 3 2 8" xfId="12907" xr:uid="{B80A7465-1A43-4AC4-8E77-3603252303EB}"/>
    <cellStyle name="20% - Accent6 7 3 3" xfId="3127" xr:uid="{B29CA612-19B6-40FC-810D-CC5D37FF9CDB}"/>
    <cellStyle name="20% - Accent6 7 3 3 2" xfId="7136" xr:uid="{71BC394D-68A4-47DA-A028-B22509E7A5B7}"/>
    <cellStyle name="20% - Accent6 7 3 3 2 2" xfId="18922" xr:uid="{A4A25DFE-9925-4A5A-A7A3-BCE7722F8570}"/>
    <cellStyle name="20% - Accent6 7 3 3 2 3" xfId="18923" xr:uid="{73D6F1FF-C97C-4761-8162-CA2F5C0420F0}"/>
    <cellStyle name="20% - Accent6 7 3 3 2 4" xfId="18921" xr:uid="{68792BC8-A05E-4D1F-BD02-69F1A07C3B4E}"/>
    <cellStyle name="20% - Accent6 7 3 3 3" xfId="18924" xr:uid="{95F2DA2E-A602-49C4-A3B4-90546F2CBCEE}"/>
    <cellStyle name="20% - Accent6 7 3 3 4" xfId="18925" xr:uid="{6D0C8EF2-11C7-4C60-AAA5-18C9B685E417}"/>
    <cellStyle name="20% - Accent6 7 3 3 5" xfId="18926" xr:uid="{A175DB6F-C0D5-4360-A578-573AABC6FCDF}"/>
    <cellStyle name="20% - Accent6 7 3 3 6" xfId="18920" xr:uid="{ED4BD42D-EE38-4E23-A949-1ACC596A8A7A}"/>
    <cellStyle name="20% - Accent6 7 3 4" xfId="5145" xr:uid="{CB639CAE-D040-4AF9-BB05-4044D91D1DCB}"/>
    <cellStyle name="20% - Accent6 7 3 4 2" xfId="18928" xr:uid="{FDC0BAFE-BE60-4485-8355-94227B2A3762}"/>
    <cellStyle name="20% - Accent6 7 3 4 3" xfId="18929" xr:uid="{5FEDCDB2-C576-423F-931D-801AB27D0389}"/>
    <cellStyle name="20% - Accent6 7 3 4 4" xfId="18927" xr:uid="{19CA541D-436C-4105-87ED-8B475323CE20}"/>
    <cellStyle name="20% - Accent6 7 3 5" xfId="9640" xr:uid="{CCEFE3B0-0D77-4E4D-AE31-3543D212CB7C}"/>
    <cellStyle name="20% - Accent6 7 3 5 2" xfId="18930" xr:uid="{79AF503C-0A28-4C2D-AFDD-678FBDAC6FEB}"/>
    <cellStyle name="20% - Accent6 7 3 6" xfId="18931" xr:uid="{BF95C9F5-AED6-4E95-B55F-44C026BF814C}"/>
    <cellStyle name="20% - Accent6 7 3 7" xfId="18932" xr:uid="{F8801C53-3D55-4413-AA86-E963B08713A9}"/>
    <cellStyle name="20% - Accent6 7 3 8" xfId="28050" xr:uid="{DB1E8AA5-002E-472D-A7F6-E83260E17F8B}"/>
    <cellStyle name="20% - Accent6 7 3 9" xfId="18912" xr:uid="{91C15D0F-F4D8-44C4-806A-3FDB4086AA78}"/>
    <cellStyle name="20% - Accent6 7 4" xfId="1597" xr:uid="{8A432993-D556-4869-BDC4-002818E9D1FF}"/>
    <cellStyle name="20% - Accent6 7 4 2" xfId="3621" xr:uid="{B312F97D-5A6B-48B2-9DDC-72D0729F1FEA}"/>
    <cellStyle name="20% - Accent6 7 4 2 2" xfId="7630" xr:uid="{E7580DF8-7482-46A9-9963-E8213C1C36CD}"/>
    <cellStyle name="20% - Accent6 7 4 2 2 2" xfId="18935" xr:uid="{70418E4A-77BE-4218-B55D-F223C481B8C0}"/>
    <cellStyle name="20% - Accent6 7 4 2 3" xfId="18936" xr:uid="{5F9FB7FD-32C0-426B-8ECA-3BE193489418}"/>
    <cellStyle name="20% - Accent6 7 4 2 4" xfId="18934" xr:uid="{9342FED6-F4C4-4BB0-A759-A771614955E7}"/>
    <cellStyle name="20% - Accent6 7 4 3" xfId="5639" xr:uid="{CF5EC579-75D8-48F8-8DE1-C30481B1F70E}"/>
    <cellStyle name="20% - Accent6 7 4 3 2" xfId="18937" xr:uid="{7ABC8A43-140A-4303-84DF-9F3CD18EF63E}"/>
    <cellStyle name="20% - Accent6 7 4 4" xfId="10134" xr:uid="{B98B75BA-EF25-4FC8-92A2-E565A71BDCB5}"/>
    <cellStyle name="20% - Accent6 7 4 4 2" xfId="18938" xr:uid="{3D5F0E82-1706-451C-B225-105A4764D69D}"/>
    <cellStyle name="20% - Accent6 7 4 5" xfId="18939" xr:uid="{69741F68-52E5-4564-B85D-ACF69DF2A04B}"/>
    <cellStyle name="20% - Accent6 7 4 6" xfId="28530" xr:uid="{59BE1750-066D-4D44-9DAD-F379371B887B}"/>
    <cellStyle name="20% - Accent6 7 4 7" xfId="18933" xr:uid="{2984BA1D-D943-4478-9526-8A965E8DC588}"/>
    <cellStyle name="20% - Accent6 7 4 8" xfId="12364" xr:uid="{8C7955CA-AEDA-4D43-9184-2BE02DE8A3A2}"/>
    <cellStyle name="20% - Accent6 7 5" xfId="2584" xr:uid="{FC88760F-6049-4266-95D1-E8E586174111}"/>
    <cellStyle name="20% - Accent6 7 5 2" xfId="6593" xr:uid="{C840258B-0461-4365-AA2F-0CBCC39F21BA}"/>
    <cellStyle name="20% - Accent6 7 5 2 2" xfId="18942" xr:uid="{07B2F517-ED30-46C4-8162-513C0BB91286}"/>
    <cellStyle name="20% - Accent6 7 5 2 3" xfId="18943" xr:uid="{154242C2-1AC4-4498-9C7E-017B3B248C8F}"/>
    <cellStyle name="20% - Accent6 7 5 2 4" xfId="18941" xr:uid="{A7EEAC45-EA13-4AD1-86FF-504BC5940EFF}"/>
    <cellStyle name="20% - Accent6 7 5 3" xfId="18944" xr:uid="{A295BA33-DE23-433C-BA05-5F034EC5D417}"/>
    <cellStyle name="20% - Accent6 7 5 4" xfId="18945" xr:uid="{827679E7-3684-41B7-837B-0D3F6A514BE5}"/>
    <cellStyle name="20% - Accent6 7 5 5" xfId="18946" xr:uid="{31FE13CE-55D7-48B2-80FC-7EBAD1552179}"/>
    <cellStyle name="20% - Accent6 7 5 6" xfId="18940" xr:uid="{254260A0-9044-40D8-9DDE-5875A2C8034B}"/>
    <cellStyle name="20% - Accent6 7 6" xfId="4600" xr:uid="{57807C5E-1F09-406F-8638-366FEEDB06D9}"/>
    <cellStyle name="20% - Accent6 7 6 2" xfId="18948" xr:uid="{0AD75BB4-E7CE-455C-A3DD-77A04B332B30}"/>
    <cellStyle name="20% - Accent6 7 6 3" xfId="18949" xr:uid="{02968C97-3BC1-4A78-AF2C-B5E384709501}"/>
    <cellStyle name="20% - Accent6 7 6 4" xfId="18947" xr:uid="{EE6C0296-AFDE-4566-A7EA-DB6999DA7EC9}"/>
    <cellStyle name="20% - Accent6 7 7" xfId="9095" xr:uid="{AFBB266F-2691-4146-9690-01CDDD5C670C}"/>
    <cellStyle name="20% - Accent6 7 7 2" xfId="18950" xr:uid="{D5A041F7-AFA0-41CD-A93D-5F91A598D066}"/>
    <cellStyle name="20% - Accent6 7 8" xfId="18951" xr:uid="{2376D85C-95BD-4702-A08C-A47A1B93916C}"/>
    <cellStyle name="20% - Accent6 7 9" xfId="18952" xr:uid="{03DC0B6D-AEA8-4295-8EAD-C76E7F8E4231}"/>
    <cellStyle name="20% - Accent6 8" xfId="563" xr:uid="{52BE6D1C-B733-4163-AD59-8178FDBC056A}"/>
    <cellStyle name="20% - Accent6 8 10" xfId="11344" xr:uid="{33C27E77-9F4C-4821-B26E-1D475FEB79AC}"/>
    <cellStyle name="20% - Accent6 8 2" xfId="850" xr:uid="{A2483C9B-52E0-4A89-B70A-BF5C10595892}"/>
    <cellStyle name="20% - Accent6 8 2 2" xfId="1891" xr:uid="{A9B4D37B-CF1C-441A-A2EF-4BF6734B3002}"/>
    <cellStyle name="20% - Accent6 8 2 2 2" xfId="3915" xr:uid="{066A28DE-0864-49A2-B44E-D074D2B12F3C}"/>
    <cellStyle name="20% - Accent6 8 2 2 2 2" xfId="7924" xr:uid="{41122D38-A848-4B07-9D10-FF84E714638E}"/>
    <cellStyle name="20% - Accent6 8 2 2 2 3" xfId="18956" xr:uid="{68638EBD-940E-4B82-BFDF-4E6EADEC0B3B}"/>
    <cellStyle name="20% - Accent6 8 2 2 3" xfId="5933" xr:uid="{267BC08A-A880-440C-AD4B-7070A54B7784}"/>
    <cellStyle name="20% - Accent6 8 2 2 3 2" xfId="18957" xr:uid="{AEAB2782-2474-4C51-8ECE-4947A4B8F663}"/>
    <cellStyle name="20% - Accent6 8 2 2 4" xfId="10428" xr:uid="{16EC9D78-C75C-48AC-B73C-F52588072F2E}"/>
    <cellStyle name="20% - Accent6 8 2 2 4 2" xfId="28805" xr:uid="{1A2F0961-2E4F-482C-B23E-539D47453479}"/>
    <cellStyle name="20% - Accent6 8 2 2 5" xfId="18955" xr:uid="{349CE921-89B3-425E-9C44-EB2B8352F0BF}"/>
    <cellStyle name="20% - Accent6 8 2 2 6" xfId="12658" xr:uid="{77040D4D-66D9-489F-A7F1-E2A5654684BB}"/>
    <cellStyle name="20% - Accent6 8 2 3" xfId="2878" xr:uid="{CB9EF0E7-1905-44D9-ABEF-D3F56154A614}"/>
    <cellStyle name="20% - Accent6 8 2 3 2" xfId="6887" xr:uid="{FF739D92-E821-404B-8F39-7AFB869BEFB8}"/>
    <cellStyle name="20% - Accent6 8 2 3 3" xfId="18958" xr:uid="{CA7FC08C-6FFE-4EEC-AB42-8035E8834B30}"/>
    <cellStyle name="20% - Accent6 8 2 4" xfId="4896" xr:uid="{62869758-C881-41ED-9AFA-D0274AA2E68B}"/>
    <cellStyle name="20% - Accent6 8 2 4 2" xfId="18959" xr:uid="{9DB54ECB-D33B-46F2-8EA1-1EFCD6AB9AD7}"/>
    <cellStyle name="20% - Accent6 8 2 5" xfId="9391" xr:uid="{D23C5014-0DD6-4DE7-B339-8EA450136386}"/>
    <cellStyle name="20% - Accent6 8 2 5 2" xfId="18960" xr:uid="{8D969BE6-0CAA-42C3-8D75-6649C7D47530}"/>
    <cellStyle name="20% - Accent6 8 2 6" xfId="27821" xr:uid="{A882BFA5-B0BD-4FF8-857A-66A4FF562D88}"/>
    <cellStyle name="20% - Accent6 8 2 7" xfId="18954" xr:uid="{B33DDAFB-3122-4588-BCCF-BB3472A817FA}"/>
    <cellStyle name="20% - Accent6 8 2 8" xfId="11621" xr:uid="{3B7C671E-7BDC-4D04-AE14-0776BC9C4E21}"/>
    <cellStyle name="20% - Accent6 8 3" xfId="1117" xr:uid="{DC8E3190-4B44-4CFC-A64E-4A7578994E69}"/>
    <cellStyle name="20% - Accent6 8 3 2" xfId="2158" xr:uid="{4F7568FA-5ADC-4381-9AE3-EA8CC61E84DD}"/>
    <cellStyle name="20% - Accent6 8 3 2 2" xfId="4182" xr:uid="{BF18EF6B-0200-41C6-966E-009DFEDA6C84}"/>
    <cellStyle name="20% - Accent6 8 3 2 2 2" xfId="8191" xr:uid="{05ACAFBA-29F1-4575-96C3-B048D8134D9B}"/>
    <cellStyle name="20% - Accent6 8 3 2 2 3" xfId="18963" xr:uid="{73311001-BA4A-493F-B6AE-0DFB60238D9C}"/>
    <cellStyle name="20% - Accent6 8 3 2 3" xfId="6200" xr:uid="{96D9B4D9-F209-41E6-A5B6-E678FDE0795C}"/>
    <cellStyle name="20% - Accent6 8 3 2 3 2" xfId="18964" xr:uid="{9D29A4BB-0BE7-4381-84AB-53962E432621}"/>
    <cellStyle name="20% - Accent6 8 3 2 4" xfId="10695" xr:uid="{69F59BDE-033A-4D40-AB93-AF90618596A3}"/>
    <cellStyle name="20% - Accent6 8 3 2 4 2" xfId="29068" xr:uid="{F67C38C9-C4BB-4457-956F-740B9ECB26BF}"/>
    <cellStyle name="20% - Accent6 8 3 2 5" xfId="18962" xr:uid="{CD0AC055-2482-45D4-AD19-2D985C1DBFFA}"/>
    <cellStyle name="20% - Accent6 8 3 2 6" xfId="12925" xr:uid="{66E25898-1628-455A-B751-2E69D686430E}"/>
    <cellStyle name="20% - Accent6 8 3 3" xfId="3145" xr:uid="{643E7988-C980-45EC-BFAF-37D6A401CF78}"/>
    <cellStyle name="20% - Accent6 8 3 3 2" xfId="7154" xr:uid="{F7568EAB-0C58-4836-859E-24FBC4BBECB8}"/>
    <cellStyle name="20% - Accent6 8 3 3 3" xfId="18965" xr:uid="{B2EF056E-6F77-4965-A157-5B158FE99180}"/>
    <cellStyle name="20% - Accent6 8 3 4" xfId="5163" xr:uid="{46149B54-8933-42EF-887A-B1114F80AC40}"/>
    <cellStyle name="20% - Accent6 8 3 4 2" xfId="18966" xr:uid="{19CD44B7-50D1-41FA-A032-EA376A674256}"/>
    <cellStyle name="20% - Accent6 8 3 5" xfId="9658" xr:uid="{858E66F1-7FDB-4FBA-954A-718372E72DE9}"/>
    <cellStyle name="20% - Accent6 8 3 5 2" xfId="18967" xr:uid="{60B9EE80-C62A-4851-BA6C-D21D11ABA5C0}"/>
    <cellStyle name="20% - Accent6 8 3 6" xfId="28068" xr:uid="{B8A7C9DE-6003-4AB3-AF83-78FC62A96BDE}"/>
    <cellStyle name="20% - Accent6 8 3 7" xfId="18961" xr:uid="{C88E9878-0803-492E-96F0-CEC9C9FD412C}"/>
    <cellStyle name="20% - Accent6 8 3 8" xfId="11888" xr:uid="{F8D40DD4-CB43-4C4A-9972-E84E19740CA2}"/>
    <cellStyle name="20% - Accent6 8 4" xfId="1621" xr:uid="{6A8533B6-CD57-4586-877F-6908304B8B7F}"/>
    <cellStyle name="20% - Accent6 8 4 2" xfId="3645" xr:uid="{2EF201CA-59AB-4A13-937F-C302210C6212}"/>
    <cellStyle name="20% - Accent6 8 4 2 2" xfId="7654" xr:uid="{DD860A69-94ED-41FF-B05A-07193E6D17E7}"/>
    <cellStyle name="20% - Accent6 8 4 2 3" xfId="18969" xr:uid="{3025C9A6-BDF6-4408-B759-37F54058DC7B}"/>
    <cellStyle name="20% - Accent6 8 4 3" xfId="5663" xr:uid="{FC012225-3A3C-4427-8793-31577B237DAE}"/>
    <cellStyle name="20% - Accent6 8 4 3 2" xfId="18970" xr:uid="{5DE7A921-DA46-4EC0-9CDD-94F55F0A9E3E}"/>
    <cellStyle name="20% - Accent6 8 4 4" xfId="10158" xr:uid="{30503607-B4CB-465F-BA8F-29C3FCC421F9}"/>
    <cellStyle name="20% - Accent6 8 4 4 2" xfId="28554" xr:uid="{E4440D70-D47D-459E-9AB9-5F2F95583DAA}"/>
    <cellStyle name="20% - Accent6 8 4 5" xfId="18968" xr:uid="{2EF9BB10-5787-49A1-8AFF-B9EF6E357B84}"/>
    <cellStyle name="20% - Accent6 8 4 6" xfId="12388" xr:uid="{18D6DD42-A8C5-43AD-A80F-C5940BDD9A6D}"/>
    <cellStyle name="20% - Accent6 8 5" xfId="2608" xr:uid="{0757463F-C5DD-4F04-97A7-745295B417DD}"/>
    <cellStyle name="20% - Accent6 8 5 2" xfId="6617" xr:uid="{850C69BE-576A-4E7A-8304-1695F4BCED11}"/>
    <cellStyle name="20% - Accent6 8 5 3" xfId="18971" xr:uid="{F5433179-6F39-4F91-91B0-E160A95049B2}"/>
    <cellStyle name="20% - Accent6 8 6" xfId="4624" xr:uid="{C6BF4199-85AF-44C2-AD23-C98566B2EBB9}"/>
    <cellStyle name="20% - Accent6 8 6 2" xfId="18972" xr:uid="{73A537AE-A200-4E89-B1EF-582EEA59B0CD}"/>
    <cellStyle name="20% - Accent6 8 7" xfId="9119" xr:uid="{0D317CA4-60B2-4EF9-960F-C982D1C3FEF8}"/>
    <cellStyle name="20% - Accent6 8 7 2" xfId="18973" xr:uid="{560D8F4E-CF6E-4D48-98EB-63E479C6EB59}"/>
    <cellStyle name="20% - Accent6 8 8" xfId="27575" xr:uid="{92E50901-A1CA-45BA-B3AD-8954D5CD2129}"/>
    <cellStyle name="20% - Accent6 8 9" xfId="18953" xr:uid="{02EDBB2C-013A-414B-83CF-A05FA259E5C0}"/>
    <cellStyle name="20% - Accent6 9" xfId="587" xr:uid="{7D8BDBFF-2D3B-4D3B-A6BF-80EECF03115F}"/>
    <cellStyle name="20% - Accent6 9 10" xfId="11368" xr:uid="{9E445AA3-8D48-4B71-A5D1-BD43D12BB154}"/>
    <cellStyle name="20% - Accent6 9 2" xfId="871" xr:uid="{ADD627C6-479C-4FAB-8E0E-1943D5CAFF29}"/>
    <cellStyle name="20% - Accent6 9 2 2" xfId="1912" xr:uid="{8E42D484-6E95-4AA6-B759-21FD88EC8EBB}"/>
    <cellStyle name="20% - Accent6 9 2 2 2" xfId="3936" xr:uid="{F1203556-D4E4-45C0-91A1-F24B63E23273}"/>
    <cellStyle name="20% - Accent6 9 2 2 2 2" xfId="7945" xr:uid="{14400E30-16B9-45CB-B998-930A2779732B}"/>
    <cellStyle name="20% - Accent6 9 2 2 2 3" xfId="18977" xr:uid="{A0DE4CDC-2D28-46E3-BA1C-296EC5C9753D}"/>
    <cellStyle name="20% - Accent6 9 2 2 3" xfId="5954" xr:uid="{992ABD79-FF8D-451F-A487-EA6688EB9199}"/>
    <cellStyle name="20% - Accent6 9 2 2 3 2" xfId="18978" xr:uid="{48E188AE-4F80-4608-8ADB-1B98ECA8B6CD}"/>
    <cellStyle name="20% - Accent6 9 2 2 4" xfId="10449" xr:uid="{FF8A2958-654A-495D-9C0E-A08C9E19F9F1}"/>
    <cellStyle name="20% - Accent6 9 2 2 4 2" xfId="28826" xr:uid="{0A0DDE85-56E2-4F05-BFB0-CBD41AA84F1B}"/>
    <cellStyle name="20% - Accent6 9 2 2 5" xfId="18976" xr:uid="{F5055DCE-8B9C-431E-A1C5-12CC71226AC9}"/>
    <cellStyle name="20% - Accent6 9 2 2 6" xfId="12679" xr:uid="{376816CB-8620-45C2-A4D7-B2816B1E5367}"/>
    <cellStyle name="20% - Accent6 9 2 3" xfId="2899" xr:uid="{0BD79716-2B15-4E25-9145-2BCA1098DBB0}"/>
    <cellStyle name="20% - Accent6 9 2 3 2" xfId="6908" xr:uid="{DC01DF9A-CA45-4286-B7E7-3ADB3A730DF2}"/>
    <cellStyle name="20% - Accent6 9 2 3 3" xfId="18979" xr:uid="{6F8FCAB5-74CE-4B99-A262-5A4C0E0E7066}"/>
    <cellStyle name="20% - Accent6 9 2 4" xfId="4917" xr:uid="{6EEF4F1B-9D7C-4704-9CE3-0D70C4808D81}"/>
    <cellStyle name="20% - Accent6 9 2 4 2" xfId="18980" xr:uid="{6D77789B-6D56-4BC0-B24A-07F03DB823F9}"/>
    <cellStyle name="20% - Accent6 9 2 5" xfId="9412" xr:uid="{186F3E5E-3D02-4DF3-9D80-7952EF0979BB}"/>
    <cellStyle name="20% - Accent6 9 2 5 2" xfId="18981" xr:uid="{A820B7CD-6310-470E-A16E-772E5B147996}"/>
    <cellStyle name="20% - Accent6 9 2 6" xfId="27841" xr:uid="{05E4F2F1-6867-4C67-9F21-8DEB9BE7A8D0}"/>
    <cellStyle name="20% - Accent6 9 2 7" xfId="18975" xr:uid="{D38598AB-201D-47D4-8981-578097FA2F68}"/>
    <cellStyle name="20% - Accent6 9 2 8" xfId="11642" xr:uid="{A524E998-1D8B-4921-A8DA-7F5F05FDF2D4}"/>
    <cellStyle name="20% - Accent6 9 3" xfId="1138" xr:uid="{59FE37B9-2FB9-43A1-8369-EFC6065673A7}"/>
    <cellStyle name="20% - Accent6 9 3 2" xfId="2179" xr:uid="{0F95E0D0-A753-480E-A96F-8447080FFD61}"/>
    <cellStyle name="20% - Accent6 9 3 2 2" xfId="4203" xr:uid="{44B7F1F5-FC80-4BD8-8289-AE0F7D7B96B3}"/>
    <cellStyle name="20% - Accent6 9 3 2 2 2" xfId="8212" xr:uid="{5F6975BB-C30D-4182-A08B-2F41E364053E}"/>
    <cellStyle name="20% - Accent6 9 3 2 2 3" xfId="18984" xr:uid="{E43332C1-2C37-4387-80A0-DE4287012594}"/>
    <cellStyle name="20% - Accent6 9 3 2 3" xfId="6221" xr:uid="{EA75DFBF-EDD7-4B6D-A9E8-8541847A68AD}"/>
    <cellStyle name="20% - Accent6 9 3 2 3 2" xfId="18985" xr:uid="{1BEFF8C1-73E7-4BDA-970C-50537BDE05CC}"/>
    <cellStyle name="20% - Accent6 9 3 2 4" xfId="10716" xr:uid="{15816500-7940-4478-837E-AADEC17C1DCE}"/>
    <cellStyle name="20% - Accent6 9 3 2 4 2" xfId="29089" xr:uid="{216C010C-2C39-4B53-90AB-D51CF703EC97}"/>
    <cellStyle name="20% - Accent6 9 3 2 5" xfId="18983" xr:uid="{2FEF418A-FEFC-4868-A418-4BC24D1597EC}"/>
    <cellStyle name="20% - Accent6 9 3 2 6" xfId="12946" xr:uid="{D1002CF4-39AF-4163-BC1A-78BC420E97A3}"/>
    <cellStyle name="20% - Accent6 9 3 3" xfId="3166" xr:uid="{995BD554-2AC0-4090-B5EE-3A9AC0640226}"/>
    <cellStyle name="20% - Accent6 9 3 3 2" xfId="7175" xr:uid="{274F17D1-3432-4482-A66D-2F75D5979DDC}"/>
    <cellStyle name="20% - Accent6 9 3 3 3" xfId="18986" xr:uid="{AAB696CD-6526-416F-9EC4-BCA0D2E85101}"/>
    <cellStyle name="20% - Accent6 9 3 4" xfId="5184" xr:uid="{58D58ABE-02AB-42AE-B6ED-9040CEECD2F9}"/>
    <cellStyle name="20% - Accent6 9 3 4 2" xfId="18987" xr:uid="{D5F8F4F1-87A4-4707-B89D-482FAEBE7A5D}"/>
    <cellStyle name="20% - Accent6 9 3 5" xfId="9679" xr:uid="{555AAAED-96E1-44C4-8FAD-DD083B390DE1}"/>
    <cellStyle name="20% - Accent6 9 3 5 2" xfId="18988" xr:uid="{9636605B-3507-4DD6-8BA6-159D55AE663D}"/>
    <cellStyle name="20% - Accent6 9 3 6" xfId="28089" xr:uid="{F1665AB0-E651-4922-850A-55D06BAC5B5E}"/>
    <cellStyle name="20% - Accent6 9 3 7" xfId="18982" xr:uid="{C6EE9847-CB1B-450D-9F66-9824EC114629}"/>
    <cellStyle name="20% - Accent6 9 3 8" xfId="11909" xr:uid="{2CCF58F6-92EF-49DC-A4E3-B5CAC8FC7909}"/>
    <cellStyle name="20% - Accent6 9 4" xfId="1645" xr:uid="{640D7D7A-731C-4D37-B94F-266D4C2124DD}"/>
    <cellStyle name="20% - Accent6 9 4 2" xfId="3669" xr:uid="{D203E20E-D342-477F-8194-5C42EA64A5FE}"/>
    <cellStyle name="20% - Accent6 9 4 2 2" xfId="7678" xr:uid="{57328AE4-CEF2-4C8B-B7F8-31AE66E0D205}"/>
    <cellStyle name="20% - Accent6 9 4 2 3" xfId="18990" xr:uid="{4A3786AC-1B81-4FBA-AC16-EDE11E0FB178}"/>
    <cellStyle name="20% - Accent6 9 4 3" xfId="5687" xr:uid="{F74A2C31-C579-439F-9DC1-B9D476D85C13}"/>
    <cellStyle name="20% - Accent6 9 4 3 2" xfId="18991" xr:uid="{B3F1E977-EB08-40D3-9F81-684A4BFE4724}"/>
    <cellStyle name="20% - Accent6 9 4 4" xfId="10182" xr:uid="{E767DF9F-6FAA-4340-BC7A-323276273CF7}"/>
    <cellStyle name="20% - Accent6 9 4 4 2" xfId="28578" xr:uid="{C153C3BC-05BF-4919-AB64-E6C0504D2EFD}"/>
    <cellStyle name="20% - Accent6 9 4 5" xfId="18989" xr:uid="{4E8B1776-58A3-46BC-8276-DD58E1CAE19C}"/>
    <cellStyle name="20% - Accent6 9 4 6" xfId="12412" xr:uid="{D189FBD4-CBDD-4A25-A73E-5C01CD8DB5CF}"/>
    <cellStyle name="20% - Accent6 9 5" xfId="2632" xr:uid="{5984D6D5-358C-488A-BF18-FE476C78AFD8}"/>
    <cellStyle name="20% - Accent6 9 5 2" xfId="6641" xr:uid="{BAD67D48-8E5D-448F-8FFD-012381D7FB04}"/>
    <cellStyle name="20% - Accent6 9 5 3" xfId="18992" xr:uid="{D1894951-C752-4740-8F88-7B263F640F15}"/>
    <cellStyle name="20% - Accent6 9 6" xfId="4648" xr:uid="{A44861D5-33D5-477B-A3E5-FEA49A6F07CF}"/>
    <cellStyle name="20% - Accent6 9 6 2" xfId="18993" xr:uid="{72C005CA-68E5-4856-8B40-BDDCACAEB957}"/>
    <cellStyle name="20% - Accent6 9 7" xfId="9143" xr:uid="{B5F141F7-0ECA-458A-AA0B-4DA535A4F6C9}"/>
    <cellStyle name="20% - Accent6 9 7 2" xfId="18994" xr:uid="{7CDC2E23-98E8-4D22-BD41-59E0FF1787F6}"/>
    <cellStyle name="20% - Accent6 9 8" xfId="27596" xr:uid="{D610F75F-26E6-4E43-B936-9B97381169C0}"/>
    <cellStyle name="20% - Accent6 9 9" xfId="18974" xr:uid="{5328AC18-3D93-4CFC-A5E3-0774286FF997}"/>
    <cellStyle name="3 Space" xfId="11017" xr:uid="{9D2FE679-65D4-4F1B-A960-3919EAAAA7EA}"/>
    <cellStyle name="4 Space" xfId="29379" xr:uid="{EF6CE752-695A-4824-9615-CAEB07E36BE1}"/>
    <cellStyle name="40% - Accent1" xfId="59" builtinId="31" customBuiltin="1"/>
    <cellStyle name="40% - Accent1 10" xfId="602" xr:uid="{D042EAC3-1BB4-47E4-B3EB-7FF5A0583E81}"/>
    <cellStyle name="40% - Accent1 10 10" xfId="11383" xr:uid="{B58310B4-1C01-41EF-B7B7-D407C11E1641}"/>
    <cellStyle name="40% - Accent1 10 2" xfId="1660" xr:uid="{95048BF7-7682-419C-82D3-45C280F4ABF6}"/>
    <cellStyle name="40% - Accent1 10 2 2" xfId="3684" xr:uid="{5250AC05-9A6B-469E-BAC8-A1D99277435B}"/>
    <cellStyle name="40% - Accent1 10 2 2 2" xfId="7693" xr:uid="{83294EDD-C7A8-4F37-BF99-F2CFAA2D5490}"/>
    <cellStyle name="40% - Accent1 10 2 2 2 2" xfId="18999" xr:uid="{7372D528-AB16-40CF-B7F2-336BF7424F68}"/>
    <cellStyle name="40% - Accent1 10 2 2 3" xfId="19000" xr:uid="{D2849B02-04C8-4716-970F-7B61BE5A2537}"/>
    <cellStyle name="40% - Accent1 10 2 2 4" xfId="18998" xr:uid="{0BFE4855-6EE6-4A8B-BB54-F5D2557F9808}"/>
    <cellStyle name="40% - Accent1 10 2 3" xfId="5702" xr:uid="{4E94CA1D-E172-4FB2-AFAF-E8F05F09AC7E}"/>
    <cellStyle name="40% - Accent1 10 2 3 2" xfId="19001" xr:uid="{0E6059B2-A660-4EC7-B412-B868C191933F}"/>
    <cellStyle name="40% - Accent1 10 2 4" xfId="10197" xr:uid="{B7F82E24-1A25-449E-884E-00D52EFA05B5}"/>
    <cellStyle name="40% - Accent1 10 2 4 2" xfId="19002" xr:uid="{20362CB7-6FAF-4666-BF79-615DFBAA940B}"/>
    <cellStyle name="40% - Accent1 10 2 5" xfId="19003" xr:uid="{FF1F40F5-0FBF-49B5-941E-B9B6C6F2996A}"/>
    <cellStyle name="40% - Accent1 10 2 6" xfId="28593" xr:uid="{6FD22607-D80D-4E57-832D-683EB389B9AE}"/>
    <cellStyle name="40% - Accent1 10 2 7" xfId="18997" xr:uid="{C38A7297-2F55-4158-B2A1-8442CCC6EDF4}"/>
    <cellStyle name="40% - Accent1 10 2 8" xfId="12427" xr:uid="{38426300-1333-459B-BEC9-5B088566C1E0}"/>
    <cellStyle name="40% - Accent1 10 3" xfId="2647" xr:uid="{6A94B71A-2FF2-4C50-BDA3-F25AF553BF8D}"/>
    <cellStyle name="40% - Accent1 10 3 2" xfId="6656" xr:uid="{279C7E25-459B-4EAD-B12E-B6091B2C9B55}"/>
    <cellStyle name="40% - Accent1 10 3 2 2" xfId="19006" xr:uid="{D4B7CBC3-D59B-4890-A496-66AC1134679C}"/>
    <cellStyle name="40% - Accent1 10 3 2 3" xfId="19007" xr:uid="{AF312F7C-B3B4-493E-BB16-5335ACA36538}"/>
    <cellStyle name="40% - Accent1 10 3 2 4" xfId="19005" xr:uid="{33018036-A75D-4E72-994E-57418B910503}"/>
    <cellStyle name="40% - Accent1 10 3 3" xfId="19008" xr:uid="{0B39BB0C-985F-4D23-A2D2-9FE5F648C387}"/>
    <cellStyle name="40% - Accent1 10 3 4" xfId="19009" xr:uid="{5903F66C-96A4-4983-9BEB-E77AB9910F8F}"/>
    <cellStyle name="40% - Accent1 10 3 5" xfId="19010" xr:uid="{60EB4900-3513-49B2-A90D-1E129D7D0DF5}"/>
    <cellStyle name="40% - Accent1 10 3 6" xfId="19004" xr:uid="{D50979CB-4A28-4575-A69F-0321CD6D3216}"/>
    <cellStyle name="40% - Accent1 10 4" xfId="4663" xr:uid="{971BE07C-AD5E-4A6B-B189-634488AE12D5}"/>
    <cellStyle name="40% - Accent1 10 4 2" xfId="19012" xr:uid="{1A6BA4F7-A1F4-420E-869F-C67D8CC40BFB}"/>
    <cellStyle name="40% - Accent1 10 4 3" xfId="19013" xr:uid="{076E29C2-04F5-4C9B-ADF9-F60D499E0CDE}"/>
    <cellStyle name="40% - Accent1 10 4 4" xfId="19011" xr:uid="{A6180E30-C655-4A14-AF41-6B1AEB0F710C}"/>
    <cellStyle name="40% - Accent1 10 5" xfId="9158" xr:uid="{AEE681A1-833F-4C6A-B7EC-F02DEA69BE42}"/>
    <cellStyle name="40% - Accent1 10 5 2" xfId="19014" xr:uid="{D23A3AF0-BE0A-4117-AEC7-D3262D8EFD1C}"/>
    <cellStyle name="40% - Accent1 10 6" xfId="19015" xr:uid="{B40B7A9D-5EB3-4D43-9EB4-76498A7A0E67}"/>
    <cellStyle name="40% - Accent1 10 7" xfId="19016" xr:uid="{B48BE9A0-FBCB-4F4A-A9FA-C8D44BB7509D}"/>
    <cellStyle name="40% - Accent1 10 8" xfId="27608" xr:uid="{F72B7CFB-1859-4C80-9BE4-F09C719D5611}"/>
    <cellStyle name="40% - Accent1 10 9" xfId="18996" xr:uid="{8140F3A0-D8E9-4CEC-9DC5-ECD473D3E2D0}"/>
    <cellStyle name="40% - Accent1 11" xfId="886" xr:uid="{8794A473-5DCF-4A10-BD9C-B686F7E01E3C}"/>
    <cellStyle name="40% - Accent1 11 10" xfId="11657" xr:uid="{65B68275-F9B8-4035-BC3D-A2E07FAE184F}"/>
    <cellStyle name="40% - Accent1 11 2" xfId="1927" xr:uid="{7ABAA004-1624-4A6A-8271-F84392101866}"/>
    <cellStyle name="40% - Accent1 11 2 2" xfId="3951" xr:uid="{CD809607-B2FE-465A-87A4-0E6B98609E33}"/>
    <cellStyle name="40% - Accent1 11 2 2 2" xfId="7960" xr:uid="{F2836D83-5FEE-4F9C-9B14-AEAECFBFC3EC}"/>
    <cellStyle name="40% - Accent1 11 2 2 2 2" xfId="19020" xr:uid="{CF2D1DD9-B103-413C-8BB3-256CF426AA41}"/>
    <cellStyle name="40% - Accent1 11 2 2 3" xfId="19021" xr:uid="{E7CF155A-57D3-4D72-8891-C20BDF580C53}"/>
    <cellStyle name="40% - Accent1 11 2 2 4" xfId="19019" xr:uid="{C26F95C5-1764-4B2C-944A-5E6BA0D57CB3}"/>
    <cellStyle name="40% - Accent1 11 2 3" xfId="5969" xr:uid="{1E96FC71-891D-4C41-BD0F-E44D7102914B}"/>
    <cellStyle name="40% - Accent1 11 2 3 2" xfId="19022" xr:uid="{20544E2F-F502-4E6F-A71A-EEF45A0D91CC}"/>
    <cellStyle name="40% - Accent1 11 2 4" xfId="10464" xr:uid="{77F5A0D1-35E4-4968-A0FC-607164594575}"/>
    <cellStyle name="40% - Accent1 11 2 4 2" xfId="19023" xr:uid="{8898B3B0-0D3C-4E7C-BE07-E5F7ACF34AE8}"/>
    <cellStyle name="40% - Accent1 11 2 5" xfId="19024" xr:uid="{32FEF6A9-0ED3-4D57-9C03-1059D56A90D4}"/>
    <cellStyle name="40% - Accent1 11 2 6" xfId="28841" xr:uid="{F98E4B97-615F-4346-B019-B08255560AE4}"/>
    <cellStyle name="40% - Accent1 11 2 7" xfId="19018" xr:uid="{F3F4FAF4-3E53-4A1D-BEFD-D35E72657EEA}"/>
    <cellStyle name="40% - Accent1 11 2 8" xfId="12694" xr:uid="{A2776C44-AF75-406D-B29F-5953E51F0CB2}"/>
    <cellStyle name="40% - Accent1 11 3" xfId="2914" xr:uid="{3C08118A-0F39-4CF5-ABB4-A38FA8ABB7CD}"/>
    <cellStyle name="40% - Accent1 11 3 2" xfId="6923" xr:uid="{47E3F688-1FF8-4139-A450-FA461CDEC44C}"/>
    <cellStyle name="40% - Accent1 11 3 2 2" xfId="19027" xr:uid="{5AD70E38-81F8-47CF-8857-949F838D4D88}"/>
    <cellStyle name="40% - Accent1 11 3 2 3" xfId="19028" xr:uid="{39901707-E84D-4883-BE95-774B6857A582}"/>
    <cellStyle name="40% - Accent1 11 3 2 4" xfId="19026" xr:uid="{A2DEC816-DFB6-4B64-B534-C7966FE812CF}"/>
    <cellStyle name="40% - Accent1 11 3 3" xfId="19029" xr:uid="{7119B9AC-29F2-49A9-8E4D-E0657EB655DA}"/>
    <cellStyle name="40% - Accent1 11 3 4" xfId="19030" xr:uid="{45304FFB-4F90-4260-A7EE-E728B83A25BA}"/>
    <cellStyle name="40% - Accent1 11 3 5" xfId="19031" xr:uid="{E1A52FD6-2B47-40D2-B806-8B21C4315727}"/>
    <cellStyle name="40% - Accent1 11 3 6" xfId="19025" xr:uid="{E7DA98A7-CBBA-49D1-B3D5-0E8AF6CA66A8}"/>
    <cellStyle name="40% - Accent1 11 4" xfId="4932" xr:uid="{F1AAE743-85D1-4A47-9DC9-361B33E97EA5}"/>
    <cellStyle name="40% - Accent1 11 4 2" xfId="19033" xr:uid="{A327750F-C14A-4F36-BF9A-0A87963E5ED9}"/>
    <cellStyle name="40% - Accent1 11 4 3" xfId="19034" xr:uid="{846D6068-EF52-424E-A167-50C2A7D8B093}"/>
    <cellStyle name="40% - Accent1 11 4 4" xfId="19032" xr:uid="{29AB8316-B00A-44D3-B3A2-67D4991AA497}"/>
    <cellStyle name="40% - Accent1 11 5" xfId="9427" xr:uid="{245DAE45-FD4A-4444-B2E8-64B91898B7F9}"/>
    <cellStyle name="40% - Accent1 11 5 2" xfId="19035" xr:uid="{4E7A8388-C0A1-4C57-BE1E-E0790BBD701F}"/>
    <cellStyle name="40% - Accent1 11 6" xfId="19036" xr:uid="{DBFFCE44-1BB9-4341-A542-88592F9AC683}"/>
    <cellStyle name="40% - Accent1 11 7" xfId="19037" xr:uid="{5366FD7B-660B-492D-9332-E48BA6AABBFF}"/>
    <cellStyle name="40% - Accent1 11 8" xfId="27856" xr:uid="{E272407C-E27B-49C9-A0BA-20C24BD4347B}"/>
    <cellStyle name="40% - Accent1 11 9" xfId="19017" xr:uid="{71A1B189-5D68-4755-88BD-EA059D5EFDB1}"/>
    <cellStyle name="40% - Accent1 12" xfId="1155" xr:uid="{63C13DF6-873D-4080-BBF5-AEF237970782}"/>
    <cellStyle name="40% - Accent1 12 10" xfId="11926" xr:uid="{BD31C9FC-16E5-4591-9153-B0F691A8B4CB}"/>
    <cellStyle name="40% - Accent1 12 2" xfId="2196" xr:uid="{2792C4A5-1E46-4DCF-B32E-A9C363B4978C}"/>
    <cellStyle name="40% - Accent1 12 2 2" xfId="4220" xr:uid="{4C079813-48B0-49C4-A3E6-95BE1037B5F4}"/>
    <cellStyle name="40% - Accent1 12 2 2 2" xfId="8229" xr:uid="{227B22C4-348E-496B-8763-67B8D53B4DB1}"/>
    <cellStyle name="40% - Accent1 12 2 2 2 2" xfId="19041" xr:uid="{BC4022FA-E638-4D0D-B356-2FF5A63BA33A}"/>
    <cellStyle name="40% - Accent1 12 2 2 3" xfId="19042" xr:uid="{61DEB1DE-A9B3-4D5F-B7F9-30D6AD942057}"/>
    <cellStyle name="40% - Accent1 12 2 2 4" xfId="19040" xr:uid="{CD4D7B77-756C-46EE-AE7C-1C56CB35DB7C}"/>
    <cellStyle name="40% - Accent1 12 2 3" xfId="6238" xr:uid="{A1F634C6-6084-4EFF-834D-5BD98389B492}"/>
    <cellStyle name="40% - Accent1 12 2 3 2" xfId="19043" xr:uid="{19337558-33C8-442D-8AD6-6A00E5D5073A}"/>
    <cellStyle name="40% - Accent1 12 2 4" xfId="10733" xr:uid="{A3F313E8-C279-40FB-A068-0818E5AFEE0B}"/>
    <cellStyle name="40% - Accent1 12 2 4 2" xfId="19044" xr:uid="{EEF93DB4-9180-4D70-9574-2BDFE4DD61C4}"/>
    <cellStyle name="40% - Accent1 12 2 5" xfId="19045" xr:uid="{58FB6379-248B-4C70-8CE4-BCA2FC3DE8BA}"/>
    <cellStyle name="40% - Accent1 12 2 6" xfId="29106" xr:uid="{0FAF00F3-9415-4928-9B19-B2A619CC09FB}"/>
    <cellStyle name="40% - Accent1 12 2 7" xfId="19039" xr:uid="{E0E72DAA-6542-46A4-AC22-E89542D44686}"/>
    <cellStyle name="40% - Accent1 12 2 8" xfId="12963" xr:uid="{DBAD8FC5-25F5-4F7E-9924-32FF0A2C19C8}"/>
    <cellStyle name="40% - Accent1 12 3" xfId="3183" xr:uid="{8E398743-CC8A-40F0-887A-AD4B8DD4DBEC}"/>
    <cellStyle name="40% - Accent1 12 3 2" xfId="7192" xr:uid="{61F5D2CE-27B2-4909-936D-6094D1E13F2D}"/>
    <cellStyle name="40% - Accent1 12 3 2 2" xfId="19048" xr:uid="{53F5CE55-47E5-490D-A2EB-376312C3C0F3}"/>
    <cellStyle name="40% - Accent1 12 3 2 3" xfId="19049" xr:uid="{A30957BA-91A9-48CA-9021-7EDFE05DD32A}"/>
    <cellStyle name="40% - Accent1 12 3 2 4" xfId="19047" xr:uid="{CF410C37-9222-4FDA-AC61-D1780647276F}"/>
    <cellStyle name="40% - Accent1 12 3 3" xfId="19050" xr:uid="{C3846F28-9B4F-48CA-AE22-76A1E9CEFD7D}"/>
    <cellStyle name="40% - Accent1 12 3 4" xfId="19051" xr:uid="{8880E7E7-AB68-4CEB-9E2A-9F08266D1E1A}"/>
    <cellStyle name="40% - Accent1 12 3 5" xfId="19052" xr:uid="{73DF25A7-28FC-4111-8C67-F7D58D30BCAD}"/>
    <cellStyle name="40% - Accent1 12 3 6" xfId="19046" xr:uid="{0F6DCC62-E5B8-463C-8834-A12E73F8D861}"/>
    <cellStyle name="40% - Accent1 12 4" xfId="5201" xr:uid="{F4CA68AB-D5F6-498C-8D39-9A9A5FDFC2C2}"/>
    <cellStyle name="40% - Accent1 12 4 2" xfId="19054" xr:uid="{C99C1EA5-CCDB-4266-9FDC-5195ED0DA4AA}"/>
    <cellStyle name="40% - Accent1 12 4 3" xfId="19055" xr:uid="{C6D94BC2-C571-4309-A215-C13093671588}"/>
    <cellStyle name="40% - Accent1 12 4 4" xfId="19053" xr:uid="{496EDCA2-BA62-46DF-8D9F-5020EEF121A3}"/>
    <cellStyle name="40% - Accent1 12 5" xfId="9696" xr:uid="{23063A1A-0498-4110-9326-D8D3307FD23C}"/>
    <cellStyle name="40% - Accent1 12 5 2" xfId="19056" xr:uid="{AF1D448F-C4CB-432F-A7FC-4734206FE0DF}"/>
    <cellStyle name="40% - Accent1 12 6" xfId="19057" xr:uid="{6E0AF0E5-FFD3-462B-A78A-BC875C360E5D}"/>
    <cellStyle name="40% - Accent1 12 7" xfId="19058" xr:uid="{42C48394-F265-4C22-B628-5A2CB0AA4C8A}"/>
    <cellStyle name="40% - Accent1 12 8" xfId="28106" xr:uid="{A5126C40-D913-4920-AD2F-1352C6DB89DF}"/>
    <cellStyle name="40% - Accent1 12 9" xfId="19038" xr:uid="{7ECC5195-9227-4690-89BD-DE8FB4CC50AB}"/>
    <cellStyle name="40% - Accent1 13" xfId="1180" xr:uid="{E41ABD6D-8C1F-4232-838E-32DA2B6E9653}"/>
    <cellStyle name="40% - Accent1 13 10" xfId="11951" xr:uid="{E4988251-1063-4325-9254-5732ECB6D8CF}"/>
    <cellStyle name="40% - Accent1 13 2" xfId="2221" xr:uid="{7CD6211B-495D-4FAF-8E70-23BD017434E7}"/>
    <cellStyle name="40% - Accent1 13 2 2" xfId="4245" xr:uid="{92E36132-2F5C-4AD9-802F-2AC5803513ED}"/>
    <cellStyle name="40% - Accent1 13 2 2 2" xfId="8254" xr:uid="{1411FA54-2912-43FF-B1CB-B823C4B5E281}"/>
    <cellStyle name="40% - Accent1 13 2 2 2 2" xfId="19062" xr:uid="{7D8EB3AF-12A4-46E5-AF81-7C133C6B97DF}"/>
    <cellStyle name="40% - Accent1 13 2 2 3" xfId="19063" xr:uid="{B2BBA8D6-9E36-4BD8-A7E5-5B77AF82E900}"/>
    <cellStyle name="40% - Accent1 13 2 2 4" xfId="19061" xr:uid="{A308A1CF-645D-4C6F-8040-5A5D110D9C83}"/>
    <cellStyle name="40% - Accent1 13 2 3" xfId="6263" xr:uid="{F11BDB6C-A3E6-4518-B245-51B5EF8D5E37}"/>
    <cellStyle name="40% - Accent1 13 2 3 2" xfId="19064" xr:uid="{2E129016-F4F4-4E00-AFBB-9F5CFCF2281A}"/>
    <cellStyle name="40% - Accent1 13 2 4" xfId="10758" xr:uid="{809F4C84-F5D0-46B9-983B-8D2D685C1479}"/>
    <cellStyle name="40% - Accent1 13 2 4 2" xfId="19065" xr:uid="{9786520A-B630-453E-A72E-DDF3B60ECDA3}"/>
    <cellStyle name="40% - Accent1 13 2 5" xfId="19066" xr:uid="{FB85A37A-FA48-4135-825A-6249C0C9C8BA}"/>
    <cellStyle name="40% - Accent1 13 2 6" xfId="29130" xr:uid="{5A20F210-FCAB-43B0-A917-4E56A7F8EF9F}"/>
    <cellStyle name="40% - Accent1 13 2 7" xfId="19060" xr:uid="{65340C68-D310-4EE2-87DA-921E7D720CD0}"/>
    <cellStyle name="40% - Accent1 13 2 8" xfId="12988" xr:uid="{9CC3738A-9526-4AE6-8E2C-7AED6F5D9495}"/>
    <cellStyle name="40% - Accent1 13 3" xfId="3208" xr:uid="{3EED89DF-BA00-4FBA-81B7-690CB8F1857D}"/>
    <cellStyle name="40% - Accent1 13 3 2" xfId="7217" xr:uid="{8DEE491E-5519-4768-B394-D0C0333E10EC}"/>
    <cellStyle name="40% - Accent1 13 3 2 2" xfId="19069" xr:uid="{DDACF013-2A28-4079-923C-52F6AA217590}"/>
    <cellStyle name="40% - Accent1 13 3 2 3" xfId="19070" xr:uid="{54DD8262-B659-4773-B4B6-FB18E1DAC2B7}"/>
    <cellStyle name="40% - Accent1 13 3 2 4" xfId="19068" xr:uid="{3A6F0285-D1DB-43C5-A3CA-EA4D6F0C6DB3}"/>
    <cellStyle name="40% - Accent1 13 3 3" xfId="19071" xr:uid="{42F4FF06-AE0C-4B4F-BD23-7E0BD2DADAD2}"/>
    <cellStyle name="40% - Accent1 13 3 4" xfId="19072" xr:uid="{12370736-E01A-4757-BA98-1ABB396A95BC}"/>
    <cellStyle name="40% - Accent1 13 3 5" xfId="19073" xr:uid="{F82FCA0F-C7A2-4EE9-BA11-A9FB43241092}"/>
    <cellStyle name="40% - Accent1 13 3 6" xfId="19067" xr:uid="{EACAD025-F06F-455A-A8BE-067CA5119AAB}"/>
    <cellStyle name="40% - Accent1 13 4" xfId="5226" xr:uid="{A46784CA-35C2-4C21-934A-72FD144F476D}"/>
    <cellStyle name="40% - Accent1 13 4 2" xfId="19075" xr:uid="{B78BCF7F-D8EA-4E8A-8ABD-D9BAD02F543A}"/>
    <cellStyle name="40% - Accent1 13 4 3" xfId="19076" xr:uid="{1F58F17F-E924-4224-8D3E-CB9CBE33E137}"/>
    <cellStyle name="40% - Accent1 13 4 4" xfId="19074" xr:uid="{CD7AAE8F-F47D-4BA1-9A5D-CEA5B258C4C5}"/>
    <cellStyle name="40% - Accent1 13 5" xfId="9721" xr:uid="{63E932C9-679C-422D-8057-A78BBF86582D}"/>
    <cellStyle name="40% - Accent1 13 5 2" xfId="19077" xr:uid="{71CB05A0-3371-4A2D-8973-03B0EED39F66}"/>
    <cellStyle name="40% - Accent1 13 6" xfId="19078" xr:uid="{F5823403-2266-408C-ADAA-C9D154C5BAB2}"/>
    <cellStyle name="40% - Accent1 13 7" xfId="19079" xr:uid="{EE5CB70B-0F6F-403A-A710-FD91DE4C25DB}"/>
    <cellStyle name="40% - Accent1 13 8" xfId="28129" xr:uid="{BE56F1E6-3074-4090-AC43-F1A7A5F049D8}"/>
    <cellStyle name="40% - Accent1 13 9" xfId="19059" xr:uid="{D4A4CC1B-4191-415B-893E-781F98DA0324}"/>
    <cellStyle name="40% - Accent1 14" xfId="1205" xr:uid="{5914CF6A-6401-4907-AFBE-C0D673461397}"/>
    <cellStyle name="40% - Accent1 14 10" xfId="11976" xr:uid="{8751E45F-9643-446E-9034-29FC4CDB71BF}"/>
    <cellStyle name="40% - Accent1 14 2" xfId="2246" xr:uid="{BEF14FE5-AE34-4194-8FBB-CC3020BD5718}"/>
    <cellStyle name="40% - Accent1 14 2 2" xfId="4270" xr:uid="{ED280DF3-E916-4AF2-B74E-91760EDB02BE}"/>
    <cellStyle name="40% - Accent1 14 2 2 2" xfId="8279" xr:uid="{EBF95578-B172-4014-82A4-BBA65133BE43}"/>
    <cellStyle name="40% - Accent1 14 2 2 2 2" xfId="19083" xr:uid="{5690965B-AD49-4E1E-99F1-2E8293C35989}"/>
    <cellStyle name="40% - Accent1 14 2 2 3" xfId="19084" xr:uid="{E8533F72-CFE1-4F07-B3A1-8BA0AD793604}"/>
    <cellStyle name="40% - Accent1 14 2 2 4" xfId="19082" xr:uid="{F4AF5C2D-E189-41C4-A862-48598D5B76BF}"/>
    <cellStyle name="40% - Accent1 14 2 3" xfId="6288" xr:uid="{5FF684E6-BF3A-470E-9E80-FF1D911FBB00}"/>
    <cellStyle name="40% - Accent1 14 2 3 2" xfId="19085" xr:uid="{FE2A49BA-1148-462E-A9CC-DCD4304D09B8}"/>
    <cellStyle name="40% - Accent1 14 2 4" xfId="10783" xr:uid="{3EE0A046-F636-43E9-B86A-4BC404B449B5}"/>
    <cellStyle name="40% - Accent1 14 2 4 2" xfId="19086" xr:uid="{D8B31236-B8F9-44D8-A35A-23F5207C9C85}"/>
    <cellStyle name="40% - Accent1 14 2 5" xfId="19087" xr:uid="{001A2D66-AA79-40AA-8146-47943D9D16DB}"/>
    <cellStyle name="40% - Accent1 14 2 6" xfId="29154" xr:uid="{ECC40639-687D-44E9-BBB8-1544CDFD03F9}"/>
    <cellStyle name="40% - Accent1 14 2 7" xfId="19081" xr:uid="{78F32684-19D6-46F2-B856-8C300EB9BBFD}"/>
    <cellStyle name="40% - Accent1 14 2 8" xfId="13013" xr:uid="{A2043ED8-04D8-445E-B101-F597BB9A1485}"/>
    <cellStyle name="40% - Accent1 14 3" xfId="3233" xr:uid="{615BDCE1-DB0E-40EA-86B9-06BF6C6073F2}"/>
    <cellStyle name="40% - Accent1 14 3 2" xfId="7242" xr:uid="{A166439B-5D71-4474-BF5D-0BA006C4A959}"/>
    <cellStyle name="40% - Accent1 14 3 2 2" xfId="19090" xr:uid="{4D3FEEEB-D7CC-4488-BE32-CF1ADE9665C0}"/>
    <cellStyle name="40% - Accent1 14 3 2 3" xfId="19091" xr:uid="{8B1B5944-4165-4754-A295-8558BF4AE9C7}"/>
    <cellStyle name="40% - Accent1 14 3 2 4" xfId="19089" xr:uid="{54BF176A-3F4D-4E0F-A530-7AD6B0A63A03}"/>
    <cellStyle name="40% - Accent1 14 3 3" xfId="19092" xr:uid="{8E97C956-DF59-403B-A174-668CEC3D99CB}"/>
    <cellStyle name="40% - Accent1 14 3 4" xfId="19093" xr:uid="{045DEB27-40C6-43D8-B152-970A977CAFCB}"/>
    <cellStyle name="40% - Accent1 14 3 5" xfId="19094" xr:uid="{1BB28473-02E1-4073-9C45-8C99BECA24D4}"/>
    <cellStyle name="40% - Accent1 14 3 6" xfId="19088" xr:uid="{76B5BE39-0322-446D-980B-332FAD9891A8}"/>
    <cellStyle name="40% - Accent1 14 4" xfId="5251" xr:uid="{8110A55E-0B13-4D6A-AA3C-81797143A89C}"/>
    <cellStyle name="40% - Accent1 14 4 2" xfId="19096" xr:uid="{347450BB-39E3-4787-B635-1838CCE8AD14}"/>
    <cellStyle name="40% - Accent1 14 4 3" xfId="19097" xr:uid="{41C22D7E-1CCA-4799-9EB1-751C4B8B0162}"/>
    <cellStyle name="40% - Accent1 14 4 4" xfId="19095" xr:uid="{52DD1D84-C9E8-42EC-A6A8-B68B6ED68290}"/>
    <cellStyle name="40% - Accent1 14 5" xfId="9746" xr:uid="{8AC1BEE1-6F25-4093-A69D-FF092D69FB05}"/>
    <cellStyle name="40% - Accent1 14 5 2" xfId="19098" xr:uid="{D9BBEB8E-6F5E-4914-9865-3FB70195E6B5}"/>
    <cellStyle name="40% - Accent1 14 6" xfId="19099" xr:uid="{4E316C91-4155-4216-867B-624F0845123B}"/>
    <cellStyle name="40% - Accent1 14 7" xfId="19100" xr:uid="{C53A5C26-4D91-4E2B-9227-DEADF7FC63C9}"/>
    <cellStyle name="40% - Accent1 14 8" xfId="28152" xr:uid="{15D3E228-DC1C-493F-94E8-3FD799C0CAE6}"/>
    <cellStyle name="40% - Accent1 14 9" xfId="19080" xr:uid="{14E22CFC-51F3-48DA-A497-5F73C1D5CA4B}"/>
    <cellStyle name="40% - Accent1 15" xfId="1228" xr:uid="{0EBA0F11-8261-4696-801D-64F7EBC4B514}"/>
    <cellStyle name="40% - Accent1 15 10" xfId="11999" xr:uid="{0D75CA28-67DC-4FA1-B26F-72CB23A3EA7A}"/>
    <cellStyle name="40% - Accent1 15 2" xfId="2269" xr:uid="{E009EE78-9A4A-4974-A9AF-1BAD8DD4B5B2}"/>
    <cellStyle name="40% - Accent1 15 2 2" xfId="4293" xr:uid="{3DC992BB-4256-4434-80B8-0BF5D06348FA}"/>
    <cellStyle name="40% - Accent1 15 2 2 2" xfId="8302" xr:uid="{5485A251-2AFE-4833-99E0-D5523EC706C5}"/>
    <cellStyle name="40% - Accent1 15 2 2 2 2" xfId="19104" xr:uid="{E6D3E00A-D857-4319-A17C-6E2C2535D1A4}"/>
    <cellStyle name="40% - Accent1 15 2 2 3" xfId="19105" xr:uid="{10F0B1D0-DDA1-40F2-AE98-D1FD45638AA1}"/>
    <cellStyle name="40% - Accent1 15 2 2 4" xfId="19103" xr:uid="{D30A688E-56A0-4B5E-88CB-AD5689A5F182}"/>
    <cellStyle name="40% - Accent1 15 2 3" xfId="6311" xr:uid="{393560AC-C26B-4CFD-B3A7-4CA75012DF52}"/>
    <cellStyle name="40% - Accent1 15 2 3 2" xfId="19106" xr:uid="{FA16AF14-E398-458E-84A7-19BC65D9F9B5}"/>
    <cellStyle name="40% - Accent1 15 2 4" xfId="10806" xr:uid="{E4366453-82E8-4031-8CEC-A5BC6ECA7A42}"/>
    <cellStyle name="40% - Accent1 15 2 4 2" xfId="19107" xr:uid="{2CC39228-F38D-4256-9D10-D60C29AFA479}"/>
    <cellStyle name="40% - Accent1 15 2 5" xfId="19108" xr:uid="{2B43922F-2A8A-4782-A965-C95782E92305}"/>
    <cellStyle name="40% - Accent1 15 2 6" xfId="29176" xr:uid="{DD292AA0-986F-4D0E-AEC5-E9849C009099}"/>
    <cellStyle name="40% - Accent1 15 2 7" xfId="19102" xr:uid="{36965B08-1884-4C2B-BB32-E316565188DE}"/>
    <cellStyle name="40% - Accent1 15 2 8" xfId="13036" xr:uid="{373EEBCC-AF86-4EBE-A559-6947088EC4FA}"/>
    <cellStyle name="40% - Accent1 15 3" xfId="3256" xr:uid="{65784F71-4EF5-4416-89A2-8129A9FC7F4D}"/>
    <cellStyle name="40% - Accent1 15 3 2" xfId="7265" xr:uid="{0A72B4B0-D5E2-4BF8-BABB-908529E87D88}"/>
    <cellStyle name="40% - Accent1 15 3 2 2" xfId="19111" xr:uid="{EC0763E8-78D3-432F-AA62-A32202FDC1C0}"/>
    <cellStyle name="40% - Accent1 15 3 2 3" xfId="19112" xr:uid="{81216437-9623-4D17-A5C1-32C375920C9A}"/>
    <cellStyle name="40% - Accent1 15 3 2 4" xfId="19110" xr:uid="{F9DD1B70-A08F-4CD6-A764-0276D39ED204}"/>
    <cellStyle name="40% - Accent1 15 3 3" xfId="19113" xr:uid="{0AD61FC0-5B86-422E-B79F-06EC2285737B}"/>
    <cellStyle name="40% - Accent1 15 3 4" xfId="19114" xr:uid="{3135484C-4543-40D9-93DD-40123DF2F243}"/>
    <cellStyle name="40% - Accent1 15 3 5" xfId="19115" xr:uid="{6E276BA4-DDEB-4DD8-AD2E-DB651F0B06ED}"/>
    <cellStyle name="40% - Accent1 15 3 6" xfId="19109" xr:uid="{E2D508FE-59DE-40D8-B8CC-4AB145E61CD3}"/>
    <cellStyle name="40% - Accent1 15 4" xfId="5274" xr:uid="{24A678CD-27A0-41FF-9A4A-9A18B8892D61}"/>
    <cellStyle name="40% - Accent1 15 4 2" xfId="19117" xr:uid="{EB9BB0B2-844A-4578-AC74-DB639B03FD9D}"/>
    <cellStyle name="40% - Accent1 15 4 3" xfId="19118" xr:uid="{58BB62C1-E6F6-4619-A0D0-842922EC202C}"/>
    <cellStyle name="40% - Accent1 15 4 4" xfId="19116" xr:uid="{814A1444-32E6-4C64-889F-B8A522AB5470}"/>
    <cellStyle name="40% - Accent1 15 5" xfId="9769" xr:uid="{03A1423B-1D79-4333-B001-1864A00A0E86}"/>
    <cellStyle name="40% - Accent1 15 5 2" xfId="19119" xr:uid="{300A76EF-5790-42CD-B395-AA862629498F}"/>
    <cellStyle name="40% - Accent1 15 6" xfId="19120" xr:uid="{2955113A-03BB-4CA3-95D4-4B96B212165B}"/>
    <cellStyle name="40% - Accent1 15 7" xfId="19121" xr:uid="{F836EBAB-FB88-41F7-9A3C-562A739208B5}"/>
    <cellStyle name="40% - Accent1 15 8" xfId="28174" xr:uid="{1928DADC-BE37-414B-AC01-EFAA015DD5EF}"/>
    <cellStyle name="40% - Accent1 15 9" xfId="19101" xr:uid="{E2DC159E-8396-4087-98D2-1C2D9E5A02F3}"/>
    <cellStyle name="40% - Accent1 16" xfId="1252" xr:uid="{E5E83803-4F51-4BF3-80D6-D920397A5419}"/>
    <cellStyle name="40% - Accent1 16 10" xfId="12023" xr:uid="{FEF09B87-870E-496A-AA23-72F4A9BD8E87}"/>
    <cellStyle name="40% - Accent1 16 2" xfId="2293" xr:uid="{49853B98-F9FC-4B6A-993F-6C769FBE1AC6}"/>
    <cellStyle name="40% - Accent1 16 2 2" xfId="4317" xr:uid="{959874B7-51CD-49BD-9522-35A2023476EB}"/>
    <cellStyle name="40% - Accent1 16 2 2 2" xfId="8326" xr:uid="{0797164B-EF36-4AB5-B032-626C70AE803B}"/>
    <cellStyle name="40% - Accent1 16 2 2 2 2" xfId="19125" xr:uid="{272D5038-72BC-46B5-B6FA-A38A535B63AF}"/>
    <cellStyle name="40% - Accent1 16 2 2 3" xfId="19126" xr:uid="{A4872376-5679-4160-B1B9-72BC60F76F7A}"/>
    <cellStyle name="40% - Accent1 16 2 2 4" xfId="19124" xr:uid="{9763AB4D-E082-42A2-AB64-CF32A43DF425}"/>
    <cellStyle name="40% - Accent1 16 2 3" xfId="6335" xr:uid="{00721563-6888-49F6-85BE-D75D68B4E0AA}"/>
    <cellStyle name="40% - Accent1 16 2 3 2" xfId="19127" xr:uid="{2C0EBC02-2D37-4098-B7AA-CA591DC6BD71}"/>
    <cellStyle name="40% - Accent1 16 2 4" xfId="10830" xr:uid="{A65487C5-69B8-48A5-B1AF-D6E85BB1EF59}"/>
    <cellStyle name="40% - Accent1 16 2 4 2" xfId="19128" xr:uid="{3E77C08B-3795-4149-BF3E-7277FC122B76}"/>
    <cellStyle name="40% - Accent1 16 2 5" xfId="19129" xr:uid="{0EB174EF-22EA-41FE-A1A8-4CBA48C3679F}"/>
    <cellStyle name="40% - Accent1 16 2 6" xfId="29199" xr:uid="{DAD230E1-3DA4-46EF-B0D3-0E8AB2F087A7}"/>
    <cellStyle name="40% - Accent1 16 2 7" xfId="19123" xr:uid="{3F5BE062-640E-4361-AEBC-507F10D785DC}"/>
    <cellStyle name="40% - Accent1 16 2 8" xfId="13060" xr:uid="{EE857FC9-04E4-4748-97A6-78262ECA0947}"/>
    <cellStyle name="40% - Accent1 16 3" xfId="3280" xr:uid="{D0E401FF-F4A1-4DA5-86E1-385AB8CE9C73}"/>
    <cellStyle name="40% - Accent1 16 3 2" xfId="7289" xr:uid="{998AC7F4-B425-4AC0-8BBE-7273BBB179B9}"/>
    <cellStyle name="40% - Accent1 16 3 2 2" xfId="19132" xr:uid="{53E63620-2603-4C88-8D8A-B0B3D245A521}"/>
    <cellStyle name="40% - Accent1 16 3 2 3" xfId="19133" xr:uid="{52A09743-5B87-44A3-B3DB-DE5A5E3CD4FE}"/>
    <cellStyle name="40% - Accent1 16 3 2 4" xfId="19131" xr:uid="{8941961D-9074-4A86-8114-1B0850FC6367}"/>
    <cellStyle name="40% - Accent1 16 3 3" xfId="19134" xr:uid="{2979629F-59F6-4B9C-8357-FB26730DC3B9}"/>
    <cellStyle name="40% - Accent1 16 3 4" xfId="19135" xr:uid="{5C46608C-C506-4FCC-A745-F196A41BFE2F}"/>
    <cellStyle name="40% - Accent1 16 3 5" xfId="19136" xr:uid="{70AECD1C-E369-44F3-A17D-B8357C368A10}"/>
    <cellStyle name="40% - Accent1 16 3 6" xfId="19130" xr:uid="{513FF82E-4164-43FE-AEC3-BA0AA7AB927B}"/>
    <cellStyle name="40% - Accent1 16 4" xfId="5298" xr:uid="{EAA71E1A-F3F1-4277-9F1A-14B9C81F48E8}"/>
    <cellStyle name="40% - Accent1 16 4 2" xfId="19138" xr:uid="{820118A3-9A20-4D02-983B-A8E8EFC616F4}"/>
    <cellStyle name="40% - Accent1 16 4 3" xfId="19139" xr:uid="{C9664CCE-038E-491F-A849-CBA492C1D4BD}"/>
    <cellStyle name="40% - Accent1 16 4 4" xfId="19137" xr:uid="{E8FEECB5-C2BE-41DE-AFFF-D557B7B6791E}"/>
    <cellStyle name="40% - Accent1 16 5" xfId="9793" xr:uid="{665BD613-B444-4A4B-BE87-4A542DB140E6}"/>
    <cellStyle name="40% - Accent1 16 5 2" xfId="19140" xr:uid="{D69EBB03-9CF6-4032-A8AE-EFA1967F61CB}"/>
    <cellStyle name="40% - Accent1 16 6" xfId="19141" xr:uid="{D960EFD5-053D-4D68-8E50-3C3EF6E97CF8}"/>
    <cellStyle name="40% - Accent1 16 7" xfId="19142" xr:uid="{2B145BC3-67FC-40FD-A369-9F72E3C90A15}"/>
    <cellStyle name="40% - Accent1 16 8" xfId="28197" xr:uid="{38664CF3-97FA-4994-8817-802BEC8ED128}"/>
    <cellStyle name="40% - Accent1 16 9" xfId="19122" xr:uid="{D328BF03-561D-4BAD-B678-6C8F235402ED}"/>
    <cellStyle name="40% - Accent1 17" xfId="1276" xr:uid="{35733A8F-CB28-442D-B7E5-5A59DF98C923}"/>
    <cellStyle name="40% - Accent1 17 2" xfId="2317" xr:uid="{72FABF1C-E171-4EC2-9BCF-F2CC1EB3457E}"/>
    <cellStyle name="40% - Accent1 17 2 2" xfId="4341" xr:uid="{3D8A586C-C48A-4284-B0C3-008741D66983}"/>
    <cellStyle name="40% - Accent1 17 2 2 2" xfId="8350" xr:uid="{09E4BC92-DACD-4833-BED7-63AC46D172A6}"/>
    <cellStyle name="40% - Accent1 17 2 2 3" xfId="19145" xr:uid="{2DFEDB22-7AFC-4619-9C07-AB30E3C879A5}"/>
    <cellStyle name="40% - Accent1 17 2 3" xfId="6359" xr:uid="{FEC6D4FA-0123-4E42-A97D-AE85F3DCAA9A}"/>
    <cellStyle name="40% - Accent1 17 2 3 2" xfId="19146" xr:uid="{11A87539-6F54-46AE-978D-CE96344DCC28}"/>
    <cellStyle name="40% - Accent1 17 2 4" xfId="10854" xr:uid="{E6B5621F-D752-413C-8CAE-E3D9C0D469EF}"/>
    <cellStyle name="40% - Accent1 17 2 4 2" xfId="29222" xr:uid="{BDB3A7C8-F588-44AB-B1E7-0DDB9C803451}"/>
    <cellStyle name="40% - Accent1 17 2 5" xfId="19144" xr:uid="{4C85554C-EA79-4633-B611-7E40FA7FE9C0}"/>
    <cellStyle name="40% - Accent1 17 2 6" xfId="13084" xr:uid="{C30595DC-9350-43FB-9984-0F9012A3DD8C}"/>
    <cellStyle name="40% - Accent1 17 3" xfId="3304" xr:uid="{BD7D170A-8B9E-4363-B381-8462BCD52F84}"/>
    <cellStyle name="40% - Accent1 17 3 2" xfId="7313" xr:uid="{58C97D2C-A98F-4CAB-BFC9-5B31D21BE8DA}"/>
    <cellStyle name="40% - Accent1 17 3 3" xfId="19147" xr:uid="{AE56EFF7-5AC9-4BD9-AD55-846F5E86D383}"/>
    <cellStyle name="40% - Accent1 17 4" xfId="5322" xr:uid="{DEBA37C2-C34D-4B08-B0CE-0BCAF0F9F42A}"/>
    <cellStyle name="40% - Accent1 17 4 2" xfId="19148" xr:uid="{1D7C7572-4D7D-4F7D-A3A4-666DAE41A12B}"/>
    <cellStyle name="40% - Accent1 17 5" xfId="9817" xr:uid="{C0725DC9-F125-4724-94EC-022868305B86}"/>
    <cellStyle name="40% - Accent1 17 5 2" xfId="19149" xr:uid="{38A00699-6CD6-4BC8-9E89-3AC3DC36E9DB}"/>
    <cellStyle name="40% - Accent1 17 6" xfId="28220" xr:uid="{CA11AB20-2B56-4255-9B3A-B01880F98F0D}"/>
    <cellStyle name="40% - Accent1 17 7" xfId="19143" xr:uid="{80114FEA-3429-43B3-857B-97BF3EAD3075}"/>
    <cellStyle name="40% - Accent1 17 8" xfId="12047" xr:uid="{1AE1E1A2-A5AF-4543-AC1A-E5FB1A710FD6}"/>
    <cellStyle name="40% - Accent1 18" xfId="1301" xr:uid="{49FA61F7-045C-4D60-A7FB-A40F56B42713}"/>
    <cellStyle name="40% - Accent1 18 2" xfId="3329" xr:uid="{0909104D-BB5D-4187-9A0F-18960E940694}"/>
    <cellStyle name="40% - Accent1 18 2 2" xfId="7338" xr:uid="{32110AA1-048F-4F98-BCAA-7434B7B4ACEC}"/>
    <cellStyle name="40% - Accent1 18 2 2 2" xfId="19152" xr:uid="{9795C969-EE27-43D7-A155-211B7A52D48E}"/>
    <cellStyle name="40% - Accent1 18 2 3" xfId="19153" xr:uid="{1DDB047B-65DB-4435-9CB8-0E0D4468ABC7}"/>
    <cellStyle name="40% - Accent1 18 2 4" xfId="19151" xr:uid="{1367258F-4349-4B23-B8AB-37A5AE3500E9}"/>
    <cellStyle name="40% - Accent1 18 3" xfId="5347" xr:uid="{51078DE3-EDA8-46B0-ABA9-5E6C35226139}"/>
    <cellStyle name="40% - Accent1 18 3 2" xfId="19154" xr:uid="{A3D48ED9-121E-45B7-B18A-94EE5A061351}"/>
    <cellStyle name="40% - Accent1 18 4" xfId="9842" xr:uid="{8CBAA1BE-C4E4-4741-A1BB-3DC1E411F171}"/>
    <cellStyle name="40% - Accent1 18 4 2" xfId="19155" xr:uid="{441994AE-A4A0-4048-A86C-695E32AD087B}"/>
    <cellStyle name="40% - Accent1 18 5" xfId="19156" xr:uid="{F7BBD5A2-6EB1-4CA9-A50A-F812EFA995A3}"/>
    <cellStyle name="40% - Accent1 18 6" xfId="28244" xr:uid="{F1FA2BAD-AFC2-44B6-AE40-996B9B0DE449}"/>
    <cellStyle name="40% - Accent1 18 7" xfId="19150" xr:uid="{959200C1-D6BE-4FD6-850A-941817F0B385}"/>
    <cellStyle name="40% - Accent1 18 8" xfId="12072" xr:uid="{404FE88C-0D1C-41BC-8D71-DF2DFC1E5A6B}"/>
    <cellStyle name="40% - Accent1 19" xfId="1325" xr:uid="{7F3EB81D-7118-49CE-AA73-619C3C6426D4}"/>
    <cellStyle name="40% - Accent1 19 2" xfId="3353" xr:uid="{18D53DC3-3716-42D6-B423-B1B79F10A2EA}"/>
    <cellStyle name="40% - Accent1 19 2 2" xfId="7362" xr:uid="{8B26385F-2C3B-4D58-891D-22818A9DA326}"/>
    <cellStyle name="40% - Accent1 19 2 3" xfId="19158" xr:uid="{8CB4CCD6-04D3-432E-8A31-EB8CC7348EF2}"/>
    <cellStyle name="40% - Accent1 19 3" xfId="5371" xr:uid="{96446DB8-84B9-44B7-A37F-ED45B75E793D}"/>
    <cellStyle name="40% - Accent1 19 3 2" xfId="19159" xr:uid="{C555B507-380E-422F-AE6C-716D104339F7}"/>
    <cellStyle name="40% - Accent1 19 4" xfId="9866" xr:uid="{2D97CD2B-8E69-468A-9C75-CC5342FCF7AE}"/>
    <cellStyle name="40% - Accent1 19 4 2" xfId="19160" xr:uid="{1051E638-A8FE-4478-9454-6EBAFD90A300}"/>
    <cellStyle name="40% - Accent1 19 5" xfId="28267" xr:uid="{382F523C-5C9A-467B-952D-9909EBB7A574}"/>
    <cellStyle name="40% - Accent1 19 6" xfId="19157" xr:uid="{D38BDF49-E631-461F-AC01-7B71355E2CEF}"/>
    <cellStyle name="40% - Accent1 19 7" xfId="12096" xr:uid="{C75AA424-BD64-4E32-A02B-6021AE6F2B77}"/>
    <cellStyle name="40% - Accent1 2" xfId="404" xr:uid="{ABFC92CB-E08E-48BC-8E99-6D93D02D78FE}"/>
    <cellStyle name="40% - Accent1 2 10" xfId="19162" xr:uid="{D31AA725-FC96-4159-8028-54185E8CE53E}"/>
    <cellStyle name="40% - Accent1 2 11" xfId="19163" xr:uid="{11C19EFE-FF09-413F-89A2-437198393E7B}"/>
    <cellStyle name="40% - Accent1 2 12" xfId="19164" xr:uid="{18CCC289-5F49-4D08-BE05-F55E13EAF774}"/>
    <cellStyle name="40% - Accent1 2 13" xfId="27144" xr:uid="{8E33421A-22AF-461A-A3B3-277380200D47}"/>
    <cellStyle name="40% - Accent1 2 14" xfId="19161" xr:uid="{3993F19E-416C-46E5-92F9-EE19E1D9F018}"/>
    <cellStyle name="40% - Accent1 2 15" xfId="13150" xr:uid="{B2CE85B9-662A-4916-8BEF-1020942FE73F}"/>
    <cellStyle name="40% - Accent1 2 16" xfId="11197" xr:uid="{EACBF047-B50C-4E58-9A5E-B05A892B0AE4}"/>
    <cellStyle name="40% - Accent1 2 17" xfId="29358" xr:uid="{5F9A17EF-04E0-432A-B232-132EF57D0837}"/>
    <cellStyle name="40% - Accent1 2 2" xfId="641" xr:uid="{0E51FE02-4FC3-4BAB-AB05-360E19FCB2C6}"/>
    <cellStyle name="40% - Accent1 2 2 10" xfId="27145" xr:uid="{DA57D944-B999-4809-84F6-8BC0F81F7550}"/>
    <cellStyle name="40% - Accent1 2 2 11" xfId="19165" xr:uid="{D2A8E6CE-73BF-44B6-BC0D-43315DC60878}"/>
    <cellStyle name="40% - Accent1 2 2 12" xfId="11416" xr:uid="{EC495998-5519-40F9-BBBB-CC05DBD3C402}"/>
    <cellStyle name="40% - Accent1 2 2 2" xfId="1688" xr:uid="{20C3BAA5-4A65-466A-9F94-05A1C7DAFAA1}"/>
    <cellStyle name="40% - Accent1 2 2 2 10" xfId="12455" xr:uid="{021A54BA-5A8C-4B79-A7F0-851D4571D497}"/>
    <cellStyle name="40% - Accent1 2 2 2 2" xfId="3712" xr:uid="{D61E0329-C359-4800-808E-2B48CBEBF3B0}"/>
    <cellStyle name="40% - Accent1 2 2 2 2 2" xfId="7721" xr:uid="{6EE44299-5C11-4FC9-8790-A7BB87A7D6AD}"/>
    <cellStyle name="40% - Accent1 2 2 2 2 2 2" xfId="19169" xr:uid="{47DB9A61-895C-47AC-9725-2CD64B17D535}"/>
    <cellStyle name="40% - Accent1 2 2 2 2 2 3" xfId="19170" xr:uid="{65F0C018-41F3-43BA-B584-0DED987FAE21}"/>
    <cellStyle name="40% - Accent1 2 2 2 2 2 4" xfId="19168" xr:uid="{DE8DE94A-0B39-477E-A3E8-A302F4295EA3}"/>
    <cellStyle name="40% - Accent1 2 2 2 2 3" xfId="19171" xr:uid="{15157202-983E-4DC7-9958-CC0DE61870C2}"/>
    <cellStyle name="40% - Accent1 2 2 2 2 4" xfId="19172" xr:uid="{01B4342A-4D0F-409E-A68F-C504ACCF5C70}"/>
    <cellStyle name="40% - Accent1 2 2 2 2 5" xfId="19173" xr:uid="{AFF355CC-E222-4D61-A575-6CBDB96BA66B}"/>
    <cellStyle name="40% - Accent1 2 2 2 2 6" xfId="19167" xr:uid="{B2E8ED7B-99AB-4865-B2E2-C0661053D460}"/>
    <cellStyle name="40% - Accent1 2 2 2 3" xfId="5730" xr:uid="{55B6EB82-6B2B-4F4D-9D42-8020722C001F}"/>
    <cellStyle name="40% - Accent1 2 2 2 3 2" xfId="19175" xr:uid="{456C12A9-90A6-4043-AFDB-B2EAE6BDA9CC}"/>
    <cellStyle name="40% - Accent1 2 2 2 3 2 2" xfId="19176" xr:uid="{4C9EAFDE-F3EB-475B-82B9-BF60D5056195}"/>
    <cellStyle name="40% - Accent1 2 2 2 3 2 3" xfId="19177" xr:uid="{16A8900B-E4B1-4634-9C53-DD0C09D3094E}"/>
    <cellStyle name="40% - Accent1 2 2 2 3 3" xfId="19178" xr:uid="{CD5E1816-FD35-4834-9069-24534681DA78}"/>
    <cellStyle name="40% - Accent1 2 2 2 3 4" xfId="19179" xr:uid="{073DEDCE-7BDA-4E48-A18F-C8931FDEC51A}"/>
    <cellStyle name="40% - Accent1 2 2 2 3 5" xfId="19180" xr:uid="{9541BE76-122B-4283-8B0D-B88C4EE78CC8}"/>
    <cellStyle name="40% - Accent1 2 2 2 3 6" xfId="19174" xr:uid="{61D6BF6C-05F4-467F-8CA9-77ED90E200D9}"/>
    <cellStyle name="40% - Accent1 2 2 2 4" xfId="10225" xr:uid="{933FC489-EB39-420D-8237-D821D9043764}"/>
    <cellStyle name="40% - Accent1 2 2 2 4 2" xfId="19182" xr:uid="{502F88D3-A15B-4840-B9F4-AEA6F63A896E}"/>
    <cellStyle name="40% - Accent1 2 2 2 4 3" xfId="19183" xr:uid="{CE859A70-7D18-4094-A999-BC090576CEC1}"/>
    <cellStyle name="40% - Accent1 2 2 2 4 4" xfId="19181" xr:uid="{DF324208-7B5B-412E-8D5E-50DB1C7D2639}"/>
    <cellStyle name="40% - Accent1 2 2 2 5" xfId="19184" xr:uid="{96D0F73D-DEEE-44D9-B2C3-097FF441F21B}"/>
    <cellStyle name="40% - Accent1 2 2 2 6" xfId="19185" xr:uid="{7C948395-E8AC-4CEE-A208-3F67DB3CF498}"/>
    <cellStyle name="40% - Accent1 2 2 2 7" xfId="19186" xr:uid="{2B231F96-C5C5-48A3-9DB1-A98B4E19961B}"/>
    <cellStyle name="40% - Accent1 2 2 2 8" xfId="27248" xr:uid="{36012E95-1D37-49CA-B317-D99FA15707F0}"/>
    <cellStyle name="40% - Accent1 2 2 2 9" xfId="19166" xr:uid="{1993D6D6-9F21-4F6C-8DCA-1CAFDF3EFAE7}"/>
    <cellStyle name="40% - Accent1 2 2 3" xfId="2675" xr:uid="{953A9F6A-9CAC-4C35-BB55-B91C57B3DC9C}"/>
    <cellStyle name="40% - Accent1 2 2 3 2" xfId="6684" xr:uid="{CD87AEDB-DE0B-42F0-A01B-2A9D52C82D7A}"/>
    <cellStyle name="40% - Accent1 2 2 3 2 2" xfId="19189" xr:uid="{756F2847-6666-4E4C-963A-CACAE571E6FA}"/>
    <cellStyle name="40% - Accent1 2 2 3 2 2 2" xfId="19190" xr:uid="{39F27AA9-2AAC-4726-AD8F-04CC70E0E219}"/>
    <cellStyle name="40% - Accent1 2 2 3 2 2 3" xfId="19191" xr:uid="{39E92AB5-4DE5-4A35-82CF-4AEB0DD98AA1}"/>
    <cellStyle name="40% - Accent1 2 2 3 2 3" xfId="19192" xr:uid="{9A933761-CC35-4C7D-BD15-2D40B92F8C38}"/>
    <cellStyle name="40% - Accent1 2 2 3 2 4" xfId="19193" xr:uid="{E0FE9693-DD92-43FD-B4B3-DA295DC6151C}"/>
    <cellStyle name="40% - Accent1 2 2 3 2 5" xfId="19194" xr:uid="{6B334EA7-D523-4CFB-964A-47BB552648C8}"/>
    <cellStyle name="40% - Accent1 2 2 3 2 6" xfId="19188" xr:uid="{91D5AB87-0413-409A-A284-7E876BC042FE}"/>
    <cellStyle name="40% - Accent1 2 2 3 3" xfId="19195" xr:uid="{DB810763-3728-46C0-BD14-DFABF7B997C1}"/>
    <cellStyle name="40% - Accent1 2 2 3 3 2" xfId="19196" xr:uid="{17D0BBE2-EAC0-40AD-B578-713DA744EE0F}"/>
    <cellStyle name="40% - Accent1 2 2 3 3 2 2" xfId="19197" xr:uid="{2DB8DBA1-A5F4-46C0-B434-1AF5B86B244A}"/>
    <cellStyle name="40% - Accent1 2 2 3 3 2 3" xfId="19198" xr:uid="{674E6017-A49E-47E4-A82B-0F3142E21CE3}"/>
    <cellStyle name="40% - Accent1 2 2 3 3 3" xfId="19199" xr:uid="{CB3C9D20-2C3F-4842-9D00-6A5467B0FCBA}"/>
    <cellStyle name="40% - Accent1 2 2 3 3 4" xfId="19200" xr:uid="{F6D8E90A-8F19-4E50-894A-453CA240038A}"/>
    <cellStyle name="40% - Accent1 2 2 3 3 5" xfId="19201" xr:uid="{24256CE4-C8F7-4616-B7B2-360AF8E5E83B}"/>
    <cellStyle name="40% - Accent1 2 2 3 4" xfId="19202" xr:uid="{AE871B2F-76BB-4FF5-ABFC-CEE4DDBCE729}"/>
    <cellStyle name="40% - Accent1 2 2 3 4 2" xfId="19203" xr:uid="{80D6797A-67BB-42D2-B0EA-643EDF9FEDB2}"/>
    <cellStyle name="40% - Accent1 2 2 3 4 3" xfId="19204" xr:uid="{4ED0F1E9-C34F-48C4-BCF1-BD477383AB98}"/>
    <cellStyle name="40% - Accent1 2 2 3 5" xfId="19205" xr:uid="{ABF03AE6-7046-4D18-A7BC-12DAB6301603}"/>
    <cellStyle name="40% - Accent1 2 2 3 6" xfId="19206" xr:uid="{3E5F2C2A-D50B-4630-8EB8-D440BC2010CB}"/>
    <cellStyle name="40% - Accent1 2 2 3 7" xfId="19207" xr:uid="{DC0B1273-E273-4219-9185-FBEA2CC7797D}"/>
    <cellStyle name="40% - Accent1 2 2 3 8" xfId="19187" xr:uid="{39DCBD38-82AC-41DB-A4FC-229CC2ED3C94}"/>
    <cellStyle name="40% - Accent1 2 2 4" xfId="4692" xr:uid="{EA96F26F-8280-4352-8CF3-AAC04782EEB4}"/>
    <cellStyle name="40% - Accent1 2 2 4 2" xfId="19209" xr:uid="{F150DA87-A171-44F6-B5A2-7545554054B6}"/>
    <cellStyle name="40% - Accent1 2 2 4 2 2" xfId="19210" xr:uid="{880C328E-4017-46E8-ABDC-F5A0127E6A2E}"/>
    <cellStyle name="40% - Accent1 2 2 4 2 3" xfId="19211" xr:uid="{C90848F9-FC25-46B6-8A52-DC94B9C894CE}"/>
    <cellStyle name="40% - Accent1 2 2 4 3" xfId="19212" xr:uid="{3FB5095E-E804-4FB3-8993-B6D2741C67D0}"/>
    <cellStyle name="40% - Accent1 2 2 4 4" xfId="19213" xr:uid="{69A6A323-DAA9-4C78-A8A2-48B3BB737DAE}"/>
    <cellStyle name="40% - Accent1 2 2 4 5" xfId="19214" xr:uid="{6995577F-6D1A-4348-A39A-E3A795BAD8C2}"/>
    <cellStyle name="40% - Accent1 2 2 4 6" xfId="19208" xr:uid="{C12795D0-2AFB-4A8F-A2BD-646AA1E25F27}"/>
    <cellStyle name="40% - Accent1 2 2 5" xfId="9187" xr:uid="{6144971F-78D5-40AF-9114-75D5D0DB8CCF}"/>
    <cellStyle name="40% - Accent1 2 2 5 2" xfId="19216" xr:uid="{E2A0D5E3-73AE-4DBD-8D1E-EFBEE6C8DB57}"/>
    <cellStyle name="40% - Accent1 2 2 5 2 2" xfId="19217" xr:uid="{8379B159-482C-44D8-8029-121990C0DAC1}"/>
    <cellStyle name="40% - Accent1 2 2 5 2 3" xfId="19218" xr:uid="{849563FD-DC71-4FF6-AA4F-19FBDD3C3F0B}"/>
    <cellStyle name="40% - Accent1 2 2 5 3" xfId="19219" xr:uid="{DD7073E2-CB5D-4429-9227-0FFD34A4E8E3}"/>
    <cellStyle name="40% - Accent1 2 2 5 4" xfId="19220" xr:uid="{99D8A1CA-9AAB-40E6-A6ED-3067F8C0E418}"/>
    <cellStyle name="40% - Accent1 2 2 5 5" xfId="19221" xr:uid="{066F722F-DDA4-4BC6-8475-8B1B6D71EA45}"/>
    <cellStyle name="40% - Accent1 2 2 5 6" xfId="19215" xr:uid="{2F6C2DFE-7684-478C-8450-5DC53E10A02B}"/>
    <cellStyle name="40% - Accent1 2 2 6" xfId="19222" xr:uid="{891D7C0C-8ADD-4133-B0FE-8E7279FBCA6E}"/>
    <cellStyle name="40% - Accent1 2 2 6 2" xfId="19223" xr:uid="{0D8C385D-FF2F-42D6-826D-EBF254553D01}"/>
    <cellStyle name="40% - Accent1 2 2 6 3" xfId="19224" xr:uid="{2F27DFB0-9C29-44F6-AF33-5C68B9A310F5}"/>
    <cellStyle name="40% - Accent1 2 2 7" xfId="19225" xr:uid="{F19AC055-B08B-49AF-9936-3EF02CE0488A}"/>
    <cellStyle name="40% - Accent1 2 2 8" xfId="19226" xr:uid="{4721EA73-4075-4105-B70C-3A55655A769D}"/>
    <cellStyle name="40% - Accent1 2 2 9" xfId="19227" xr:uid="{110492D2-CD20-4836-A6E1-01481E98E50A}"/>
    <cellStyle name="40% - Accent1 2 3" xfId="914" xr:uid="{E7ACBBE1-0B27-4B5E-A8E2-581F8B04872F}"/>
    <cellStyle name="40% - Accent1 2 3 10" xfId="11685" xr:uid="{B6DF487E-BE2B-438A-81AF-EB960114E866}"/>
    <cellStyle name="40% - Accent1 2 3 2" xfId="1955" xr:uid="{FDF36C49-7D83-4E2D-B824-0E4037CC842D}"/>
    <cellStyle name="40% - Accent1 2 3 2 2" xfId="3979" xr:uid="{472BE707-FCB5-4A8A-96AB-B0B2AA24F2E8}"/>
    <cellStyle name="40% - Accent1 2 3 2 2 2" xfId="7988" xr:uid="{15D2FA3A-BF17-467E-9339-C2666B104C81}"/>
    <cellStyle name="40% - Accent1 2 3 2 2 2 2" xfId="19231" xr:uid="{0DBDA4EC-89A8-43D0-9DD1-679C6F5F21EE}"/>
    <cellStyle name="40% - Accent1 2 3 2 2 3" xfId="19232" xr:uid="{D75BB564-D4BD-46FF-88DC-909D5CB0E18A}"/>
    <cellStyle name="40% - Accent1 2 3 2 2 4" xfId="19230" xr:uid="{64D93019-8BEF-44C9-B5C8-7F6F82B8E680}"/>
    <cellStyle name="40% - Accent1 2 3 2 3" xfId="5997" xr:uid="{2A3EA276-436E-40C2-A72B-7E787EE9CE30}"/>
    <cellStyle name="40% - Accent1 2 3 2 3 2" xfId="19233" xr:uid="{126DAEAE-FA8C-4CC6-B3B6-30C093C9B711}"/>
    <cellStyle name="40% - Accent1 2 3 2 4" xfId="10492" xr:uid="{148E4872-DFDB-48E8-8BEF-1882FB81C0CF}"/>
    <cellStyle name="40% - Accent1 2 3 2 4 2" xfId="19234" xr:uid="{D7B04693-7343-4F5E-88C4-587119930FE4}"/>
    <cellStyle name="40% - Accent1 2 3 2 5" xfId="19235" xr:uid="{C0AC63B1-DEB4-4898-8AB3-60A4A262A24E}"/>
    <cellStyle name="40% - Accent1 2 3 2 6" xfId="28867" xr:uid="{E1B37D19-EA1C-4015-9505-8A61F7F71573}"/>
    <cellStyle name="40% - Accent1 2 3 2 7" xfId="19229" xr:uid="{DD07DAE3-28A1-4F05-A16A-A66D0F4E443E}"/>
    <cellStyle name="40% - Accent1 2 3 2 8" xfId="12722" xr:uid="{FBBEE72D-A397-48E8-807D-254480052283}"/>
    <cellStyle name="40% - Accent1 2 3 3" xfId="2942" xr:uid="{C36AE1E2-56DE-42D7-8ACD-F9F1B55E8167}"/>
    <cellStyle name="40% - Accent1 2 3 3 2" xfId="6951" xr:uid="{3AD3F7DB-F641-4AB5-9CC7-EB9E51E10FC1}"/>
    <cellStyle name="40% - Accent1 2 3 3 2 2" xfId="19238" xr:uid="{BC4683FC-6472-4F37-A14B-EB69A3C187E8}"/>
    <cellStyle name="40% - Accent1 2 3 3 2 3" xfId="19239" xr:uid="{92E113E7-4646-43F5-9F98-81CE2D994A1A}"/>
    <cellStyle name="40% - Accent1 2 3 3 2 4" xfId="19237" xr:uid="{3E1DC7E3-B70B-49C9-973A-E56C455F2094}"/>
    <cellStyle name="40% - Accent1 2 3 3 3" xfId="19240" xr:uid="{BCC67D12-3562-4535-B794-6C8740E89EC7}"/>
    <cellStyle name="40% - Accent1 2 3 3 4" xfId="19241" xr:uid="{7475B062-28E8-4649-91F7-57CA7274F0B5}"/>
    <cellStyle name="40% - Accent1 2 3 3 5" xfId="19242" xr:uid="{707A8B33-F977-4DA0-B2DA-74616CCFB581}"/>
    <cellStyle name="40% - Accent1 2 3 3 6" xfId="19236" xr:uid="{D669EE5E-6E4F-47ED-9D2C-FC7C6C825AA7}"/>
    <cellStyle name="40% - Accent1 2 3 4" xfId="4960" xr:uid="{9405DB60-686D-4CF9-BA03-072A061BB000}"/>
    <cellStyle name="40% - Accent1 2 3 4 2" xfId="19244" xr:uid="{3BAB10EA-07CC-44BA-ADB0-5E0609F4312D}"/>
    <cellStyle name="40% - Accent1 2 3 4 3" xfId="19245" xr:uid="{CD77A92D-9F9E-41E8-89E0-58C0A95BFFEC}"/>
    <cellStyle name="40% - Accent1 2 3 4 4" xfId="19243" xr:uid="{5F10FCB5-E7B6-4447-95DB-F684A7297BB4}"/>
    <cellStyle name="40% - Accent1 2 3 5" xfId="9455" xr:uid="{836B50E2-8ADA-412A-BE34-BEA1BA674308}"/>
    <cellStyle name="40% - Accent1 2 3 5 2" xfId="19246" xr:uid="{9C95D907-350F-43AF-915E-970B26FF30D0}"/>
    <cellStyle name="40% - Accent1 2 3 6" xfId="19247" xr:uid="{DD5C5F07-8BCF-466B-A236-33ED71693885}"/>
    <cellStyle name="40% - Accent1 2 3 7" xfId="19248" xr:uid="{B3368585-7EA1-4BBF-A721-E2E52E1F7C83}"/>
    <cellStyle name="40% - Accent1 2 3 8" xfId="27247" xr:uid="{8129C47E-FF89-4A63-A70F-FF89A6E826DB}"/>
    <cellStyle name="40% - Accent1 2 3 9" xfId="19228" xr:uid="{FB58E021-A5C8-45A0-B88D-8D63F74A0A42}"/>
    <cellStyle name="40% - Accent1 2 4" xfId="1418" xr:uid="{B8988E1A-7127-45A4-8E57-47BF1C8F86AB}"/>
    <cellStyle name="40% - Accent1 2 4 10" xfId="12187" xr:uid="{B0360E23-8B5D-412F-B99E-F8DAE5C138FB}"/>
    <cellStyle name="40% - Accent1 2 4 2" xfId="3444" xr:uid="{C21B05DD-C83A-4001-AD1B-4D836AF9667B}"/>
    <cellStyle name="40% - Accent1 2 4 2 2" xfId="7453" xr:uid="{0730D63D-BF56-4495-AD37-BC2B63318CDE}"/>
    <cellStyle name="40% - Accent1 2 4 2 2 2" xfId="19252" xr:uid="{5341C4E9-5569-4C96-AE1C-EA44BA8F4160}"/>
    <cellStyle name="40% - Accent1 2 4 2 2 3" xfId="19253" xr:uid="{9056DEB6-5851-4118-8DD6-BBA0E621B050}"/>
    <cellStyle name="40% - Accent1 2 4 2 2 4" xfId="19251" xr:uid="{C60A794A-1374-4EAF-A0F4-A100920420BB}"/>
    <cellStyle name="40% - Accent1 2 4 2 3" xfId="19254" xr:uid="{A53BD2BA-3B92-4354-89DE-8FDED3BDF426}"/>
    <cellStyle name="40% - Accent1 2 4 2 4" xfId="19255" xr:uid="{37E041F7-3BDF-4DED-B48B-7537A984DFD3}"/>
    <cellStyle name="40% - Accent1 2 4 2 5" xfId="19256" xr:uid="{34BE0685-3B0D-4986-AB99-2532A23BDD95}"/>
    <cellStyle name="40% - Accent1 2 4 2 6" xfId="19250" xr:uid="{1663504D-C2BE-4785-A80D-E834947E3728}"/>
    <cellStyle name="40% - Accent1 2 4 3" xfId="5462" xr:uid="{8F6C25F6-08F8-4A28-8C5A-20D7D1A1E928}"/>
    <cellStyle name="40% - Accent1 2 4 3 2" xfId="19258" xr:uid="{E67CF75D-3A38-4D36-ABFD-5A19D2BB85EF}"/>
    <cellStyle name="40% - Accent1 2 4 3 2 2" xfId="19259" xr:uid="{3C2653CC-2C7A-4186-BA13-1A10694B84FB}"/>
    <cellStyle name="40% - Accent1 2 4 3 2 3" xfId="19260" xr:uid="{5A966B5D-64C2-463B-BFD0-2300824B258A}"/>
    <cellStyle name="40% - Accent1 2 4 3 3" xfId="19261" xr:uid="{66E84156-BEF0-44F0-B6DC-40D2E5C70144}"/>
    <cellStyle name="40% - Accent1 2 4 3 4" xfId="19262" xr:uid="{83CFB8CD-E9EC-429D-B659-A89BF0D838A7}"/>
    <cellStyle name="40% - Accent1 2 4 3 5" xfId="19263" xr:uid="{E56C06F9-2175-4B03-BFAF-E3B00203C400}"/>
    <cellStyle name="40% - Accent1 2 4 3 6" xfId="19257" xr:uid="{D886D9A7-8A03-4821-826A-00D6FBC0FB96}"/>
    <cellStyle name="40% - Accent1 2 4 4" xfId="9957" xr:uid="{C128C885-8CCB-4285-8274-15FF3D57A5B0}"/>
    <cellStyle name="40% - Accent1 2 4 4 2" xfId="19265" xr:uid="{13C7D1F1-DA5E-4A65-93F5-26D0CFB4622D}"/>
    <cellStyle name="40% - Accent1 2 4 4 3" xfId="19266" xr:uid="{5D380BF6-FEC7-4E56-803A-C2A1FC7F81E3}"/>
    <cellStyle name="40% - Accent1 2 4 4 4" xfId="19264" xr:uid="{EF4CFCC9-66A8-4416-BB15-EDCFA06296ED}"/>
    <cellStyle name="40% - Accent1 2 4 5" xfId="19267" xr:uid="{9ED2AAE2-8A02-48FA-B15E-AD9FDE9022DE}"/>
    <cellStyle name="40% - Accent1 2 4 6" xfId="19268" xr:uid="{F5C742A7-34B4-451F-95CE-9CF4369D2EE1}"/>
    <cellStyle name="40% - Accent1 2 4 7" xfId="19269" xr:uid="{EE1B3CF7-7AA3-4321-A34A-746D840EDEBC}"/>
    <cellStyle name="40% - Accent1 2 4 8" xfId="28357" xr:uid="{0EDD185E-DE37-4D88-B374-C33F23D17FF6}"/>
    <cellStyle name="40% - Accent1 2 4 9" xfId="19249" xr:uid="{4C3416D5-CDCB-4107-8438-4DA0100DD668}"/>
    <cellStyle name="40% - Accent1 2 5" xfId="2467" xr:uid="{4D7DE5DC-EDDE-478D-A809-C31451FB52CB}"/>
    <cellStyle name="40% - Accent1 2 5 2" xfId="6476" xr:uid="{BF1DEC06-B507-4F6B-A8DD-80FDA1731F3A}"/>
    <cellStyle name="40% - Accent1 2 5 2 2" xfId="19272" xr:uid="{BBE337C6-9011-4D3E-A9A5-514C093E0707}"/>
    <cellStyle name="40% - Accent1 2 5 2 2 2" xfId="19273" xr:uid="{288E18C6-198D-462A-9172-D0E60C18F934}"/>
    <cellStyle name="40% - Accent1 2 5 2 2 3" xfId="19274" xr:uid="{AA897F32-4E1A-48ED-8D8C-93FCF6B54911}"/>
    <cellStyle name="40% - Accent1 2 5 2 3" xfId="19275" xr:uid="{A61F276D-CF95-4328-9C2F-785A476253F8}"/>
    <cellStyle name="40% - Accent1 2 5 2 4" xfId="19276" xr:uid="{3ADCDAF4-E21C-4F5B-9FAE-15B07FA25679}"/>
    <cellStyle name="40% - Accent1 2 5 2 5" xfId="19277" xr:uid="{63397753-7792-46EC-9CE4-2CFA1BA9683A}"/>
    <cellStyle name="40% - Accent1 2 5 2 6" xfId="19271" xr:uid="{F410D766-7447-482E-831B-DB8D66DF51E1}"/>
    <cellStyle name="40% - Accent1 2 5 3" xfId="19278" xr:uid="{0464A855-ADE1-4630-95D4-AD68BB9514B9}"/>
    <cellStyle name="40% - Accent1 2 5 3 2" xfId="19279" xr:uid="{D4E65C23-4E28-4219-B82A-3C6F50405E25}"/>
    <cellStyle name="40% - Accent1 2 5 3 2 2" xfId="19280" xr:uid="{64CE4D3E-DE35-4B09-9DE1-4ECC34E086ED}"/>
    <cellStyle name="40% - Accent1 2 5 3 2 3" xfId="19281" xr:uid="{05CF9A6D-692C-4BDA-955C-09D928F46BF3}"/>
    <cellStyle name="40% - Accent1 2 5 3 3" xfId="19282" xr:uid="{BE5B5ADC-78E4-4A9E-9936-A4190DD85894}"/>
    <cellStyle name="40% - Accent1 2 5 3 4" xfId="19283" xr:uid="{470C237A-6D79-4B9A-8006-5D3B7B8B503F}"/>
    <cellStyle name="40% - Accent1 2 5 3 5" xfId="19284" xr:uid="{581DAE54-C4B4-471F-BD32-5BA61C6B057B}"/>
    <cellStyle name="40% - Accent1 2 5 4" xfId="19285" xr:uid="{5C21447E-7861-4AB3-AE51-CA003A561647}"/>
    <cellStyle name="40% - Accent1 2 5 4 2" xfId="19286" xr:uid="{5E989837-A504-42FE-ADC1-93324274E40B}"/>
    <cellStyle name="40% - Accent1 2 5 4 3" xfId="19287" xr:uid="{130A35AF-8A5F-45BB-8D35-65AAAA476A42}"/>
    <cellStyle name="40% - Accent1 2 5 5" xfId="19288" xr:uid="{A1DFAFD1-D69D-42C8-8940-E259DA157C28}"/>
    <cellStyle name="40% - Accent1 2 5 6" xfId="19289" xr:uid="{884345D9-1B13-4506-B9D5-ECE02B117ED2}"/>
    <cellStyle name="40% - Accent1 2 5 7" xfId="19290" xr:uid="{78C1E042-497B-49ED-87D0-DDEB2BC17893}"/>
    <cellStyle name="40% - Accent1 2 5 8" xfId="19270" xr:uid="{C27DD815-FF6D-4E81-B497-4294C2F4E987}"/>
    <cellStyle name="40% - Accent1 2 6" xfId="4482" xr:uid="{BA0AB77E-F5EB-4396-8912-57BABC96BB2D}"/>
    <cellStyle name="40% - Accent1 2 6 2" xfId="19292" xr:uid="{D7C1050D-87B5-4994-8A4E-54760CA29910}"/>
    <cellStyle name="40% - Accent1 2 6 2 2" xfId="19293" xr:uid="{BCCCE127-6232-4AFF-A7E4-8E50789B0B4E}"/>
    <cellStyle name="40% - Accent1 2 6 2 3" xfId="19294" xr:uid="{F8CF961D-A2FA-4BDF-ACEF-B9A079236A09}"/>
    <cellStyle name="40% - Accent1 2 6 3" xfId="19295" xr:uid="{3D0C4C12-EF5A-437A-A7E6-19C1CE46AB86}"/>
    <cellStyle name="40% - Accent1 2 6 4" xfId="19296" xr:uid="{952E1FFE-89F8-4194-874D-85664415C767}"/>
    <cellStyle name="40% - Accent1 2 6 5" xfId="19297" xr:uid="{AF8D2257-FD82-4110-BC76-985A49624CF2}"/>
    <cellStyle name="40% - Accent1 2 6 6" xfId="19291" xr:uid="{669CFA88-CF89-4339-8F99-2F74C6C9FD62}"/>
    <cellStyle name="40% - Accent1 2 7" xfId="8518" xr:uid="{36D02691-D30E-4E0B-A31F-DBA2E42B86FF}"/>
    <cellStyle name="40% - Accent1 2 7 2" xfId="19299" xr:uid="{4D0563EA-2774-44C1-ABA9-FCD0826A121F}"/>
    <cellStyle name="40% - Accent1 2 7 2 2" xfId="19300" xr:uid="{A3BC4CB2-AD02-42BD-92F8-AEA7579AD0DB}"/>
    <cellStyle name="40% - Accent1 2 7 2 3" xfId="19301" xr:uid="{04753A77-2F9A-4863-A800-514AE9917BE1}"/>
    <cellStyle name="40% - Accent1 2 7 3" xfId="19302" xr:uid="{47470A01-2C92-4B0C-B7BF-27F52FA003C0}"/>
    <cellStyle name="40% - Accent1 2 7 4" xfId="19303" xr:uid="{9DD4E7EC-75CE-436D-A8CA-EDEAEC16F973}"/>
    <cellStyle name="40% - Accent1 2 7 5" xfId="19304" xr:uid="{B6AC323A-25BB-490C-A141-8991385476B4}"/>
    <cellStyle name="40% - Accent1 2 7 6" xfId="19298" xr:uid="{B7BC3D0C-F1D2-462A-B650-A32C45D14C55}"/>
    <cellStyle name="40% - Accent1 2 8" xfId="8975" xr:uid="{2F06F012-87E0-4E95-B264-6D2AA195BB22}"/>
    <cellStyle name="40% - Accent1 2 8 2" xfId="19306" xr:uid="{F1C3A669-2BD8-4917-AA54-25124E836471}"/>
    <cellStyle name="40% - Accent1 2 8 3" xfId="19307" xr:uid="{AC37B3F8-D587-4713-94B2-08C2B800DADD}"/>
    <cellStyle name="40% - Accent1 2 8 4" xfId="19305" xr:uid="{6762FB00-937A-471D-AF52-CEC27D56E729}"/>
    <cellStyle name="40% - Accent1 2 9" xfId="19308" xr:uid="{2AF4E203-B2E1-416D-BB81-07A3D783344C}"/>
    <cellStyle name="40% - Accent1 20" xfId="1349" xr:uid="{82983044-81F6-4256-BFA1-4E08A821FA36}"/>
    <cellStyle name="40% - Accent1 20 2" xfId="3377" xr:uid="{62CD3B6D-38D9-4105-9B8A-27EEE8EAC6BF}"/>
    <cellStyle name="40% - Accent1 20 2 2" xfId="7386" xr:uid="{F7A6B252-C3A1-4650-A510-29BD9E2CCBE7}"/>
    <cellStyle name="40% - Accent1 20 2 3" xfId="28290" xr:uid="{FCBA3080-58EF-401B-A9BD-7376D533EEBF}"/>
    <cellStyle name="40% - Accent1 20 3" xfId="5395" xr:uid="{DDBF68F4-973D-4CC4-9540-85691D3764ED}"/>
    <cellStyle name="40% - Accent1 20 3 2" xfId="19309" xr:uid="{785CF3E7-04EE-47F0-885A-6118A643EE98}"/>
    <cellStyle name="40% - Accent1 20 4" xfId="9890" xr:uid="{38E80676-EFB1-4EA0-A785-5F85E403B006}"/>
    <cellStyle name="40% - Accent1 20 5" xfId="12120" xr:uid="{DD91A12A-B9B8-4ECA-9D8B-AEF0A1D1D647}"/>
    <cellStyle name="40% - Accent1 21" xfId="1373" xr:uid="{E0B19899-110A-447E-84FA-1BA87EC22C58}"/>
    <cellStyle name="40% - Accent1 21 2" xfId="3401" xr:uid="{ED7EB075-143D-41E7-BA37-C7D8BE4EACAF}"/>
    <cellStyle name="40% - Accent1 21 2 2" xfId="7410" xr:uid="{C9B9773E-7724-4D4A-AAD9-35CFE87C45B9}"/>
    <cellStyle name="40% - Accent1 21 2 3" xfId="28314" xr:uid="{F40759CD-C19B-4377-819F-230BD572B539}"/>
    <cellStyle name="40% - Accent1 21 3" xfId="5419" xr:uid="{E577847F-5A7F-4020-9D3B-7A31669CF5BE}"/>
    <cellStyle name="40% - Accent1 21 3 2" xfId="19310" xr:uid="{F2761082-3AD7-41CC-AACD-8461AC720C45}"/>
    <cellStyle name="40% - Accent1 21 4" xfId="9914" xr:uid="{C7A6109F-4666-44B2-9FF8-49591DB51DD4}"/>
    <cellStyle name="40% - Accent1 21 5" xfId="12144" xr:uid="{615A15FD-8FA0-4BB2-8EEB-3FF06F8FB8DC}"/>
    <cellStyle name="40% - Accent1 22" xfId="1399" xr:uid="{72FADFE1-58BF-4DE4-8B76-A10619244ACA}"/>
    <cellStyle name="40% - Accent1 22 2" xfId="3425" xr:uid="{D82056B8-CCCE-4B17-8812-88B0116B522B}"/>
    <cellStyle name="40% - Accent1 22 2 2" xfId="7434" xr:uid="{07F20C8F-7D27-498F-A061-92A204720C75}"/>
    <cellStyle name="40% - Accent1 22 2 3" xfId="28339" xr:uid="{2080E641-E9EC-4871-ADBD-11BDB5D9BA38}"/>
    <cellStyle name="40% - Accent1 22 3" xfId="5443" xr:uid="{E2F6059A-C809-45E2-BFEB-2B5495C73C1A}"/>
    <cellStyle name="40% - Accent1 22 3 2" xfId="19311" xr:uid="{E79F6752-EF70-4689-B9EC-1E4E193CAB5E}"/>
    <cellStyle name="40% - Accent1 22 4" xfId="9938" xr:uid="{108A4BC4-6D2B-48E5-831B-877F0B0FD641}"/>
    <cellStyle name="40% - Accent1 22 5" xfId="12168" xr:uid="{563ADA7D-812F-49A0-AE03-35667B54A6D8}"/>
    <cellStyle name="40% - Accent1 23" xfId="2376" xr:uid="{1F6C0EC0-731A-402B-B225-FBF93E6E6990}"/>
    <cellStyle name="40% - Accent1 23 2" xfId="6385" xr:uid="{861A3203-6627-4CF2-99BE-638E50DE309E}"/>
    <cellStyle name="40% - Accent1 23 2 2" xfId="19312" xr:uid="{D2D1D435-DF3C-4D79-93BD-67152FEFF701}"/>
    <cellStyle name="40% - Accent1 23 3" xfId="11054" xr:uid="{47CAB3B9-C21D-40EF-AE0C-761EBFA011D7}"/>
    <cellStyle name="40% - Accent1 24" xfId="4368" xr:uid="{1E17FE8B-3D84-44BB-AF72-59961962B765}"/>
    <cellStyle name="40% - Accent1 24 2" xfId="19313" xr:uid="{D096EC59-D181-4DD7-A6FD-AD95EDCAAAF9}"/>
    <cellStyle name="40% - Accent1 25" xfId="8868" xr:uid="{B734DD79-C117-436D-96F1-5DF7A27A6EB3}"/>
    <cellStyle name="40% - Accent1 25 2" xfId="19314" xr:uid="{3A5952E8-4414-49D1-B37F-63738F592C58}"/>
    <cellStyle name="40% - Accent1 26" xfId="19315" xr:uid="{172A6F36-5527-4661-829A-8D70D9BB87CE}"/>
    <cellStyle name="40% - Accent1 27" xfId="19316" xr:uid="{19E244ED-050E-4C00-B725-2A89F072AC3A}"/>
    <cellStyle name="40% - Accent1 28" xfId="19317" xr:uid="{A458B9A9-DAF0-4E68-8D46-7FACE494D1AE}"/>
    <cellStyle name="40% - Accent1 29" xfId="19318" xr:uid="{B0E32664-BC6B-4FB8-8F97-3B6B301D2AF1}"/>
    <cellStyle name="40% - Accent1 3" xfId="447" xr:uid="{430C1066-BA36-4AFF-8FC1-232042882D74}"/>
    <cellStyle name="40% - Accent1 3 10" xfId="19320" xr:uid="{5CE2A446-DE8A-46CD-8373-C9E9AB013FB1}"/>
    <cellStyle name="40% - Accent1 3 11" xfId="19321" xr:uid="{18B2F189-7DDB-4147-9815-8EC5BB8D9A16}"/>
    <cellStyle name="40% - Accent1 3 12" xfId="19322" xr:uid="{E6DF5DCA-FA48-4D4F-AA97-914F9C53DEB9}"/>
    <cellStyle name="40% - Accent1 3 13" xfId="19319" xr:uid="{5180EC82-AA8F-454F-80CF-7377C23B3209}"/>
    <cellStyle name="40% - Accent1 3 14" xfId="27482" xr:uid="{FA451F4A-7753-49F1-8F2A-05C10A156EAE}"/>
    <cellStyle name="40% - Accent1 3 15" xfId="13151" xr:uid="{548620F2-CD04-4410-A5C4-30B4C0939150}"/>
    <cellStyle name="40% - Accent1 3 16" xfId="11234" xr:uid="{37758A3E-48DB-43BB-96FF-62A7C0B7DCE9}"/>
    <cellStyle name="40% - Accent1 3 2" xfId="734" xr:uid="{6024E03A-A8E5-472F-B20A-1677A0043E6F}"/>
    <cellStyle name="40% - Accent1 3 2 10" xfId="27713" xr:uid="{4E1D7292-31FB-406D-92BF-BDAA59DB4F37}"/>
    <cellStyle name="40% - Accent1 3 2 11" xfId="19323" xr:uid="{1D5DD726-B381-4A5F-8731-A771C956DF94}"/>
    <cellStyle name="40% - Accent1 3 2 12" xfId="11508" xr:uid="{0806B295-85E3-4983-9F3D-7FE67C2BA8AF}"/>
    <cellStyle name="40% - Accent1 3 2 2" xfId="1779" xr:uid="{BA40DBCB-64E0-4C7B-8D93-E56461AD9656}"/>
    <cellStyle name="40% - Accent1 3 2 2 10" xfId="12546" xr:uid="{4C9368D4-2FD4-4A97-9435-F6878E9549AF}"/>
    <cellStyle name="40% - Accent1 3 2 2 2" xfId="3803" xr:uid="{B76A7B30-9ED7-4649-B97E-3E0D24C6A6DC}"/>
    <cellStyle name="40% - Accent1 3 2 2 2 2" xfId="7812" xr:uid="{41E26B03-BD52-444E-A1EB-D9EEBCD9A75D}"/>
    <cellStyle name="40% - Accent1 3 2 2 2 2 2" xfId="19327" xr:uid="{7DB5D9CB-00F2-40D9-A602-4A7DF8367B9D}"/>
    <cellStyle name="40% - Accent1 3 2 2 2 2 3" xfId="19328" xr:uid="{5F5C6616-0534-42F5-99D9-8BE9FDDF1C9E}"/>
    <cellStyle name="40% - Accent1 3 2 2 2 2 4" xfId="19326" xr:uid="{AE63D030-F335-4393-B2C7-092AE6EFCA94}"/>
    <cellStyle name="40% - Accent1 3 2 2 2 3" xfId="19329" xr:uid="{C1C20820-A2F1-4022-B47A-7D6A4378DDEE}"/>
    <cellStyle name="40% - Accent1 3 2 2 2 4" xfId="19330" xr:uid="{C3D9A3D3-1B6A-4ECA-8847-18DADD5F6E1E}"/>
    <cellStyle name="40% - Accent1 3 2 2 2 5" xfId="19331" xr:uid="{B03DB041-D3A6-4241-A3BC-2952776AE96A}"/>
    <cellStyle name="40% - Accent1 3 2 2 2 6" xfId="19325" xr:uid="{BE866156-4342-4D63-9953-F783D34415DB}"/>
    <cellStyle name="40% - Accent1 3 2 2 3" xfId="5821" xr:uid="{AC66A184-DFE1-46F3-86D9-A0852AA3E5DE}"/>
    <cellStyle name="40% - Accent1 3 2 2 3 2" xfId="19333" xr:uid="{B685562B-4059-4C16-86E3-6683CB219D86}"/>
    <cellStyle name="40% - Accent1 3 2 2 3 2 2" xfId="19334" xr:uid="{10761B68-6672-4D54-9242-081C0F5D1414}"/>
    <cellStyle name="40% - Accent1 3 2 2 3 2 3" xfId="19335" xr:uid="{93D37D8A-7E33-4609-9DD5-8F8EB33EAC2B}"/>
    <cellStyle name="40% - Accent1 3 2 2 3 3" xfId="19336" xr:uid="{F23500DC-9F47-4445-BE60-96DF1DCC99EE}"/>
    <cellStyle name="40% - Accent1 3 2 2 3 4" xfId="19337" xr:uid="{5921C837-CDEB-484A-9B5D-EBA0B9BBB364}"/>
    <cellStyle name="40% - Accent1 3 2 2 3 5" xfId="19338" xr:uid="{C23CED27-6F3F-4312-880A-8E93E5E1F559}"/>
    <cellStyle name="40% - Accent1 3 2 2 3 6" xfId="19332" xr:uid="{067A801A-CCAB-4B79-AE66-45EB9FA47A07}"/>
    <cellStyle name="40% - Accent1 3 2 2 4" xfId="10316" xr:uid="{08E538AE-EFC8-4864-876A-30663CF43439}"/>
    <cellStyle name="40% - Accent1 3 2 2 4 2" xfId="19340" xr:uid="{FEABE671-D56E-434F-B9A2-666690240A17}"/>
    <cellStyle name="40% - Accent1 3 2 2 4 3" xfId="19341" xr:uid="{1393C7AD-17E3-4B80-BEC5-1C71E109BBA1}"/>
    <cellStyle name="40% - Accent1 3 2 2 4 4" xfId="19339" xr:uid="{3E619BA9-1454-4F2A-AE37-4F1F66B5E037}"/>
    <cellStyle name="40% - Accent1 3 2 2 5" xfId="19342" xr:uid="{EBC68F69-6CC8-4875-8A90-288B17E4ABBF}"/>
    <cellStyle name="40% - Accent1 3 2 2 6" xfId="19343" xr:uid="{A5646D24-968F-468D-A98E-9937C63AC912}"/>
    <cellStyle name="40% - Accent1 3 2 2 7" xfId="19344" xr:uid="{69C8125A-636B-40B2-A0C8-BF1D5633C1C6}"/>
    <cellStyle name="40% - Accent1 3 2 2 8" xfId="28696" xr:uid="{1EACDD8E-B53B-4160-9190-BD86C9BA8048}"/>
    <cellStyle name="40% - Accent1 3 2 2 9" xfId="19324" xr:uid="{62AAE583-F76F-46B2-86D7-A8B296093C7C}"/>
    <cellStyle name="40% - Accent1 3 2 3" xfId="2766" xr:uid="{1C6617C8-3976-40D0-8767-C777D73C1D6D}"/>
    <cellStyle name="40% - Accent1 3 2 3 2" xfId="6775" xr:uid="{EF566201-28CF-4F9E-9353-2B064B62105E}"/>
    <cellStyle name="40% - Accent1 3 2 3 2 2" xfId="19347" xr:uid="{DAE1E770-5784-4C6F-9833-9BDAA4277D72}"/>
    <cellStyle name="40% - Accent1 3 2 3 2 2 2" xfId="19348" xr:uid="{0F0048EA-FE32-4391-8D1C-CA07ADFBC467}"/>
    <cellStyle name="40% - Accent1 3 2 3 2 2 3" xfId="19349" xr:uid="{18686491-DE2C-484E-8560-A08644898A4F}"/>
    <cellStyle name="40% - Accent1 3 2 3 2 3" xfId="19350" xr:uid="{57DD0760-208D-41F9-8B1E-CECEACDCA440}"/>
    <cellStyle name="40% - Accent1 3 2 3 2 4" xfId="19351" xr:uid="{4C0F9172-0C97-4445-BC87-BE3B2B7D94D7}"/>
    <cellStyle name="40% - Accent1 3 2 3 2 5" xfId="19352" xr:uid="{B5165D41-F53F-4288-8948-22DCFD44C353}"/>
    <cellStyle name="40% - Accent1 3 2 3 2 6" xfId="19346" xr:uid="{03B470B6-ABFD-4E83-8C5B-472C1607D95E}"/>
    <cellStyle name="40% - Accent1 3 2 3 3" xfId="19353" xr:uid="{BFE6E842-116C-49BD-9AE4-C65338C53B51}"/>
    <cellStyle name="40% - Accent1 3 2 3 3 2" xfId="19354" xr:uid="{07D70538-0D5C-481C-AC1D-64FA4F117AB8}"/>
    <cellStyle name="40% - Accent1 3 2 3 3 2 2" xfId="19355" xr:uid="{9CFB752E-2DDF-4470-B575-8B6191975CAD}"/>
    <cellStyle name="40% - Accent1 3 2 3 3 2 3" xfId="19356" xr:uid="{D956F287-63E6-4FEA-9F76-CC3EB12E315F}"/>
    <cellStyle name="40% - Accent1 3 2 3 3 3" xfId="19357" xr:uid="{9A406BB9-84FC-48DD-A598-A3C85087983E}"/>
    <cellStyle name="40% - Accent1 3 2 3 3 4" xfId="19358" xr:uid="{C44C91AE-7752-4769-A4E8-7C1583C46619}"/>
    <cellStyle name="40% - Accent1 3 2 3 3 5" xfId="19359" xr:uid="{637E994E-A579-482C-B5DB-64EB982D82F3}"/>
    <cellStyle name="40% - Accent1 3 2 3 4" xfId="19360" xr:uid="{025C1A84-91FD-4060-BE13-E894AF241B57}"/>
    <cellStyle name="40% - Accent1 3 2 3 4 2" xfId="19361" xr:uid="{55A984FD-5ACD-47B6-BCE2-B2F70C86F991}"/>
    <cellStyle name="40% - Accent1 3 2 3 4 3" xfId="19362" xr:uid="{0E7E7692-46C5-4A49-B673-EAFB01D45DB4}"/>
    <cellStyle name="40% - Accent1 3 2 3 5" xfId="19363" xr:uid="{4DC05ED4-38E5-48C5-BE7E-BE5DD7EEF76D}"/>
    <cellStyle name="40% - Accent1 3 2 3 6" xfId="19364" xr:uid="{03C86FEA-BE90-467C-94C0-76B61FA1E875}"/>
    <cellStyle name="40% - Accent1 3 2 3 7" xfId="19365" xr:uid="{52F678A7-10A8-4A0A-B15A-AB7BE64BF9F9}"/>
    <cellStyle name="40% - Accent1 3 2 3 8" xfId="19345" xr:uid="{2C4C1BCC-FB7F-4B43-BA4D-5557ACF1AD53}"/>
    <cellStyle name="40% - Accent1 3 2 4" xfId="4783" xr:uid="{19169217-4C9E-4F12-8669-99E7A3C5FDF7}"/>
    <cellStyle name="40% - Accent1 3 2 4 2" xfId="19367" xr:uid="{FEA7E62E-AE2D-4F90-80DB-4797C897E971}"/>
    <cellStyle name="40% - Accent1 3 2 4 2 2" xfId="19368" xr:uid="{7916560E-9449-474C-A450-000EEDD0276A}"/>
    <cellStyle name="40% - Accent1 3 2 4 2 3" xfId="19369" xr:uid="{9F3E54B7-9C39-44DA-B90F-F2F26FF20086}"/>
    <cellStyle name="40% - Accent1 3 2 4 3" xfId="19370" xr:uid="{51D3974D-4588-4850-8B06-06D9981DD814}"/>
    <cellStyle name="40% - Accent1 3 2 4 4" xfId="19371" xr:uid="{A8C6F639-7A73-4D56-A6EE-39C986C6A5AF}"/>
    <cellStyle name="40% - Accent1 3 2 4 5" xfId="19372" xr:uid="{F13C50F1-E8EE-4BF2-BD6F-E19AE9A86E23}"/>
    <cellStyle name="40% - Accent1 3 2 4 6" xfId="19366" xr:uid="{3B114879-AA93-47D7-8CD6-74771D3966D2}"/>
    <cellStyle name="40% - Accent1 3 2 5" xfId="9279" xr:uid="{17A90796-BB16-43E7-BAC5-1212D23D1C34}"/>
    <cellStyle name="40% - Accent1 3 2 5 2" xfId="19374" xr:uid="{10C32C0C-F820-4093-81C6-3673D49908A3}"/>
    <cellStyle name="40% - Accent1 3 2 5 2 2" xfId="19375" xr:uid="{E6FEE805-0829-4B5B-93F5-BBD273D0AAF4}"/>
    <cellStyle name="40% - Accent1 3 2 5 2 3" xfId="19376" xr:uid="{3A8718D1-E920-4BA9-B3AA-22A2617F84E0}"/>
    <cellStyle name="40% - Accent1 3 2 5 3" xfId="19377" xr:uid="{31B00DCC-A393-4167-AB44-2F3F7231C541}"/>
    <cellStyle name="40% - Accent1 3 2 5 4" xfId="19378" xr:uid="{057E4CB4-57D9-4796-AD3F-755B7561F008}"/>
    <cellStyle name="40% - Accent1 3 2 5 5" xfId="19379" xr:uid="{13D32023-E3DE-4049-85EC-2637FF17A7C9}"/>
    <cellStyle name="40% - Accent1 3 2 5 6" xfId="19373" xr:uid="{B183129D-A2E0-48F3-8BA6-C8E6C5532CD1}"/>
    <cellStyle name="40% - Accent1 3 2 6" xfId="19380" xr:uid="{2FECEBF6-0051-4897-8CBB-CB01984A8F61}"/>
    <cellStyle name="40% - Accent1 3 2 6 2" xfId="19381" xr:uid="{99031CE2-C5F3-47D9-921F-5CEEC48ACE1F}"/>
    <cellStyle name="40% - Accent1 3 2 6 3" xfId="19382" xr:uid="{D272DB25-ED19-4BB2-ABB9-199DE76DDB2F}"/>
    <cellStyle name="40% - Accent1 3 2 7" xfId="19383" xr:uid="{5BB28723-32F7-4741-BA63-5D0E87220DEC}"/>
    <cellStyle name="40% - Accent1 3 2 8" xfId="19384" xr:uid="{0882DEDF-8319-42F6-950B-EC57929C0E86}"/>
    <cellStyle name="40% - Accent1 3 2 9" xfId="19385" xr:uid="{44EC00DF-D59C-480C-B83F-5F5327E6563E}"/>
    <cellStyle name="40% - Accent1 3 3" xfId="1005" xr:uid="{58748893-467F-4BEF-BBC8-0518EBFEAFC8}"/>
    <cellStyle name="40% - Accent1 3 3 10" xfId="11776" xr:uid="{34FFCF1B-A754-4078-85CE-2EF32CDEC9A9}"/>
    <cellStyle name="40% - Accent1 3 3 2" xfId="2046" xr:uid="{37EDA9DF-D956-4237-93FD-A69ED58B118B}"/>
    <cellStyle name="40% - Accent1 3 3 2 2" xfId="4070" xr:uid="{50148A51-BD2C-4FE1-9D69-0CE8C745CD24}"/>
    <cellStyle name="40% - Accent1 3 3 2 2 2" xfId="8079" xr:uid="{B1B1A8D4-6C19-4F52-9DFA-F0AA14A49E31}"/>
    <cellStyle name="40% - Accent1 3 3 2 2 2 2" xfId="19389" xr:uid="{E82313E1-646D-418E-91B4-9D43F3C65E76}"/>
    <cellStyle name="40% - Accent1 3 3 2 2 3" xfId="19390" xr:uid="{40AD0825-5ED0-4119-900D-C54FBC69EFF4}"/>
    <cellStyle name="40% - Accent1 3 3 2 2 4" xfId="19388" xr:uid="{7B2400A1-E8B9-4BE4-9398-62362ACC60FD}"/>
    <cellStyle name="40% - Accent1 3 3 2 3" xfId="6088" xr:uid="{12D058CB-EC31-418A-B2C4-52DA6AA69B91}"/>
    <cellStyle name="40% - Accent1 3 3 2 3 2" xfId="19391" xr:uid="{2D2B6180-09B5-4782-9052-E6F90ED60F17}"/>
    <cellStyle name="40% - Accent1 3 3 2 4" xfId="10583" xr:uid="{5EF5490B-6611-402F-BC30-EB7B75CBB7B4}"/>
    <cellStyle name="40% - Accent1 3 3 2 4 2" xfId="19392" xr:uid="{292FABAF-36DF-4514-B631-3C44278AD306}"/>
    <cellStyle name="40% - Accent1 3 3 2 5" xfId="19393" xr:uid="{EC8ADD1C-7779-4EED-9CFF-5A98B5A82BD7}"/>
    <cellStyle name="40% - Accent1 3 3 2 6" xfId="28957" xr:uid="{FDF7C51B-937F-4181-AEAF-E9B1745E9BE1}"/>
    <cellStyle name="40% - Accent1 3 3 2 7" xfId="19387" xr:uid="{500389B3-5840-469B-9F2A-099B90551014}"/>
    <cellStyle name="40% - Accent1 3 3 2 8" xfId="12813" xr:uid="{D229EDCB-EF47-44DA-820B-43A335C5B619}"/>
    <cellStyle name="40% - Accent1 3 3 3" xfId="3033" xr:uid="{A119AC90-5E14-41F6-9DB2-3279642D10C8}"/>
    <cellStyle name="40% - Accent1 3 3 3 2" xfId="7042" xr:uid="{4AF3BD1C-588B-483B-AD02-9CFD9AAB2316}"/>
    <cellStyle name="40% - Accent1 3 3 3 2 2" xfId="19396" xr:uid="{1913A540-1542-4C8F-A814-79F2E804364B}"/>
    <cellStyle name="40% - Accent1 3 3 3 2 3" xfId="19397" xr:uid="{346F14C9-8631-4F46-8B52-625A316BEBCA}"/>
    <cellStyle name="40% - Accent1 3 3 3 2 4" xfId="19395" xr:uid="{826A7ACB-A703-4D06-93A4-2ECA33EDF790}"/>
    <cellStyle name="40% - Accent1 3 3 3 3" xfId="19398" xr:uid="{C4BF3122-EDB7-4818-B580-CB3E62CDFA77}"/>
    <cellStyle name="40% - Accent1 3 3 3 4" xfId="19399" xr:uid="{7F6DC53D-4AB4-4CBE-8E06-496326D27800}"/>
    <cellStyle name="40% - Accent1 3 3 3 5" xfId="19400" xr:uid="{9D809956-CDE8-4ADD-883A-AC858CF52C2C}"/>
    <cellStyle name="40% - Accent1 3 3 3 6" xfId="19394" xr:uid="{764C8A7A-9CB2-4CEE-ADE0-3C00A5C2FB4B}"/>
    <cellStyle name="40% - Accent1 3 3 4" xfId="5051" xr:uid="{55CD359B-9EAD-48F8-864A-38A4EC6B884C}"/>
    <cellStyle name="40% - Accent1 3 3 4 2" xfId="19402" xr:uid="{2BF577F6-BFBA-48A4-AD0E-427772D4249A}"/>
    <cellStyle name="40% - Accent1 3 3 4 3" xfId="19403" xr:uid="{5239615E-B003-49CE-934E-AAB5A1C63A47}"/>
    <cellStyle name="40% - Accent1 3 3 4 4" xfId="19401" xr:uid="{6CFA6CB1-5598-4F47-8B27-FF7B6B20F8DF}"/>
    <cellStyle name="40% - Accent1 3 3 5" xfId="9546" xr:uid="{2CBAB3F7-421A-4520-B636-8FA4A47ED129}"/>
    <cellStyle name="40% - Accent1 3 3 5 2" xfId="19404" xr:uid="{0CD5A7DB-20CA-4DFA-83D3-2DADBC8A0AA6}"/>
    <cellStyle name="40% - Accent1 3 3 6" xfId="19405" xr:uid="{D00CA604-6877-4D31-819A-E6EB83302F43}"/>
    <cellStyle name="40% - Accent1 3 3 7" xfId="19406" xr:uid="{E7899C9F-5362-429F-B544-B61EC99D2A51}"/>
    <cellStyle name="40% - Accent1 3 3 8" xfId="27960" xr:uid="{FC77BE81-F711-4FD5-A0EF-58CA380F608E}"/>
    <cellStyle name="40% - Accent1 3 3 9" xfId="19386" xr:uid="{29336F33-FA6B-4180-8E69-DB854C7E7684}"/>
    <cellStyle name="40% - Accent1 3 4" xfId="1512" xr:uid="{7CDABD0F-7ECB-47D3-800A-9CE5653AF069}"/>
    <cellStyle name="40% - Accent1 3 4 10" xfId="12279" xr:uid="{AE96DAED-8626-4EE4-A524-5EADE3A72D42}"/>
    <cellStyle name="40% - Accent1 3 4 2" xfId="3536" xr:uid="{280EEAB5-59E3-4EF1-B80A-551C71BE66F0}"/>
    <cellStyle name="40% - Accent1 3 4 2 2" xfId="7545" xr:uid="{0B387997-40A6-4A58-9ADF-8BB162688C13}"/>
    <cellStyle name="40% - Accent1 3 4 2 2 2" xfId="19410" xr:uid="{871DDB74-7C69-4453-9538-FBB6AB458935}"/>
    <cellStyle name="40% - Accent1 3 4 2 2 3" xfId="19411" xr:uid="{0D0626E7-DC15-496B-9E2C-546920EAD0F6}"/>
    <cellStyle name="40% - Accent1 3 4 2 2 4" xfId="19409" xr:uid="{9A37BDEE-2C01-4A45-9E48-639BEF707DA6}"/>
    <cellStyle name="40% - Accent1 3 4 2 3" xfId="19412" xr:uid="{3864D91C-9781-4BA0-9DF5-60F4C2FC30A3}"/>
    <cellStyle name="40% - Accent1 3 4 2 4" xfId="19413" xr:uid="{DD60D1D9-B40D-4C5F-A1F2-470062D9C07E}"/>
    <cellStyle name="40% - Accent1 3 4 2 5" xfId="19414" xr:uid="{2794D252-B231-4210-99F6-AC23F4231E33}"/>
    <cellStyle name="40% - Accent1 3 4 2 6" xfId="19408" xr:uid="{C15431B5-B0C9-4776-B1BC-5381EE97C47B}"/>
    <cellStyle name="40% - Accent1 3 4 3" xfId="5554" xr:uid="{722F001C-DECB-4BCE-BF28-24ABC229CC6B}"/>
    <cellStyle name="40% - Accent1 3 4 3 2" xfId="19416" xr:uid="{14758C73-76E8-453E-B993-3A5EE991DDCD}"/>
    <cellStyle name="40% - Accent1 3 4 3 2 2" xfId="19417" xr:uid="{A5450B10-A57C-40CA-94B7-F5323B1A63CD}"/>
    <cellStyle name="40% - Accent1 3 4 3 2 3" xfId="19418" xr:uid="{A0C00F7B-8CEB-4C43-BDFF-6DD0A1EE75BC}"/>
    <cellStyle name="40% - Accent1 3 4 3 3" xfId="19419" xr:uid="{42BF47CF-2222-417A-B8AF-1FD10C4E4C83}"/>
    <cellStyle name="40% - Accent1 3 4 3 4" xfId="19420" xr:uid="{C56C8D97-C910-4F3B-8323-B60DDFD104A0}"/>
    <cellStyle name="40% - Accent1 3 4 3 5" xfId="19421" xr:uid="{62A4C1BA-A5D2-4DF3-A6F2-64FE32395310}"/>
    <cellStyle name="40% - Accent1 3 4 3 6" xfId="19415" xr:uid="{BD02A080-748C-4EB0-84AF-5E54197561D5}"/>
    <cellStyle name="40% - Accent1 3 4 4" xfId="10049" xr:uid="{487726C2-0CE9-4F73-812F-5293C8C062F6}"/>
    <cellStyle name="40% - Accent1 3 4 4 2" xfId="19423" xr:uid="{98C2916F-7124-47AF-B233-5287D9BE78CA}"/>
    <cellStyle name="40% - Accent1 3 4 4 3" xfId="19424" xr:uid="{2FB927B6-B355-4158-BF03-220B81F43CD6}"/>
    <cellStyle name="40% - Accent1 3 4 4 4" xfId="19422" xr:uid="{BA8E9B98-5261-4F81-86C3-17E4AEF61B27}"/>
    <cellStyle name="40% - Accent1 3 4 5" xfId="19425" xr:uid="{D1F36B30-C3A9-4B1F-8798-B86F5E224ACC}"/>
    <cellStyle name="40% - Accent1 3 4 6" xfId="19426" xr:uid="{ECDDB85D-4F2F-4B9C-BC2E-58A9C17B4FA6}"/>
    <cellStyle name="40% - Accent1 3 4 7" xfId="19427" xr:uid="{6A514D1D-853F-45AC-BE3F-1C08587E7B6E}"/>
    <cellStyle name="40% - Accent1 3 4 8" xfId="28449" xr:uid="{16F25400-D757-485D-866D-EBEE610DB776}"/>
    <cellStyle name="40% - Accent1 3 4 9" xfId="19407" xr:uid="{1A53867E-9F42-491D-8C5F-C32BB35DC9B5}"/>
    <cellStyle name="40% - Accent1 3 5" xfId="2499" xr:uid="{862A9DBA-7841-4A1B-B29C-8133E9B33D39}"/>
    <cellStyle name="40% - Accent1 3 5 2" xfId="6508" xr:uid="{22DF7BF5-BC03-4D2C-98D7-26F32700C068}"/>
    <cellStyle name="40% - Accent1 3 5 2 2" xfId="19430" xr:uid="{0720F666-D8CE-4B7E-9B2F-D07D6499A232}"/>
    <cellStyle name="40% - Accent1 3 5 2 2 2" xfId="19431" xr:uid="{5ED3CD5B-04EE-4FC2-B9F8-406BE4F5573A}"/>
    <cellStyle name="40% - Accent1 3 5 2 2 3" xfId="19432" xr:uid="{314F1649-51F6-467B-A435-C4D9FCD3A52A}"/>
    <cellStyle name="40% - Accent1 3 5 2 3" xfId="19433" xr:uid="{E96FFAB1-A876-47F7-8478-2A5EDBF60652}"/>
    <cellStyle name="40% - Accent1 3 5 2 4" xfId="19434" xr:uid="{59C99E0E-A431-45D5-AAEC-5B0FE528219C}"/>
    <cellStyle name="40% - Accent1 3 5 2 5" xfId="19435" xr:uid="{106E08C5-B8FA-4905-BD29-5DEAE21DB897}"/>
    <cellStyle name="40% - Accent1 3 5 2 6" xfId="19429" xr:uid="{5CE1E6F5-6EC4-48B3-B869-6B8544FFE265}"/>
    <cellStyle name="40% - Accent1 3 5 3" xfId="19436" xr:uid="{C6B4E53E-0244-4516-8291-637C32E44DA0}"/>
    <cellStyle name="40% - Accent1 3 5 3 2" xfId="19437" xr:uid="{5B620B91-C0F8-43D3-BA2A-97B7331C881A}"/>
    <cellStyle name="40% - Accent1 3 5 3 2 2" xfId="19438" xr:uid="{32E5F260-1995-4A25-8923-6BAF883A5602}"/>
    <cellStyle name="40% - Accent1 3 5 3 2 3" xfId="19439" xr:uid="{72AA9B0D-C74C-4819-82E2-1A2532383227}"/>
    <cellStyle name="40% - Accent1 3 5 3 3" xfId="19440" xr:uid="{8636B83A-AF25-48F7-A723-F04DA9164795}"/>
    <cellStyle name="40% - Accent1 3 5 3 4" xfId="19441" xr:uid="{0CC2D207-5EA4-41FA-8C90-2EC4786E2CC8}"/>
    <cellStyle name="40% - Accent1 3 5 3 5" xfId="19442" xr:uid="{72734FEB-5157-4026-8BF9-97E3839C5614}"/>
    <cellStyle name="40% - Accent1 3 5 4" xfId="19443" xr:uid="{A6CEB9DE-2B7A-46D7-B6C9-907DF5011377}"/>
    <cellStyle name="40% - Accent1 3 5 4 2" xfId="19444" xr:uid="{40EE4023-4FFC-4F19-BB47-910A8473F441}"/>
    <cellStyle name="40% - Accent1 3 5 4 3" xfId="19445" xr:uid="{D6D98E0B-6D60-49BC-AD65-C0A1FBF944CB}"/>
    <cellStyle name="40% - Accent1 3 5 5" xfId="19446" xr:uid="{4241A73C-9E47-4C84-A3E0-CE26DB788725}"/>
    <cellStyle name="40% - Accent1 3 5 6" xfId="19447" xr:uid="{7E38C463-B067-413B-A703-96F6D51446A9}"/>
    <cellStyle name="40% - Accent1 3 5 7" xfId="19448" xr:uid="{EF5F5837-DEF2-4ABF-87A0-0FCA0633AAE0}"/>
    <cellStyle name="40% - Accent1 3 5 8" xfId="19428" xr:uid="{A2281ABF-B30A-4E46-BEFC-2545AB8C0EE5}"/>
    <cellStyle name="40% - Accent1 3 6" xfId="4515" xr:uid="{35A3EF2A-212E-4001-827F-F6D68B9F96FD}"/>
    <cellStyle name="40% - Accent1 3 6 2" xfId="19450" xr:uid="{5C3821F7-322C-4788-B3C3-473FE4A18EDF}"/>
    <cellStyle name="40% - Accent1 3 6 2 2" xfId="19451" xr:uid="{09D8EDFF-246E-46A9-A003-8B1F42B0161A}"/>
    <cellStyle name="40% - Accent1 3 6 2 3" xfId="19452" xr:uid="{67853F6A-9D88-4635-89BD-BEB8B4C4C628}"/>
    <cellStyle name="40% - Accent1 3 6 3" xfId="19453" xr:uid="{4232B214-55F8-4E0A-B7C1-EDEECC7FE669}"/>
    <cellStyle name="40% - Accent1 3 6 4" xfId="19454" xr:uid="{423E74D8-17DB-47A7-AB1E-8E791FA27A85}"/>
    <cellStyle name="40% - Accent1 3 6 5" xfId="19455" xr:uid="{81274717-506C-49B6-911B-93FDE678472D}"/>
    <cellStyle name="40% - Accent1 3 6 6" xfId="19456" xr:uid="{82F878E1-1F5C-4DD0-AF1D-5D5862FFAA64}"/>
    <cellStyle name="40% - Accent1 3 6 7" xfId="19449" xr:uid="{B42FB405-6F9E-43EB-B6E4-6A086E80C1EF}"/>
    <cellStyle name="40% - Accent1 3 7" xfId="9010" xr:uid="{87BCD250-6AF5-4A80-B61E-73C2CAF1EE17}"/>
    <cellStyle name="40% - Accent1 3 7 2" xfId="19458" xr:uid="{5EBE5496-BCC6-4182-8F15-3716020D318F}"/>
    <cellStyle name="40% - Accent1 3 7 2 2" xfId="19459" xr:uid="{C6C0D36F-EEC8-4B9D-82EA-403E68F9E66C}"/>
    <cellStyle name="40% - Accent1 3 7 2 3" xfId="19460" xr:uid="{4097DDC5-75DB-478C-B86F-9DC3373B55B0}"/>
    <cellStyle name="40% - Accent1 3 7 3" xfId="19461" xr:uid="{357CB57E-BE97-4E68-8F50-8AD04457B6ED}"/>
    <cellStyle name="40% - Accent1 3 7 4" xfId="19462" xr:uid="{EAFC57CF-44C6-4B7C-BDFB-6882045FBEC0}"/>
    <cellStyle name="40% - Accent1 3 7 5" xfId="19463" xr:uid="{1A67C01A-766C-44C6-8D79-27EAFE01B785}"/>
    <cellStyle name="40% - Accent1 3 7 6" xfId="19457" xr:uid="{A10F8E40-88E8-498B-AEE2-C1A8319B79DC}"/>
    <cellStyle name="40% - Accent1 3 8" xfId="19464" xr:uid="{594B539B-12BB-4B1D-9D27-D217699558DB}"/>
    <cellStyle name="40% - Accent1 3 8 2" xfId="19465" xr:uid="{E39EA247-BC55-4741-BF7E-D8028EC0EEB2}"/>
    <cellStyle name="40% - Accent1 3 8 3" xfId="19466" xr:uid="{493DBDB1-BF39-47D6-98D4-B6697ECECA3A}"/>
    <cellStyle name="40% - Accent1 3 9" xfId="19467" xr:uid="{A8D633DD-14AC-4419-A5EF-961272AD3066}"/>
    <cellStyle name="40% - Accent1 30" xfId="19468" xr:uid="{31F27757-989B-4F5B-ABE4-B42619FDEC7D}"/>
    <cellStyle name="40% - Accent1 31" xfId="19469" xr:uid="{BD85FF8B-CA25-453F-AEC5-DBD428BF887F}"/>
    <cellStyle name="40% - Accent1 32" xfId="19470" xr:uid="{0FDE8447-8F7C-4174-8984-21C7520430BC}"/>
    <cellStyle name="40% - Accent1 33" xfId="19471" xr:uid="{7064B256-5E69-4E1E-921A-718977CE1D05}"/>
    <cellStyle name="40% - Accent1 34" xfId="19472" xr:uid="{25B54EC3-FF91-489A-AB1A-94CC9639D350}"/>
    <cellStyle name="40% - Accent1 35" xfId="19473" xr:uid="{2D82300B-4ABF-4269-B09E-97FE0899ED24}"/>
    <cellStyle name="40% - Accent1 36" xfId="18995" xr:uid="{0F18EBC7-A217-4A4B-BB3A-BBC8E844902F}"/>
    <cellStyle name="40% - Accent1 37" xfId="13121" xr:uid="{AFEA30D1-CA6F-4C7B-8EC3-290C40E66012}"/>
    <cellStyle name="40% - Accent1 38" xfId="11009" xr:uid="{69E9E976-43DE-43B1-B44C-48945C5A7C10}"/>
    <cellStyle name="40% - Accent1 39" xfId="29342" xr:uid="{6039A779-A0D0-44BC-A269-21537F5FC322}"/>
    <cellStyle name="40% - Accent1 4" xfId="465" xr:uid="{8EA4C5EE-6711-410E-B6F1-3C577DAA8F73}"/>
    <cellStyle name="40% - Accent1 4 10" xfId="19475" xr:uid="{A49C3B28-A149-450C-B474-BCEA1A4DD6EA}"/>
    <cellStyle name="40% - Accent1 4 11" xfId="19476" xr:uid="{801612C8-A5D6-4BCE-812A-956792CC9483}"/>
    <cellStyle name="40% - Accent1 4 12" xfId="19474" xr:uid="{11820873-32B6-4CAF-B259-73316FE975F4}"/>
    <cellStyle name="40% - Accent1 4 13" xfId="13212" xr:uid="{CE61730A-08A3-4EAF-84C8-F0874D26DABC}"/>
    <cellStyle name="40% - Accent1 4 14" xfId="11252" xr:uid="{0D1ECA3C-87F8-45FB-AD15-27A33B2F258C}"/>
    <cellStyle name="40% - Accent1 4 2" xfId="752" xr:uid="{3A2EF667-F1B4-4985-9A90-17E52278E269}"/>
    <cellStyle name="40% - Accent1 4 2 10" xfId="27730" xr:uid="{3FC0667F-C48F-45D0-BF71-2321FC5CE376}"/>
    <cellStyle name="40% - Accent1 4 2 11" xfId="19477" xr:uid="{E9E2E2DB-0F8D-4A57-867D-88D14B6842BD}"/>
    <cellStyle name="40% - Accent1 4 2 12" xfId="11526" xr:uid="{FEDC2291-1377-46F9-912B-519C779DD882}"/>
    <cellStyle name="40% - Accent1 4 2 2" xfId="1797" xr:uid="{4A149867-76C8-487A-AF99-145D61362E28}"/>
    <cellStyle name="40% - Accent1 4 2 2 10" xfId="12564" xr:uid="{7448A819-2211-44E2-8B86-6ADBFF1569E7}"/>
    <cellStyle name="40% - Accent1 4 2 2 2" xfId="3821" xr:uid="{CD837B69-3719-48EB-BC53-AACEBC0DF2DE}"/>
    <cellStyle name="40% - Accent1 4 2 2 2 2" xfId="7830" xr:uid="{362A9D6C-B062-4F86-8708-9012BF6D0EC1}"/>
    <cellStyle name="40% - Accent1 4 2 2 2 2 2" xfId="19481" xr:uid="{D37F3D95-9402-4A90-A343-700873982003}"/>
    <cellStyle name="40% - Accent1 4 2 2 2 2 3" xfId="19482" xr:uid="{DF2D0B08-C948-4C25-BE43-1CCCB3C88661}"/>
    <cellStyle name="40% - Accent1 4 2 2 2 2 4" xfId="19480" xr:uid="{F298FAA8-D808-440A-B3C5-24B13191B087}"/>
    <cellStyle name="40% - Accent1 4 2 2 2 3" xfId="19483" xr:uid="{4A375DB6-4399-4866-AAA5-CAB134CD78F2}"/>
    <cellStyle name="40% - Accent1 4 2 2 2 4" xfId="19484" xr:uid="{BFFF426A-1390-4719-AE35-3B8B5FD3EF68}"/>
    <cellStyle name="40% - Accent1 4 2 2 2 5" xfId="19485" xr:uid="{1A094384-4DC9-4082-BF3A-B9D5425B07CD}"/>
    <cellStyle name="40% - Accent1 4 2 2 2 6" xfId="19479" xr:uid="{A0928E48-156F-4490-B764-56F0F6A46D5F}"/>
    <cellStyle name="40% - Accent1 4 2 2 3" xfId="5839" xr:uid="{324BBCE3-65AC-4D5E-A733-383F87393FC9}"/>
    <cellStyle name="40% - Accent1 4 2 2 3 2" xfId="19487" xr:uid="{249EF75B-E38A-4161-A642-B385C89D71B0}"/>
    <cellStyle name="40% - Accent1 4 2 2 3 2 2" xfId="19488" xr:uid="{68128A5E-CEB0-430F-B79E-DA8332766EAA}"/>
    <cellStyle name="40% - Accent1 4 2 2 3 2 3" xfId="19489" xr:uid="{485EC62C-BB7D-4F61-947B-47E06599FEC5}"/>
    <cellStyle name="40% - Accent1 4 2 2 3 3" xfId="19490" xr:uid="{2ECFD466-7979-4751-A016-72C25B827335}"/>
    <cellStyle name="40% - Accent1 4 2 2 3 4" xfId="19491" xr:uid="{89150DD1-C5D3-42C4-BA60-5BDF20D91993}"/>
    <cellStyle name="40% - Accent1 4 2 2 3 5" xfId="19492" xr:uid="{88B53646-87D2-48E0-B254-5E5ACF803742}"/>
    <cellStyle name="40% - Accent1 4 2 2 3 6" xfId="19486" xr:uid="{A25B13A8-35AB-4AAF-A288-77F1D8A12D49}"/>
    <cellStyle name="40% - Accent1 4 2 2 4" xfId="10334" xr:uid="{40C0A28C-300B-45C4-AE69-29726B7B51FF}"/>
    <cellStyle name="40% - Accent1 4 2 2 4 2" xfId="19494" xr:uid="{9CBB1FCB-BA28-49C8-8889-98062852218E}"/>
    <cellStyle name="40% - Accent1 4 2 2 4 3" xfId="19495" xr:uid="{0C3458CC-698F-46CE-A9E4-67E21273E7F3}"/>
    <cellStyle name="40% - Accent1 4 2 2 4 4" xfId="19493" xr:uid="{3664D9D5-69BB-4D94-A017-CCE72ECF8C8F}"/>
    <cellStyle name="40% - Accent1 4 2 2 5" xfId="19496" xr:uid="{9000A743-59EA-4A0D-A51B-2CF596FD79F5}"/>
    <cellStyle name="40% - Accent1 4 2 2 6" xfId="19497" xr:uid="{62BBC728-50D3-4D17-807B-89ECA8711A6F}"/>
    <cellStyle name="40% - Accent1 4 2 2 7" xfId="19498" xr:uid="{0CA0E4A6-5BBA-41ED-8BBC-DD8494CAEECA}"/>
    <cellStyle name="40% - Accent1 4 2 2 8" xfId="28713" xr:uid="{FCEFDC70-AB48-4431-96BB-208420CFBA20}"/>
    <cellStyle name="40% - Accent1 4 2 2 9" xfId="19478" xr:uid="{5FE41A94-841E-4741-BF60-7D5E9A03F5D3}"/>
    <cellStyle name="40% - Accent1 4 2 3" xfId="2784" xr:uid="{48333DF2-0F44-40EC-B10B-785A56B64F3C}"/>
    <cellStyle name="40% - Accent1 4 2 3 2" xfId="6793" xr:uid="{C0A20A4B-87B0-4637-9173-12977676B048}"/>
    <cellStyle name="40% - Accent1 4 2 3 2 2" xfId="19501" xr:uid="{4C8F77E5-B0AC-4253-BD96-4303678DA5DF}"/>
    <cellStyle name="40% - Accent1 4 2 3 2 2 2" xfId="19502" xr:uid="{6F1F4E6E-DCE0-436A-8838-E8A17D1F2A0F}"/>
    <cellStyle name="40% - Accent1 4 2 3 2 2 3" xfId="19503" xr:uid="{2DFEDD8F-3260-4910-AEAB-0F2BA10A791E}"/>
    <cellStyle name="40% - Accent1 4 2 3 2 3" xfId="19504" xr:uid="{D3FBDCB9-2F7A-4783-8529-C581ED07ABCB}"/>
    <cellStyle name="40% - Accent1 4 2 3 2 4" xfId="19505" xr:uid="{6E29C170-A756-4985-A081-25ABC9714E7B}"/>
    <cellStyle name="40% - Accent1 4 2 3 2 5" xfId="19506" xr:uid="{A2914C0A-49AE-4A60-A1F4-8D3B0112C115}"/>
    <cellStyle name="40% - Accent1 4 2 3 2 6" xfId="19500" xr:uid="{31898E5E-A513-4059-81E8-DE1BCBBC1507}"/>
    <cellStyle name="40% - Accent1 4 2 3 3" xfId="19507" xr:uid="{E70A27E1-BC80-427E-BF2F-816BC63EA708}"/>
    <cellStyle name="40% - Accent1 4 2 3 3 2" xfId="19508" xr:uid="{C29585E8-980C-478B-A255-85B6575C3146}"/>
    <cellStyle name="40% - Accent1 4 2 3 3 2 2" xfId="19509" xr:uid="{89A64C2E-94DF-47FC-BA26-19C1FD0517A0}"/>
    <cellStyle name="40% - Accent1 4 2 3 3 2 3" xfId="19510" xr:uid="{5966DB0D-F959-44EF-8704-4B6EBE779B6A}"/>
    <cellStyle name="40% - Accent1 4 2 3 3 3" xfId="19511" xr:uid="{2B267984-BBC3-4B9A-84E4-6C943369C2C5}"/>
    <cellStyle name="40% - Accent1 4 2 3 3 4" xfId="19512" xr:uid="{E34BE4D0-23F4-4DBB-BA17-0A20C1396B9D}"/>
    <cellStyle name="40% - Accent1 4 2 3 3 5" xfId="19513" xr:uid="{F0F966D9-3D30-430A-8912-0F5EFC8FDC7A}"/>
    <cellStyle name="40% - Accent1 4 2 3 4" xfId="19514" xr:uid="{7656FA67-F3CA-4375-8043-502EA9EB4751}"/>
    <cellStyle name="40% - Accent1 4 2 3 4 2" xfId="19515" xr:uid="{6EADFE27-0A7B-431D-9EE5-C04F89494E5D}"/>
    <cellStyle name="40% - Accent1 4 2 3 4 3" xfId="19516" xr:uid="{C5C6DFD2-5F0D-4370-A634-504DD96FCBF3}"/>
    <cellStyle name="40% - Accent1 4 2 3 5" xfId="19517" xr:uid="{3124EC88-CFB0-4E54-9F99-27422A157983}"/>
    <cellStyle name="40% - Accent1 4 2 3 6" xfId="19518" xr:uid="{69634745-65CF-4B25-99F5-C748995A35CA}"/>
    <cellStyle name="40% - Accent1 4 2 3 7" xfId="19519" xr:uid="{23C8CE58-5DDE-4B71-BEC8-AAFD01E4EEC2}"/>
    <cellStyle name="40% - Accent1 4 2 3 8" xfId="19499" xr:uid="{A144C57A-4E2A-4A55-AEA1-A1CA4F4E7A3A}"/>
    <cellStyle name="40% - Accent1 4 2 4" xfId="4801" xr:uid="{72F9559B-5ECA-42CB-82AC-E97170191B76}"/>
    <cellStyle name="40% - Accent1 4 2 4 2" xfId="19521" xr:uid="{A70220CB-FFD7-49D3-BB24-CE33F5DF9E3E}"/>
    <cellStyle name="40% - Accent1 4 2 4 2 2" xfId="19522" xr:uid="{98DF5C0D-2EB8-48A3-8DC8-E5D032843534}"/>
    <cellStyle name="40% - Accent1 4 2 4 2 3" xfId="19523" xr:uid="{D6BA194D-304E-438D-A56C-1AE79058FBF2}"/>
    <cellStyle name="40% - Accent1 4 2 4 3" xfId="19524" xr:uid="{02E5C4CF-581A-4703-B724-7634CD5016AE}"/>
    <cellStyle name="40% - Accent1 4 2 4 4" xfId="19525" xr:uid="{9555A319-9FB3-47EB-8232-4AD412BFAC59}"/>
    <cellStyle name="40% - Accent1 4 2 4 5" xfId="19526" xr:uid="{27F1FC35-A6BC-47D6-942B-D6675779281F}"/>
    <cellStyle name="40% - Accent1 4 2 4 6" xfId="19520" xr:uid="{F108AAF9-EF17-4030-B1F1-F7767738AFFA}"/>
    <cellStyle name="40% - Accent1 4 2 5" xfId="9297" xr:uid="{5A6B37EB-31FA-42AA-BAB8-4CC98EDD1D02}"/>
    <cellStyle name="40% - Accent1 4 2 5 2" xfId="19528" xr:uid="{F69FF541-00FC-42AC-BD86-9571B7B52C10}"/>
    <cellStyle name="40% - Accent1 4 2 5 2 2" xfId="19529" xr:uid="{9D569EDF-02C4-4F74-92A9-C4C1ABAEA8E8}"/>
    <cellStyle name="40% - Accent1 4 2 5 2 3" xfId="19530" xr:uid="{531E112E-312B-4AD2-9BDA-693B9E69DF4E}"/>
    <cellStyle name="40% - Accent1 4 2 5 3" xfId="19531" xr:uid="{D91D2A9C-49E6-4927-8774-D3F64DF51EC6}"/>
    <cellStyle name="40% - Accent1 4 2 5 4" xfId="19532" xr:uid="{E643AFBB-CB82-4B64-830D-1669F0B13E5C}"/>
    <cellStyle name="40% - Accent1 4 2 5 5" xfId="19533" xr:uid="{5B69BD73-2AAE-411F-A6D1-6A4F6926E925}"/>
    <cellStyle name="40% - Accent1 4 2 5 6" xfId="19527" xr:uid="{514B5D44-A099-4A8F-8D96-0093177ABFC9}"/>
    <cellStyle name="40% - Accent1 4 2 6" xfId="19534" xr:uid="{4FDC2DD4-81CD-4B22-8D10-0D523E4AEADE}"/>
    <cellStyle name="40% - Accent1 4 2 6 2" xfId="19535" xr:uid="{0C0DB0D7-91B6-40EF-92F4-D783EB713867}"/>
    <cellStyle name="40% - Accent1 4 2 6 3" xfId="19536" xr:uid="{30F5E53F-5F4E-4ED4-BDCF-61855122BEC9}"/>
    <cellStyle name="40% - Accent1 4 2 7" xfId="19537" xr:uid="{F3610146-6A27-4D37-BCDB-185D86932A8A}"/>
    <cellStyle name="40% - Accent1 4 2 8" xfId="19538" xr:uid="{988EE0CA-9D8E-460D-B566-5E4ED3ED1AEF}"/>
    <cellStyle name="40% - Accent1 4 2 9" xfId="19539" xr:uid="{4CEC694D-58DD-47E6-BEA2-1A52F376E76F}"/>
    <cellStyle name="40% - Accent1 4 3" xfId="1023" xr:uid="{9D56BE55-0487-4AC8-A064-8F9CBBAEC345}"/>
    <cellStyle name="40% - Accent1 4 3 10" xfId="11794" xr:uid="{82C30672-78F5-4AC3-B022-9F7982CE7A3E}"/>
    <cellStyle name="40% - Accent1 4 3 2" xfId="2064" xr:uid="{9C341AA4-0785-46C9-BBA5-D6172D2C95D7}"/>
    <cellStyle name="40% - Accent1 4 3 2 2" xfId="4088" xr:uid="{E67C2B80-C2AB-48B6-99A4-8A1281AB6B0A}"/>
    <cellStyle name="40% - Accent1 4 3 2 2 2" xfId="8097" xr:uid="{A2DE15FF-739D-4685-8503-906A66F6E160}"/>
    <cellStyle name="40% - Accent1 4 3 2 2 2 2" xfId="19543" xr:uid="{533560AE-0BC9-4273-9FCD-FC3B8F0BC801}"/>
    <cellStyle name="40% - Accent1 4 3 2 2 3" xfId="19544" xr:uid="{6058FB2F-2FA0-4137-B096-2B51B5F5E01C}"/>
    <cellStyle name="40% - Accent1 4 3 2 2 4" xfId="19542" xr:uid="{4CD54291-18E1-4CF8-87B2-32AC09ED9DF3}"/>
    <cellStyle name="40% - Accent1 4 3 2 3" xfId="6106" xr:uid="{9D9057C5-07F7-477C-ADBA-4167056356BD}"/>
    <cellStyle name="40% - Accent1 4 3 2 3 2" xfId="19545" xr:uid="{4F49380C-9DD9-4339-8C61-44BC29C34DCD}"/>
    <cellStyle name="40% - Accent1 4 3 2 4" xfId="10601" xr:uid="{545614EB-2E91-47FF-AA7A-6A332A711439}"/>
    <cellStyle name="40% - Accent1 4 3 2 4 2" xfId="19546" xr:uid="{B2026DAC-4AD5-4051-8CA6-3AD55CC7744A}"/>
    <cellStyle name="40% - Accent1 4 3 2 5" xfId="19547" xr:uid="{306A5A72-0193-43F2-8081-78FA85E67E61}"/>
    <cellStyle name="40% - Accent1 4 3 2 6" xfId="28974" xr:uid="{8EC2509E-6F60-4FC7-BC15-7F5C82A035C6}"/>
    <cellStyle name="40% - Accent1 4 3 2 7" xfId="19541" xr:uid="{74206E4E-9C3D-4C0C-9E24-B0560D88EFA6}"/>
    <cellStyle name="40% - Accent1 4 3 2 8" xfId="12831" xr:uid="{C24A94EF-CCEC-49DA-B1BD-99E45813F67A}"/>
    <cellStyle name="40% - Accent1 4 3 3" xfId="3051" xr:uid="{0E4FDD0A-67F8-49EA-B305-85B7B9C3F97A}"/>
    <cellStyle name="40% - Accent1 4 3 3 2" xfId="7060" xr:uid="{6EC18A39-2B35-4EFB-92BB-7516687DF0B5}"/>
    <cellStyle name="40% - Accent1 4 3 3 2 2" xfId="19550" xr:uid="{D933536D-FC05-474D-8F92-3EB69E8BE256}"/>
    <cellStyle name="40% - Accent1 4 3 3 2 3" xfId="19551" xr:uid="{1C64406E-F89B-4908-8CAE-CB7C07526961}"/>
    <cellStyle name="40% - Accent1 4 3 3 2 4" xfId="19549" xr:uid="{B7846765-09C2-4D7A-8EAB-3CAAFD547AB2}"/>
    <cellStyle name="40% - Accent1 4 3 3 3" xfId="19552" xr:uid="{6BA2F688-7BA3-493C-856C-B9F0757E2638}"/>
    <cellStyle name="40% - Accent1 4 3 3 4" xfId="19553" xr:uid="{CAD92273-8D67-4C27-A4A4-295D640A41DA}"/>
    <cellStyle name="40% - Accent1 4 3 3 5" xfId="19554" xr:uid="{7F8A3974-3529-4070-8C68-28B41BE48DD5}"/>
    <cellStyle name="40% - Accent1 4 3 3 6" xfId="19548" xr:uid="{3F6E2A3B-4EAB-4602-B240-153C906C19CE}"/>
    <cellStyle name="40% - Accent1 4 3 4" xfId="5069" xr:uid="{710353E8-0FC5-43EA-920A-ACFB59F4A928}"/>
    <cellStyle name="40% - Accent1 4 3 4 2" xfId="19556" xr:uid="{DCBB76E6-E404-4172-8621-DA36B38DF9F8}"/>
    <cellStyle name="40% - Accent1 4 3 4 3" xfId="19557" xr:uid="{5061EEF8-0C25-4DB7-B79A-1247B51EB862}"/>
    <cellStyle name="40% - Accent1 4 3 4 4" xfId="19555" xr:uid="{1B301341-0C37-49CA-AB2E-00A243A66A1C}"/>
    <cellStyle name="40% - Accent1 4 3 5" xfId="9564" xr:uid="{84C56972-F079-49EF-BB15-6D170B1C561A}"/>
    <cellStyle name="40% - Accent1 4 3 5 2" xfId="19558" xr:uid="{0C002AAB-724D-4DEC-91F1-096FD4DC81B8}"/>
    <cellStyle name="40% - Accent1 4 3 6" xfId="19559" xr:uid="{9E64582D-5842-4A6A-BE88-966203080759}"/>
    <cellStyle name="40% - Accent1 4 3 7" xfId="19560" xr:uid="{A005358B-2FEE-4D43-B4E0-B381D456D6F2}"/>
    <cellStyle name="40% - Accent1 4 3 8" xfId="27977" xr:uid="{14CA21F0-AB7F-4DB5-8195-9EEF241B1FA5}"/>
    <cellStyle name="40% - Accent1 4 3 9" xfId="19540" xr:uid="{782C9414-1CAE-46F4-A0C0-8EE6027405F0}"/>
    <cellStyle name="40% - Accent1 4 4" xfId="1530" xr:uid="{23C5EB29-6CAF-4833-BC3F-5060D0F0206D}"/>
    <cellStyle name="40% - Accent1 4 4 10" xfId="12297" xr:uid="{D48F4136-10D2-4A86-8798-FC19B286DFCC}"/>
    <cellStyle name="40% - Accent1 4 4 2" xfId="3554" xr:uid="{F9AD3CA3-6B32-4D30-8D1E-84D023545AA8}"/>
    <cellStyle name="40% - Accent1 4 4 2 2" xfId="7563" xr:uid="{6A1624E5-0713-45BF-9E0E-BD53966073C7}"/>
    <cellStyle name="40% - Accent1 4 4 2 2 2" xfId="19564" xr:uid="{A5DFD3F7-8596-4962-967B-2ED24BD3B709}"/>
    <cellStyle name="40% - Accent1 4 4 2 2 3" xfId="19565" xr:uid="{2FFC0236-EDC0-4F9F-A376-479FDBCF318A}"/>
    <cellStyle name="40% - Accent1 4 4 2 2 4" xfId="19563" xr:uid="{F0C38732-EED8-4EB4-960C-7E92932AEC93}"/>
    <cellStyle name="40% - Accent1 4 4 2 3" xfId="19566" xr:uid="{20ABA8D8-6A25-4D6B-ADF4-DB91494E3175}"/>
    <cellStyle name="40% - Accent1 4 4 2 4" xfId="19567" xr:uid="{59E719A7-31ED-41D8-A9A2-A79889430BE9}"/>
    <cellStyle name="40% - Accent1 4 4 2 5" xfId="19568" xr:uid="{E24F274D-A66A-4FBA-9C3F-0D3C70492E18}"/>
    <cellStyle name="40% - Accent1 4 4 2 6" xfId="19562" xr:uid="{9C4F8692-95FC-48F7-908A-8AB23338959B}"/>
    <cellStyle name="40% - Accent1 4 4 3" xfId="5572" xr:uid="{B83C02BC-986B-4BB9-A026-5FBD288CCC30}"/>
    <cellStyle name="40% - Accent1 4 4 3 2" xfId="19570" xr:uid="{C9493461-3B4E-4DFA-8EB1-9A11E2DA919B}"/>
    <cellStyle name="40% - Accent1 4 4 3 2 2" xfId="19571" xr:uid="{5BB15896-6836-432A-AA14-A8F5D0257593}"/>
    <cellStyle name="40% - Accent1 4 4 3 2 3" xfId="19572" xr:uid="{5B7C38CB-C004-48BB-9E0B-31DCA1978AB0}"/>
    <cellStyle name="40% - Accent1 4 4 3 3" xfId="19573" xr:uid="{306BF00B-95F5-42E7-B5EF-D19F754B1610}"/>
    <cellStyle name="40% - Accent1 4 4 3 4" xfId="19574" xr:uid="{CE2B3354-666A-4E5E-A28B-3E8C1226C85E}"/>
    <cellStyle name="40% - Accent1 4 4 3 5" xfId="19575" xr:uid="{C755EF8B-FADE-4D98-BF43-C64D2DABDC46}"/>
    <cellStyle name="40% - Accent1 4 4 3 6" xfId="19569" xr:uid="{5FCDFB61-F66C-40F2-8F08-162B516DE2AC}"/>
    <cellStyle name="40% - Accent1 4 4 4" xfId="10067" xr:uid="{12F71542-30CB-4F05-8842-42DD3F50A3B8}"/>
    <cellStyle name="40% - Accent1 4 4 4 2" xfId="19577" xr:uid="{5FFA91C9-E342-4FA9-B088-F75F50D8E936}"/>
    <cellStyle name="40% - Accent1 4 4 4 3" xfId="19578" xr:uid="{80856539-6B92-4B0D-9025-43A1C3688B3A}"/>
    <cellStyle name="40% - Accent1 4 4 4 4" xfId="19576" xr:uid="{D4B1450F-8E2E-4103-95DD-7360BE12BE5F}"/>
    <cellStyle name="40% - Accent1 4 4 5" xfId="19579" xr:uid="{5A925715-F030-4EB4-B752-1ECD03A3F4A5}"/>
    <cellStyle name="40% - Accent1 4 4 6" xfId="19580" xr:uid="{4F670DEC-45E7-4236-86F7-B4D7C5BDED64}"/>
    <cellStyle name="40% - Accent1 4 4 7" xfId="19581" xr:uid="{1E9EC9B2-80C2-468E-A5CA-7F92318AE60A}"/>
    <cellStyle name="40% - Accent1 4 4 8" xfId="28466" xr:uid="{AC427C3E-336F-4812-9CD5-545DEFC0A301}"/>
    <cellStyle name="40% - Accent1 4 4 9" xfId="19561" xr:uid="{03DE1680-3900-4F2D-AEEB-E3A1CA6FF067}"/>
    <cellStyle name="40% - Accent1 4 5" xfId="2517" xr:uid="{7265D963-8D47-4FB8-8C5D-876DB6EE62AF}"/>
    <cellStyle name="40% - Accent1 4 5 2" xfId="6526" xr:uid="{21D59993-184F-4528-A79A-DE8002B63C33}"/>
    <cellStyle name="40% - Accent1 4 5 2 2" xfId="19584" xr:uid="{339A7E25-F003-44D7-98E8-2754CA1EC51C}"/>
    <cellStyle name="40% - Accent1 4 5 2 2 2" xfId="19585" xr:uid="{7CDDA1B3-74E7-4337-BD1D-E20389544484}"/>
    <cellStyle name="40% - Accent1 4 5 2 2 3" xfId="19586" xr:uid="{870F0241-57A9-4204-86BE-5546451C0E69}"/>
    <cellStyle name="40% - Accent1 4 5 2 3" xfId="19587" xr:uid="{E402D374-29EE-4213-A9FF-D2449A41D7D8}"/>
    <cellStyle name="40% - Accent1 4 5 2 4" xfId="19588" xr:uid="{3CD57D87-394A-475D-AC35-BB95C37DEC0B}"/>
    <cellStyle name="40% - Accent1 4 5 2 5" xfId="19589" xr:uid="{2864BFD6-A768-4C60-A8B1-1827906FF0BC}"/>
    <cellStyle name="40% - Accent1 4 5 2 6" xfId="19583" xr:uid="{29D6F694-B1C3-437C-AE7B-C6A48EF0907F}"/>
    <cellStyle name="40% - Accent1 4 5 3" xfId="19590" xr:uid="{A193D6AC-4E49-4A10-B74A-638AA638834D}"/>
    <cellStyle name="40% - Accent1 4 5 3 2" xfId="19591" xr:uid="{EF53B56D-D576-4E85-8933-03B02237CE61}"/>
    <cellStyle name="40% - Accent1 4 5 3 2 2" xfId="19592" xr:uid="{E1079431-E699-4811-B5FE-B0A62D62ECF3}"/>
    <cellStyle name="40% - Accent1 4 5 3 2 3" xfId="19593" xr:uid="{B1DC7E65-BF40-4E3E-A173-8A7C999F5028}"/>
    <cellStyle name="40% - Accent1 4 5 3 3" xfId="19594" xr:uid="{D3DA8DC3-F2AA-4BF7-8E4C-50B1509D9A37}"/>
    <cellStyle name="40% - Accent1 4 5 3 4" xfId="19595" xr:uid="{9B4E8A28-E75B-4D8F-A133-795750561739}"/>
    <cellStyle name="40% - Accent1 4 5 3 5" xfId="19596" xr:uid="{86FB554B-FF3C-4709-98E3-61078DCF4892}"/>
    <cellStyle name="40% - Accent1 4 5 4" xfId="19597" xr:uid="{46EDF356-18B2-4798-BEB6-757091C0AE73}"/>
    <cellStyle name="40% - Accent1 4 5 4 2" xfId="19598" xr:uid="{B6015BDC-5584-46B5-89AE-CA3A2F74CC6C}"/>
    <cellStyle name="40% - Accent1 4 5 4 3" xfId="19599" xr:uid="{4D5DB404-8EDB-47F8-9477-8604829CC30E}"/>
    <cellStyle name="40% - Accent1 4 5 5" xfId="19600" xr:uid="{67DB6E9E-23E6-4FD9-9B19-DD232874200E}"/>
    <cellStyle name="40% - Accent1 4 5 6" xfId="19601" xr:uid="{536C2ACF-FE57-4B19-9298-9B057FC787BC}"/>
    <cellStyle name="40% - Accent1 4 5 7" xfId="19602" xr:uid="{BC5ACBFC-353D-49DA-8617-E2CBFD8C5C3B}"/>
    <cellStyle name="40% - Accent1 4 5 8" xfId="19582" xr:uid="{0279148C-94D5-4888-9620-886EFFCFD19A}"/>
    <cellStyle name="40% - Accent1 4 6" xfId="4533" xr:uid="{187653F5-D928-4C7C-B4EA-F960926A6746}"/>
    <cellStyle name="40% - Accent1 4 6 2" xfId="19604" xr:uid="{8FC2D443-0022-4772-8BF8-634CB2F696D4}"/>
    <cellStyle name="40% - Accent1 4 6 2 2" xfId="19605" xr:uid="{CFE7C54D-F1C1-4984-BA72-1E95FEB5F503}"/>
    <cellStyle name="40% - Accent1 4 6 2 3" xfId="19606" xr:uid="{9F3F0DE8-B76B-4F4C-B0FD-E3536C660C1B}"/>
    <cellStyle name="40% - Accent1 4 6 3" xfId="19607" xr:uid="{9D4E8828-7FF7-4F96-AB40-E9832F250476}"/>
    <cellStyle name="40% - Accent1 4 6 4" xfId="19608" xr:uid="{9CA7E5C8-0B55-4CDC-84BD-2229017CC376}"/>
    <cellStyle name="40% - Accent1 4 6 5" xfId="19609" xr:uid="{34E92AD7-7EA9-4292-8969-3603F62A4260}"/>
    <cellStyle name="40% - Accent1 4 6 6" xfId="19603" xr:uid="{F4770385-8C24-4366-AF7D-60366DF44C36}"/>
    <cellStyle name="40% - Accent1 4 7" xfId="9028" xr:uid="{E8DA3F3F-B6D3-4D9F-90DC-123FF3356F1F}"/>
    <cellStyle name="40% - Accent1 4 7 2" xfId="19611" xr:uid="{E1A86F59-7E01-4ABD-AC20-1CE8F99DC17A}"/>
    <cellStyle name="40% - Accent1 4 7 2 2" xfId="19612" xr:uid="{7F1E31CA-9AD3-4385-9DA9-02865FF5BEBB}"/>
    <cellStyle name="40% - Accent1 4 7 2 3" xfId="19613" xr:uid="{3B5D357E-D668-46D0-9FAC-5C5F3688B19B}"/>
    <cellStyle name="40% - Accent1 4 7 3" xfId="19614" xr:uid="{EAB6E7BC-1B49-4F64-92BC-8B8C35E3EF95}"/>
    <cellStyle name="40% - Accent1 4 7 4" xfId="19615" xr:uid="{D21ED0C6-4F1B-45A1-8723-1C943D130199}"/>
    <cellStyle name="40% - Accent1 4 7 5" xfId="19616" xr:uid="{C20C9D46-0D09-4E1E-ADF3-A5029A55E142}"/>
    <cellStyle name="40% - Accent1 4 7 6" xfId="19610" xr:uid="{8A5243BA-594F-4A59-931C-C959DBAC860A}"/>
    <cellStyle name="40% - Accent1 4 8" xfId="19617" xr:uid="{CBF82CC9-3B61-4931-B7B5-A4466579342B}"/>
    <cellStyle name="40% - Accent1 4 8 2" xfId="19618" xr:uid="{55B4A6F8-EE00-463A-BF01-40C7951F87A7}"/>
    <cellStyle name="40% - Accent1 4 8 3" xfId="19619" xr:uid="{8F07B925-1B66-4A0E-908A-7EC17EADB1DC}"/>
    <cellStyle name="40% - Accent1 4 9" xfId="19620" xr:uid="{7A312E45-9AFA-4B62-8DF1-6F84CC939BF6}"/>
    <cellStyle name="40% - Accent1 5" xfId="484" xr:uid="{8100FD7D-E997-4F57-97A5-2BCD0E27A172}"/>
    <cellStyle name="40% - Accent1 5 10" xfId="19622" xr:uid="{C5A2AAC2-7B43-44CB-87B4-FF56D680AFF5}"/>
    <cellStyle name="40% - Accent1 5 11" xfId="19623" xr:uid="{7F74DC61-F927-41D3-8E2A-7364527C7FB3}"/>
    <cellStyle name="40% - Accent1 5 12" xfId="27503" xr:uid="{25233234-00FA-48F8-8291-406865006926}"/>
    <cellStyle name="40% - Accent1 5 13" xfId="19621" xr:uid="{E8785C20-04EC-4EB8-B7A9-EC8693D5B4CD}"/>
    <cellStyle name="40% - Accent1 5 14" xfId="11271" xr:uid="{EDB68439-B3EF-4D0A-8CD2-6C284978AD82}"/>
    <cellStyle name="40% - Accent1 5 2" xfId="771" xr:uid="{ED808DDD-D4A5-4FE0-88F6-2719D8C4DCD6}"/>
    <cellStyle name="40% - Accent1 5 2 10" xfId="27748" xr:uid="{CEE4F003-A9BC-4BB8-8BD9-E204E261E761}"/>
    <cellStyle name="40% - Accent1 5 2 11" xfId="19624" xr:uid="{20D74216-BD05-4C4E-930B-AF83AF5D6B52}"/>
    <cellStyle name="40% - Accent1 5 2 12" xfId="11545" xr:uid="{D3652D9D-3FA0-488A-A870-D87DBA584437}"/>
    <cellStyle name="40% - Accent1 5 2 2" xfId="1816" xr:uid="{D36ACCDF-8DAB-4B9E-A8C0-23896895D496}"/>
    <cellStyle name="40% - Accent1 5 2 2 10" xfId="12583" xr:uid="{CFC65ED2-8E3A-4490-9DC8-7C8E54DC7689}"/>
    <cellStyle name="40% - Accent1 5 2 2 2" xfId="3840" xr:uid="{B20B7377-5C6B-4124-B8F2-EB389552F129}"/>
    <cellStyle name="40% - Accent1 5 2 2 2 2" xfId="7849" xr:uid="{6205EE08-7A5C-4F85-A787-77A6128758E2}"/>
    <cellStyle name="40% - Accent1 5 2 2 2 2 2" xfId="19628" xr:uid="{77203E17-92C0-4ACB-8C50-7149DE45F5E4}"/>
    <cellStyle name="40% - Accent1 5 2 2 2 2 3" xfId="19629" xr:uid="{3895B758-2A02-426D-852B-7FE7EDC141DE}"/>
    <cellStyle name="40% - Accent1 5 2 2 2 2 4" xfId="19627" xr:uid="{D685D0A3-080C-469C-8A65-59CC93B5A61F}"/>
    <cellStyle name="40% - Accent1 5 2 2 2 3" xfId="19630" xr:uid="{FA2B7520-6C4B-4F55-B2F3-DFF71D72DA61}"/>
    <cellStyle name="40% - Accent1 5 2 2 2 4" xfId="19631" xr:uid="{A96ECD50-16E6-44C5-B569-B5EF1E026DCE}"/>
    <cellStyle name="40% - Accent1 5 2 2 2 5" xfId="19632" xr:uid="{3B45F0EF-1EB1-4C00-8174-F717E3CFBB5A}"/>
    <cellStyle name="40% - Accent1 5 2 2 2 6" xfId="19626" xr:uid="{41AA1091-9685-4E62-ADD5-E93F56094A3F}"/>
    <cellStyle name="40% - Accent1 5 2 2 3" xfId="5858" xr:uid="{A8B060CB-1A90-48FE-982D-FA803E74105E}"/>
    <cellStyle name="40% - Accent1 5 2 2 3 2" xfId="19634" xr:uid="{684BCC3B-926F-4CD0-8217-CAD7563E0A07}"/>
    <cellStyle name="40% - Accent1 5 2 2 3 2 2" xfId="19635" xr:uid="{4AD70FC9-68DB-408C-937C-8ED583B6A438}"/>
    <cellStyle name="40% - Accent1 5 2 2 3 2 3" xfId="19636" xr:uid="{B06CF01E-ED01-4C33-96FD-F02E562F39B1}"/>
    <cellStyle name="40% - Accent1 5 2 2 3 3" xfId="19637" xr:uid="{CBF337A1-1CB0-4358-AF69-9B9087B336EB}"/>
    <cellStyle name="40% - Accent1 5 2 2 3 4" xfId="19638" xr:uid="{11B8DB89-816B-4A7D-88F2-45C603FFADB9}"/>
    <cellStyle name="40% - Accent1 5 2 2 3 5" xfId="19639" xr:uid="{ED0E40E6-617C-4DB8-ABB9-987679A95F4E}"/>
    <cellStyle name="40% - Accent1 5 2 2 3 6" xfId="19633" xr:uid="{97B065F8-210E-48B7-9919-C5F41FA14359}"/>
    <cellStyle name="40% - Accent1 5 2 2 4" xfId="10353" xr:uid="{5E74B62C-2EE1-4DD6-B1E4-67E9CAE950C6}"/>
    <cellStyle name="40% - Accent1 5 2 2 4 2" xfId="19641" xr:uid="{9124FE15-909F-4FCE-8162-ADEB21CF8A60}"/>
    <cellStyle name="40% - Accent1 5 2 2 4 3" xfId="19642" xr:uid="{89EBB9CB-78E0-48A6-A434-3CFFBC521647}"/>
    <cellStyle name="40% - Accent1 5 2 2 4 4" xfId="19640" xr:uid="{E45257D7-60C4-422D-A6B6-F96D05FB10B8}"/>
    <cellStyle name="40% - Accent1 5 2 2 5" xfId="19643" xr:uid="{5F97B01F-88E3-43D8-BAFD-B2456F110106}"/>
    <cellStyle name="40% - Accent1 5 2 2 6" xfId="19644" xr:uid="{7EE1EA72-DA58-4520-AC50-C6E2C1B0A760}"/>
    <cellStyle name="40% - Accent1 5 2 2 7" xfId="19645" xr:uid="{694B3CC5-B8C8-4437-9C73-D886E7F8837F}"/>
    <cellStyle name="40% - Accent1 5 2 2 8" xfId="28731" xr:uid="{91F6030F-9908-492F-A611-8FE82454122A}"/>
    <cellStyle name="40% - Accent1 5 2 2 9" xfId="19625" xr:uid="{75C5AE76-1956-46AA-A5D8-3866A2E1B0DE}"/>
    <cellStyle name="40% - Accent1 5 2 3" xfId="2803" xr:uid="{B47CAAFA-326A-4DDC-9FFA-96B1E01616A0}"/>
    <cellStyle name="40% - Accent1 5 2 3 2" xfId="6812" xr:uid="{24C65E7C-CFDD-4083-9A10-CBD8FCB3DB82}"/>
    <cellStyle name="40% - Accent1 5 2 3 2 2" xfId="19648" xr:uid="{CDF7CC07-58BB-4D7D-A07F-1DE2A8B24EC2}"/>
    <cellStyle name="40% - Accent1 5 2 3 2 2 2" xfId="19649" xr:uid="{8C40ED80-1EE5-4A2A-96D5-9BD63C73D533}"/>
    <cellStyle name="40% - Accent1 5 2 3 2 2 3" xfId="19650" xr:uid="{E7455727-953D-45BE-AECA-EAB60BE41740}"/>
    <cellStyle name="40% - Accent1 5 2 3 2 3" xfId="19651" xr:uid="{018F0FDD-F53F-43EB-8A47-32426F2F0395}"/>
    <cellStyle name="40% - Accent1 5 2 3 2 4" xfId="19652" xr:uid="{C761DE67-4925-4EAB-8384-96181CC554D7}"/>
    <cellStyle name="40% - Accent1 5 2 3 2 5" xfId="19653" xr:uid="{1DF9163A-3B38-4248-9A5E-6162678CAB56}"/>
    <cellStyle name="40% - Accent1 5 2 3 2 6" xfId="19647" xr:uid="{DD6A054A-B06B-4BF7-BA47-09CDFE151553}"/>
    <cellStyle name="40% - Accent1 5 2 3 3" xfId="19654" xr:uid="{5594A157-D43F-4D43-862C-D1454EC69854}"/>
    <cellStyle name="40% - Accent1 5 2 3 3 2" xfId="19655" xr:uid="{60DB33B4-AA7A-4C64-A74C-5F2EF02F0FB6}"/>
    <cellStyle name="40% - Accent1 5 2 3 3 2 2" xfId="19656" xr:uid="{8459AD97-7CFF-49A4-91C4-31A1E52FC5B8}"/>
    <cellStyle name="40% - Accent1 5 2 3 3 2 3" xfId="19657" xr:uid="{4F0EA07F-6BBC-46F8-8D13-859D371D20C8}"/>
    <cellStyle name="40% - Accent1 5 2 3 3 3" xfId="19658" xr:uid="{D59DB721-EEF8-408A-8843-658F5067C402}"/>
    <cellStyle name="40% - Accent1 5 2 3 3 4" xfId="19659" xr:uid="{A58BC3C3-7B54-4E4F-AE06-E3AA68C20E5C}"/>
    <cellStyle name="40% - Accent1 5 2 3 3 5" xfId="19660" xr:uid="{C782AF5A-DBB3-4B08-897B-6B8D62E45519}"/>
    <cellStyle name="40% - Accent1 5 2 3 4" xfId="19661" xr:uid="{B25FBC37-ADC1-4C55-93B3-5C1FC2D14C6B}"/>
    <cellStyle name="40% - Accent1 5 2 3 4 2" xfId="19662" xr:uid="{F50C43FA-E515-4BD1-9943-0CD5707ABF99}"/>
    <cellStyle name="40% - Accent1 5 2 3 4 3" xfId="19663" xr:uid="{58A3F76E-9D64-40EC-B2CC-01D6161929D4}"/>
    <cellStyle name="40% - Accent1 5 2 3 5" xfId="19664" xr:uid="{D9FEA1BE-1A4C-4F9A-A01F-C0FFA0FC0FD8}"/>
    <cellStyle name="40% - Accent1 5 2 3 6" xfId="19665" xr:uid="{40CC325B-E914-42F7-8CD4-668A5DF26737}"/>
    <cellStyle name="40% - Accent1 5 2 3 7" xfId="19666" xr:uid="{603432D3-7498-4CA8-BB44-0B2410F13EA7}"/>
    <cellStyle name="40% - Accent1 5 2 3 8" xfId="19646" xr:uid="{61E19795-A995-4403-9431-E11F1045326B}"/>
    <cellStyle name="40% - Accent1 5 2 4" xfId="4820" xr:uid="{1BA9C5B0-1A3D-4EB5-BBFB-2C85C03E3EFA}"/>
    <cellStyle name="40% - Accent1 5 2 4 2" xfId="19668" xr:uid="{C1F9DEB8-6260-4EC2-B41B-82F3E75A2D07}"/>
    <cellStyle name="40% - Accent1 5 2 4 2 2" xfId="19669" xr:uid="{07343DA3-5129-425C-8423-249B53A941D0}"/>
    <cellStyle name="40% - Accent1 5 2 4 2 3" xfId="19670" xr:uid="{F9892B2A-2902-45B9-8748-B0336DD951D9}"/>
    <cellStyle name="40% - Accent1 5 2 4 3" xfId="19671" xr:uid="{FD0D89CF-F9AF-4131-AD9F-0FE0DD0C6349}"/>
    <cellStyle name="40% - Accent1 5 2 4 4" xfId="19672" xr:uid="{DCF6D4A7-ABB0-4CB0-837B-A90D8AE6F9BC}"/>
    <cellStyle name="40% - Accent1 5 2 4 5" xfId="19673" xr:uid="{2613DC07-FB73-48BD-A70E-F3223A4BC39A}"/>
    <cellStyle name="40% - Accent1 5 2 4 6" xfId="19667" xr:uid="{655BE764-726B-4414-8293-7D92A882C149}"/>
    <cellStyle name="40% - Accent1 5 2 5" xfId="9316" xr:uid="{D56239C3-3709-43F6-A1B8-875F535A60F4}"/>
    <cellStyle name="40% - Accent1 5 2 5 2" xfId="19675" xr:uid="{F81A6545-283C-4884-AC80-1686279E5C1C}"/>
    <cellStyle name="40% - Accent1 5 2 5 2 2" xfId="19676" xr:uid="{2A5AE21B-4D0A-4BD4-A39B-B322998AB479}"/>
    <cellStyle name="40% - Accent1 5 2 5 2 3" xfId="19677" xr:uid="{0CC0A779-2D15-451D-83F2-F455EF45366D}"/>
    <cellStyle name="40% - Accent1 5 2 5 3" xfId="19678" xr:uid="{066D7499-BE31-4511-BA64-1EA16A13E1AD}"/>
    <cellStyle name="40% - Accent1 5 2 5 4" xfId="19679" xr:uid="{CBB4E441-EC7E-4229-B6AC-295045C95E36}"/>
    <cellStyle name="40% - Accent1 5 2 5 5" xfId="19680" xr:uid="{599E1BF2-0991-4652-9A11-13551CC02F9D}"/>
    <cellStyle name="40% - Accent1 5 2 5 6" xfId="19674" xr:uid="{11FC391D-E7CF-461A-81C6-4F8D2466E7BE}"/>
    <cellStyle name="40% - Accent1 5 2 6" xfId="19681" xr:uid="{D48B2E11-4EE9-48C3-9591-137FEDFC4501}"/>
    <cellStyle name="40% - Accent1 5 2 6 2" xfId="19682" xr:uid="{BFF2A73D-3880-4D2B-88D9-7BB538ABFF9B}"/>
    <cellStyle name="40% - Accent1 5 2 6 3" xfId="19683" xr:uid="{79FE2411-C4A2-44A8-9B70-68CFABAE3DB7}"/>
    <cellStyle name="40% - Accent1 5 2 7" xfId="19684" xr:uid="{B2D6BD15-6D02-4694-BD48-07A03C55CF3B}"/>
    <cellStyle name="40% - Accent1 5 2 8" xfId="19685" xr:uid="{22BAA00D-ABDF-4196-994E-95FD2C9F87B3}"/>
    <cellStyle name="40% - Accent1 5 2 9" xfId="19686" xr:uid="{0912715A-292E-4787-8C27-A780CE46EFFC}"/>
    <cellStyle name="40% - Accent1 5 3" xfId="1042" xr:uid="{AE811610-C5DA-4B4E-8E50-903D6835B247}"/>
    <cellStyle name="40% - Accent1 5 3 10" xfId="11813" xr:uid="{B56B4B02-08DD-406A-A77F-0D1215F8F399}"/>
    <cellStyle name="40% - Accent1 5 3 2" xfId="2083" xr:uid="{8D56DABF-6479-4AAC-9F6D-E9327740C24C}"/>
    <cellStyle name="40% - Accent1 5 3 2 2" xfId="4107" xr:uid="{3D62A579-851E-4F35-94E8-0A0627C76017}"/>
    <cellStyle name="40% - Accent1 5 3 2 2 2" xfId="8116" xr:uid="{F926C13E-FCD1-4653-AD62-E9889FE3D06E}"/>
    <cellStyle name="40% - Accent1 5 3 2 2 2 2" xfId="19690" xr:uid="{24B2BE13-0C24-47F7-A4B4-4FDDC895AA49}"/>
    <cellStyle name="40% - Accent1 5 3 2 2 3" xfId="19691" xr:uid="{3A449677-0336-4ACD-9CCD-6334FE9C6501}"/>
    <cellStyle name="40% - Accent1 5 3 2 2 4" xfId="19689" xr:uid="{61C786E9-9A2D-420C-BC15-C81293637FFF}"/>
    <cellStyle name="40% - Accent1 5 3 2 3" xfId="6125" xr:uid="{B9BB8FF0-51E0-4E61-887F-28F036DC4677}"/>
    <cellStyle name="40% - Accent1 5 3 2 3 2" xfId="19692" xr:uid="{513987E3-E3F0-4872-8017-4954ADC3F059}"/>
    <cellStyle name="40% - Accent1 5 3 2 4" xfId="10620" xr:uid="{43286555-BF29-4F42-9D81-D00784BB815E}"/>
    <cellStyle name="40% - Accent1 5 3 2 4 2" xfId="19693" xr:uid="{E323C204-D522-4EC2-8B7E-03A31A762935}"/>
    <cellStyle name="40% - Accent1 5 3 2 5" xfId="19694" xr:uid="{2E990229-C386-42D5-BD03-3D301AEB3FDB}"/>
    <cellStyle name="40% - Accent1 5 3 2 6" xfId="28993" xr:uid="{25E8F5C3-09B8-4634-8C3E-63F8AD1A03E6}"/>
    <cellStyle name="40% - Accent1 5 3 2 7" xfId="19688" xr:uid="{3595D3E2-A72E-49B5-9C43-1A6A95E736FB}"/>
    <cellStyle name="40% - Accent1 5 3 2 8" xfId="12850" xr:uid="{BD34EFC8-720A-4F76-90F0-914F70EF1243}"/>
    <cellStyle name="40% - Accent1 5 3 3" xfId="3070" xr:uid="{1B214CA2-1CC3-4084-9452-E23651BF1B90}"/>
    <cellStyle name="40% - Accent1 5 3 3 2" xfId="7079" xr:uid="{58BB9327-4CA2-486C-A3F9-162EC534895D}"/>
    <cellStyle name="40% - Accent1 5 3 3 2 2" xfId="19697" xr:uid="{902F7066-CAC0-40AB-B94D-4374DC2F3533}"/>
    <cellStyle name="40% - Accent1 5 3 3 2 3" xfId="19698" xr:uid="{52BDED88-E09B-43C9-AB19-E2048F826CDC}"/>
    <cellStyle name="40% - Accent1 5 3 3 2 4" xfId="19696" xr:uid="{4F3EA2C2-C2F4-4DF4-8146-7A625184C5CF}"/>
    <cellStyle name="40% - Accent1 5 3 3 3" xfId="19699" xr:uid="{C91BCE59-0630-4E58-94AD-C88855017817}"/>
    <cellStyle name="40% - Accent1 5 3 3 4" xfId="19700" xr:uid="{1F6A5D44-8A87-4B7E-8273-FCFFE3B6A212}"/>
    <cellStyle name="40% - Accent1 5 3 3 5" xfId="19701" xr:uid="{46D64670-7108-4403-9BCB-2CB987CAA014}"/>
    <cellStyle name="40% - Accent1 5 3 3 6" xfId="19695" xr:uid="{A1529AA6-6218-420A-A2B4-385E334893A2}"/>
    <cellStyle name="40% - Accent1 5 3 4" xfId="5088" xr:uid="{83CD1DE9-C3E8-4D99-845D-E31B8C4BA105}"/>
    <cellStyle name="40% - Accent1 5 3 4 2" xfId="19703" xr:uid="{5C895C37-6C6A-4485-899E-3D65BAEC62F2}"/>
    <cellStyle name="40% - Accent1 5 3 4 3" xfId="19704" xr:uid="{6BB4F58C-9C3F-4B0C-B474-5C8632CE6EEE}"/>
    <cellStyle name="40% - Accent1 5 3 4 4" xfId="19702" xr:uid="{4095FCD2-7B50-4683-873A-94ABDBE409A2}"/>
    <cellStyle name="40% - Accent1 5 3 5" xfId="9583" xr:uid="{E78BE344-4197-41A4-ABD1-51C261106C41}"/>
    <cellStyle name="40% - Accent1 5 3 5 2" xfId="19705" xr:uid="{DBA55BA0-0961-4DBB-9297-3E30641F6D2B}"/>
    <cellStyle name="40% - Accent1 5 3 6" xfId="19706" xr:uid="{0CD31206-B2F0-4204-BB6B-CC7B72F294FC}"/>
    <cellStyle name="40% - Accent1 5 3 7" xfId="19707" xr:uid="{55FDB450-A08E-47CC-B0B2-E8EC5D79310B}"/>
    <cellStyle name="40% - Accent1 5 3 8" xfId="27995" xr:uid="{4FA0CE8C-C2C8-4FD1-A1AD-39BA0754396F}"/>
    <cellStyle name="40% - Accent1 5 3 9" xfId="19687" xr:uid="{619A6DAC-42E6-4B16-80DC-505DCBE0DC6A}"/>
    <cellStyle name="40% - Accent1 5 4" xfId="1549" xr:uid="{58992AF0-3FB1-411F-9629-926E3479570F}"/>
    <cellStyle name="40% - Accent1 5 4 10" xfId="12316" xr:uid="{5CEF2595-9293-4741-AA85-FF3371EF3AFB}"/>
    <cellStyle name="40% - Accent1 5 4 2" xfId="3573" xr:uid="{01CC0855-F679-4B01-AEDE-6C3FCEBDDF2B}"/>
    <cellStyle name="40% - Accent1 5 4 2 2" xfId="7582" xr:uid="{19FA9099-684B-44D7-A367-D7AE3F4ED324}"/>
    <cellStyle name="40% - Accent1 5 4 2 2 2" xfId="19711" xr:uid="{8038CD78-5E7F-4A5E-8CE6-E1EE0A21CBDB}"/>
    <cellStyle name="40% - Accent1 5 4 2 2 3" xfId="19712" xr:uid="{5422AA62-D873-422A-9850-446EE5C85A2B}"/>
    <cellStyle name="40% - Accent1 5 4 2 2 4" xfId="19710" xr:uid="{B6979B30-D8D8-4FB5-957E-4180F7876813}"/>
    <cellStyle name="40% - Accent1 5 4 2 3" xfId="19713" xr:uid="{75CA781D-F9C6-4EF6-BC00-AFA34D99BB41}"/>
    <cellStyle name="40% - Accent1 5 4 2 4" xfId="19714" xr:uid="{9E366C3D-6BC1-47C6-B465-399B8A96D36A}"/>
    <cellStyle name="40% - Accent1 5 4 2 5" xfId="19715" xr:uid="{EE33DAC8-5601-435C-8049-34A0E4DD4723}"/>
    <cellStyle name="40% - Accent1 5 4 2 6" xfId="19709" xr:uid="{468497FC-89DA-4C01-B774-1260FD1A0E2B}"/>
    <cellStyle name="40% - Accent1 5 4 3" xfId="5591" xr:uid="{E9825196-64E1-4E11-92F1-FE115EC7A280}"/>
    <cellStyle name="40% - Accent1 5 4 3 2" xfId="19717" xr:uid="{19F1C75B-8E7E-45CE-ABF4-5302F67AF3D8}"/>
    <cellStyle name="40% - Accent1 5 4 3 2 2" xfId="19718" xr:uid="{7EDE6C3E-F10B-40AD-8B65-888C8ADAD193}"/>
    <cellStyle name="40% - Accent1 5 4 3 2 3" xfId="19719" xr:uid="{D34AECAD-8D04-4878-BA43-1394E8D5524E}"/>
    <cellStyle name="40% - Accent1 5 4 3 3" xfId="19720" xr:uid="{E70D0ACE-9779-4210-8F47-31FE4CB05492}"/>
    <cellStyle name="40% - Accent1 5 4 3 4" xfId="19721" xr:uid="{93C8D231-B13C-4BAC-9689-846EC0D75070}"/>
    <cellStyle name="40% - Accent1 5 4 3 5" xfId="19722" xr:uid="{58588CD6-EF6E-4AF0-B888-997515A3760B}"/>
    <cellStyle name="40% - Accent1 5 4 3 6" xfId="19716" xr:uid="{EBF4355A-F8F1-4F1C-B1B9-4EAB70DA2D1A}"/>
    <cellStyle name="40% - Accent1 5 4 4" xfId="10086" xr:uid="{CED416F2-DD44-4854-B11D-E020C3B06A47}"/>
    <cellStyle name="40% - Accent1 5 4 4 2" xfId="19724" xr:uid="{12573428-3C65-4BA6-A9DD-8E2BC28B6787}"/>
    <cellStyle name="40% - Accent1 5 4 4 3" xfId="19725" xr:uid="{24A845C5-0ABB-45A6-A271-07BA8B7A432F}"/>
    <cellStyle name="40% - Accent1 5 4 4 4" xfId="19723" xr:uid="{2BD35F4A-80B6-4FBD-A1DD-6B6C69EAD418}"/>
    <cellStyle name="40% - Accent1 5 4 5" xfId="19726" xr:uid="{FCAB4E1F-58FD-414A-ADA4-885252DD37F7}"/>
    <cellStyle name="40% - Accent1 5 4 6" xfId="19727" xr:uid="{294F74B9-53B7-4323-8A12-294B23968F2B}"/>
    <cellStyle name="40% - Accent1 5 4 7" xfId="19728" xr:uid="{3BACD4DD-76C2-4C7F-81AD-D01599E81286}"/>
    <cellStyle name="40% - Accent1 5 4 8" xfId="28484" xr:uid="{AC1A2FD8-DE57-419E-9E92-0A113FB64957}"/>
    <cellStyle name="40% - Accent1 5 4 9" xfId="19708" xr:uid="{17F8A3EB-56E6-4D5D-8636-B6C6D88F1DCD}"/>
    <cellStyle name="40% - Accent1 5 5" xfId="2536" xr:uid="{410D8B30-0D27-4837-856F-568D823ABA84}"/>
    <cellStyle name="40% - Accent1 5 5 2" xfId="6545" xr:uid="{1C806FD8-68F3-419E-B150-85EEF0D7E61E}"/>
    <cellStyle name="40% - Accent1 5 5 2 2" xfId="19731" xr:uid="{3829E15D-A489-465E-A215-D2C32758E21C}"/>
    <cellStyle name="40% - Accent1 5 5 2 2 2" xfId="19732" xr:uid="{5F75E47E-48C0-4505-A6EB-6C42F6E00F8F}"/>
    <cellStyle name="40% - Accent1 5 5 2 2 3" xfId="19733" xr:uid="{113F1BFA-C4D2-4B3E-B13B-0B448D1C1BAF}"/>
    <cellStyle name="40% - Accent1 5 5 2 3" xfId="19734" xr:uid="{A9E7817B-DF53-4CB4-8351-96A9DC6EB7B6}"/>
    <cellStyle name="40% - Accent1 5 5 2 4" xfId="19735" xr:uid="{B25D57CB-9240-4E3E-BAE2-EA26BA002B23}"/>
    <cellStyle name="40% - Accent1 5 5 2 5" xfId="19736" xr:uid="{7B2A6C8F-A732-4E13-AAB8-55FE16405F02}"/>
    <cellStyle name="40% - Accent1 5 5 2 6" xfId="19730" xr:uid="{46084E7D-ABBC-470A-86D5-0E9BDB0ABA93}"/>
    <cellStyle name="40% - Accent1 5 5 3" xfId="19737" xr:uid="{6EA6D26D-E8F4-4E72-B179-43B28B011AC6}"/>
    <cellStyle name="40% - Accent1 5 5 3 2" xfId="19738" xr:uid="{23A12C29-7A6C-4D89-B935-470734F99420}"/>
    <cellStyle name="40% - Accent1 5 5 3 2 2" xfId="19739" xr:uid="{F230014B-BB81-4340-8C3D-1E895BE5271C}"/>
    <cellStyle name="40% - Accent1 5 5 3 2 3" xfId="19740" xr:uid="{2202154C-3D3E-435E-8BE9-B7D2429B099A}"/>
    <cellStyle name="40% - Accent1 5 5 3 3" xfId="19741" xr:uid="{98A81DDA-B6B8-435B-8272-C245AF0B644F}"/>
    <cellStyle name="40% - Accent1 5 5 3 4" xfId="19742" xr:uid="{59369020-F357-40C6-9CE7-D15AF88623A4}"/>
    <cellStyle name="40% - Accent1 5 5 3 5" xfId="19743" xr:uid="{A57AC881-8D70-4A01-80D9-3E975D2C5A4B}"/>
    <cellStyle name="40% - Accent1 5 5 4" xfId="19744" xr:uid="{DF8C3664-0FD6-4C7E-A7CA-16B683147D39}"/>
    <cellStyle name="40% - Accent1 5 5 4 2" xfId="19745" xr:uid="{C4E5D90F-E066-4A8B-8664-DD0676EEA4AE}"/>
    <cellStyle name="40% - Accent1 5 5 4 3" xfId="19746" xr:uid="{EC1DB2F3-8334-4DD7-9DC0-FEBB49D15B73}"/>
    <cellStyle name="40% - Accent1 5 5 5" xfId="19747" xr:uid="{C7E50996-61AB-408A-AC0D-0FC4548A6ED1}"/>
    <cellStyle name="40% - Accent1 5 5 6" xfId="19748" xr:uid="{E8F4E89C-3E76-4C30-8FC8-25ED2EA74432}"/>
    <cellStyle name="40% - Accent1 5 5 7" xfId="19749" xr:uid="{FAE98E59-9B59-4DD8-B89B-32BFFA023CE5}"/>
    <cellStyle name="40% - Accent1 5 5 8" xfId="19729" xr:uid="{2CC89673-3B70-4F44-A348-3304B3008630}"/>
    <cellStyle name="40% - Accent1 5 6" xfId="4552" xr:uid="{102B8074-58B5-4C55-876B-BF8BC56574C0}"/>
    <cellStyle name="40% - Accent1 5 6 2" xfId="19751" xr:uid="{E01CEC54-EF8B-49F1-B361-74B7B31802F3}"/>
    <cellStyle name="40% - Accent1 5 6 2 2" xfId="19752" xr:uid="{87205632-56D3-4154-B40F-AB3B935D4F0D}"/>
    <cellStyle name="40% - Accent1 5 6 2 3" xfId="19753" xr:uid="{58FD0183-9BBB-4E3E-B90A-392184E95FFC}"/>
    <cellStyle name="40% - Accent1 5 6 3" xfId="19754" xr:uid="{9198EC60-6C14-4BC4-BB23-0ED6B293B1BA}"/>
    <cellStyle name="40% - Accent1 5 6 4" xfId="19755" xr:uid="{36D1FBF0-450B-4FE1-9ADC-4B665818A641}"/>
    <cellStyle name="40% - Accent1 5 6 5" xfId="19756" xr:uid="{D579249F-7EF5-4EB3-A36B-69E86DDF9974}"/>
    <cellStyle name="40% - Accent1 5 6 6" xfId="19750" xr:uid="{EC862F9A-97B6-4274-806E-7B4EEA8AEB81}"/>
    <cellStyle name="40% - Accent1 5 7" xfId="9047" xr:uid="{495B416E-3A61-44D4-AAE6-7B471B5B1E94}"/>
    <cellStyle name="40% - Accent1 5 7 2" xfId="19758" xr:uid="{C6976D3A-E8F6-4CD9-AE3F-2A864A8B2032}"/>
    <cellStyle name="40% - Accent1 5 7 2 2" xfId="19759" xr:uid="{FEFD500C-78C4-4AA2-8FA5-F5069F980835}"/>
    <cellStyle name="40% - Accent1 5 7 2 3" xfId="19760" xr:uid="{5E12944D-F764-4579-BC9F-942353678626}"/>
    <cellStyle name="40% - Accent1 5 7 3" xfId="19761" xr:uid="{A400568B-2C4F-4A65-8773-3B4F7FC0F472}"/>
    <cellStyle name="40% - Accent1 5 7 4" xfId="19762" xr:uid="{90C390D8-CFE1-48D7-97B2-720423197AC3}"/>
    <cellStyle name="40% - Accent1 5 7 5" xfId="19763" xr:uid="{528D156C-8CDC-4B34-9822-7302B1A08839}"/>
    <cellStyle name="40% - Accent1 5 7 6" xfId="19757" xr:uid="{3AA04CC6-0735-4003-BD35-7484447FD4EF}"/>
    <cellStyle name="40% - Accent1 5 8" xfId="19764" xr:uid="{6E787D35-84C1-4C57-A913-1AA451148822}"/>
    <cellStyle name="40% - Accent1 5 8 2" xfId="19765" xr:uid="{5934AE7A-74C9-4595-AD12-029621FD4CCE}"/>
    <cellStyle name="40% - Accent1 5 8 3" xfId="19766" xr:uid="{F682DD89-9663-4EEA-9F1E-420B8971824A}"/>
    <cellStyle name="40% - Accent1 5 9" xfId="19767" xr:uid="{1D59B8A9-984D-48C1-98B1-3F3A88C0E93C}"/>
    <cellStyle name="40% - Accent1 6" xfId="502" xr:uid="{138AA923-3DCE-40C0-885A-C06FE6DA4F4D}"/>
    <cellStyle name="40% - Accent1 6 10" xfId="19769" xr:uid="{1BFE7C7C-19B4-4BF2-85F6-6D48641C814D}"/>
    <cellStyle name="40% - Accent1 6 11" xfId="27520" xr:uid="{0ED56AAB-AA1A-4E65-B785-B4B993B28768}"/>
    <cellStyle name="40% - Accent1 6 12" xfId="19768" xr:uid="{90DB609B-0749-496F-B0B0-FF8F7706C2B9}"/>
    <cellStyle name="40% - Accent1 6 13" xfId="11289" xr:uid="{C6639902-0360-45E4-B4B2-4C63CE2AC8FC}"/>
    <cellStyle name="40% - Accent1 6 2" xfId="792" xr:uid="{8B322CC0-0D44-4FB3-94A1-1AA17BE8D582}"/>
    <cellStyle name="40% - Accent1 6 2 10" xfId="11566" xr:uid="{E2F93BC3-3769-4867-88C8-60B530C90443}"/>
    <cellStyle name="40% - Accent1 6 2 2" xfId="1837" xr:uid="{8AC9A560-27CE-473A-89CE-0A74DF13353C}"/>
    <cellStyle name="40% - Accent1 6 2 2 2" xfId="3861" xr:uid="{FCF21960-6DF6-4636-8F0A-640EFABAB3BE}"/>
    <cellStyle name="40% - Accent1 6 2 2 2 2" xfId="7870" xr:uid="{8C8D872C-8516-48D9-9A74-902E845640F1}"/>
    <cellStyle name="40% - Accent1 6 2 2 2 2 2" xfId="19773" xr:uid="{9ECA4A4F-8C5E-45A4-97CA-683CA230A613}"/>
    <cellStyle name="40% - Accent1 6 2 2 2 3" xfId="19774" xr:uid="{15434C2E-7029-4357-A10B-91661C60EDB0}"/>
    <cellStyle name="40% - Accent1 6 2 2 2 4" xfId="19772" xr:uid="{12BA9D37-8781-412C-AE1B-6088F2A76C3C}"/>
    <cellStyle name="40% - Accent1 6 2 2 3" xfId="5879" xr:uid="{F2065C91-4645-42EC-ADBA-DDF5BA2F9A17}"/>
    <cellStyle name="40% - Accent1 6 2 2 3 2" xfId="19775" xr:uid="{9D645774-69E9-4FF2-8054-11F27A3DB391}"/>
    <cellStyle name="40% - Accent1 6 2 2 4" xfId="10374" xr:uid="{8B902E4F-6FAA-4E2B-A098-189031805D7A}"/>
    <cellStyle name="40% - Accent1 6 2 2 4 2" xfId="19776" xr:uid="{AE646FDB-0DCB-4CAA-AE0A-2EC69D844825}"/>
    <cellStyle name="40% - Accent1 6 2 2 5" xfId="19777" xr:uid="{2194A401-7573-4889-9BD5-3FC1AD75C111}"/>
    <cellStyle name="40% - Accent1 6 2 2 6" xfId="28751" xr:uid="{8A316145-397A-4DC4-8B93-63DD6E52C6BD}"/>
    <cellStyle name="40% - Accent1 6 2 2 7" xfId="19771" xr:uid="{99FD7DA6-FFB4-48F1-842E-40E277739D88}"/>
    <cellStyle name="40% - Accent1 6 2 2 8" xfId="12604" xr:uid="{32A389EB-CCBA-4025-84E4-80DF8E8C2709}"/>
    <cellStyle name="40% - Accent1 6 2 3" xfId="2824" xr:uid="{F26FCB72-C6B9-4C67-8E30-D773655DAAB8}"/>
    <cellStyle name="40% - Accent1 6 2 3 2" xfId="6833" xr:uid="{A000B92F-38C8-4A68-BB86-88795128C93D}"/>
    <cellStyle name="40% - Accent1 6 2 3 2 2" xfId="19780" xr:uid="{4DFACCFD-E10C-404B-B13A-F0166A5BA9EC}"/>
    <cellStyle name="40% - Accent1 6 2 3 2 3" xfId="19781" xr:uid="{FCB1CBF0-A55F-4B48-83DF-3817CB14C832}"/>
    <cellStyle name="40% - Accent1 6 2 3 2 4" xfId="19779" xr:uid="{B1665EFE-7B74-4B01-8EBB-76C51BE9A786}"/>
    <cellStyle name="40% - Accent1 6 2 3 3" xfId="19782" xr:uid="{653FCB9A-5904-47FA-90FD-AC0ABEE25CDF}"/>
    <cellStyle name="40% - Accent1 6 2 3 4" xfId="19783" xr:uid="{6062144B-DD4D-4ADF-AEE7-613F3617EAEB}"/>
    <cellStyle name="40% - Accent1 6 2 3 5" xfId="19784" xr:uid="{6A8EF2D3-BB71-42C4-A737-1053AC118264}"/>
    <cellStyle name="40% - Accent1 6 2 3 6" xfId="19778" xr:uid="{0E05F050-9B34-4758-A0A5-EECAA842F560}"/>
    <cellStyle name="40% - Accent1 6 2 4" xfId="4841" xr:uid="{42E52829-7B99-4CBC-8825-D3AB503362FA}"/>
    <cellStyle name="40% - Accent1 6 2 4 2" xfId="19786" xr:uid="{A2473D14-D1FA-4E29-BD57-D1449A8DDC16}"/>
    <cellStyle name="40% - Accent1 6 2 4 3" xfId="19787" xr:uid="{A43F00FF-63E5-4120-B7F9-309CAA1D8522}"/>
    <cellStyle name="40% - Accent1 6 2 4 4" xfId="19785" xr:uid="{F81AB362-105C-4AA4-AEDF-E7DBA432D6C9}"/>
    <cellStyle name="40% - Accent1 6 2 5" xfId="9337" xr:uid="{0151D4BF-1B1E-4893-BF52-D3D631007FF1}"/>
    <cellStyle name="40% - Accent1 6 2 5 2" xfId="19788" xr:uid="{86E56F45-BDDD-4244-968A-3C226216128E}"/>
    <cellStyle name="40% - Accent1 6 2 6" xfId="19789" xr:uid="{A7485B2F-C06A-47EB-ACAB-7EDEFC359836}"/>
    <cellStyle name="40% - Accent1 6 2 7" xfId="19790" xr:uid="{54F9F0B6-D4A8-4553-AB74-3548F187BD44}"/>
    <cellStyle name="40% - Accent1 6 2 8" xfId="27767" xr:uid="{C3CC8D64-8DC2-40BF-8F3F-884155532753}"/>
    <cellStyle name="40% - Accent1 6 2 9" xfId="19770" xr:uid="{F8010731-AE99-4AFF-97E4-7705EC459C1B}"/>
    <cellStyle name="40% - Accent1 6 3" xfId="1063" xr:uid="{F8443CD6-F4AC-4A21-A815-36A53DB06733}"/>
    <cellStyle name="40% - Accent1 6 3 10" xfId="11834" xr:uid="{A3EA8265-6711-4AB9-9433-0BDBF3464F0A}"/>
    <cellStyle name="40% - Accent1 6 3 2" xfId="2104" xr:uid="{847DC92D-E764-403F-9A51-02533534B236}"/>
    <cellStyle name="40% - Accent1 6 3 2 2" xfId="4128" xr:uid="{BBBE3036-123B-418A-86D6-80AF6D023A08}"/>
    <cellStyle name="40% - Accent1 6 3 2 2 2" xfId="8137" xr:uid="{704CD6F6-2DC3-4586-B527-E9CBFA5F53C5}"/>
    <cellStyle name="40% - Accent1 6 3 2 2 2 2" xfId="19794" xr:uid="{6479D33A-9620-4058-A144-807549F378F9}"/>
    <cellStyle name="40% - Accent1 6 3 2 2 3" xfId="19795" xr:uid="{D02B581F-E21E-44CC-97C2-17A86F2294B6}"/>
    <cellStyle name="40% - Accent1 6 3 2 2 4" xfId="19793" xr:uid="{9DEE196E-6C0B-4FB5-A817-077A9C0F4522}"/>
    <cellStyle name="40% - Accent1 6 3 2 3" xfId="6146" xr:uid="{70DDDCFD-FB21-4869-99AF-CE2A8F6D1050}"/>
    <cellStyle name="40% - Accent1 6 3 2 3 2" xfId="19796" xr:uid="{6DE1628B-0124-4956-BBA9-34EC186AAA58}"/>
    <cellStyle name="40% - Accent1 6 3 2 4" xfId="10641" xr:uid="{498A4040-A1D9-4303-9D51-7E85D9C4F83B}"/>
    <cellStyle name="40% - Accent1 6 3 2 4 2" xfId="19797" xr:uid="{6145E37D-95E4-4FAF-93CC-98A2B0EC1F3F}"/>
    <cellStyle name="40% - Accent1 6 3 2 5" xfId="19798" xr:uid="{8397D0CD-37B5-4537-A22A-3FC7E023B1FD}"/>
    <cellStyle name="40% - Accent1 6 3 2 6" xfId="29014" xr:uid="{564D68AF-9831-4372-B4F8-E5652666CC23}"/>
    <cellStyle name="40% - Accent1 6 3 2 7" xfId="19792" xr:uid="{F8C0EC43-E8F4-4789-8E7F-FDBBE2155B80}"/>
    <cellStyle name="40% - Accent1 6 3 2 8" xfId="12871" xr:uid="{02411E62-B6D9-4FC0-8536-655B3F350D8B}"/>
    <cellStyle name="40% - Accent1 6 3 3" xfId="3091" xr:uid="{2A8FFE8E-AB3A-4AC7-89F7-2965E44B6066}"/>
    <cellStyle name="40% - Accent1 6 3 3 2" xfId="7100" xr:uid="{D68F353B-CB61-47A4-A87D-98DF8A589361}"/>
    <cellStyle name="40% - Accent1 6 3 3 2 2" xfId="19801" xr:uid="{77F6507A-7AD5-48EF-916D-ECC8455837A1}"/>
    <cellStyle name="40% - Accent1 6 3 3 2 3" xfId="19802" xr:uid="{20A30769-D502-44F4-91FD-DE7E592B9293}"/>
    <cellStyle name="40% - Accent1 6 3 3 2 4" xfId="19800" xr:uid="{69FF3D0C-FE70-405B-BC3E-5E0BC0F98FFC}"/>
    <cellStyle name="40% - Accent1 6 3 3 3" xfId="19803" xr:uid="{08E2B8F5-A0C9-4B27-A8AD-D23286ED4ECB}"/>
    <cellStyle name="40% - Accent1 6 3 3 4" xfId="19804" xr:uid="{40496B91-7779-4475-8C14-F2679C3E914C}"/>
    <cellStyle name="40% - Accent1 6 3 3 5" xfId="19805" xr:uid="{7F38FE3A-50AB-4C8D-B2DB-D91B851120AE}"/>
    <cellStyle name="40% - Accent1 6 3 3 6" xfId="19799" xr:uid="{C5989E7C-8782-4B7F-9EED-1E57521C63D1}"/>
    <cellStyle name="40% - Accent1 6 3 4" xfId="5109" xr:uid="{5C81E33A-B39E-471B-B192-F7D20A760BEB}"/>
    <cellStyle name="40% - Accent1 6 3 4 2" xfId="19807" xr:uid="{63CCE9DD-E6A3-4E91-BDBF-50B970743858}"/>
    <cellStyle name="40% - Accent1 6 3 4 3" xfId="19808" xr:uid="{4DD3E729-188F-4EB7-BD13-430F845FF4EE}"/>
    <cellStyle name="40% - Accent1 6 3 4 4" xfId="19806" xr:uid="{BBD9C5D0-2E7F-40D5-958B-8FF92A685CC0}"/>
    <cellStyle name="40% - Accent1 6 3 5" xfId="9604" xr:uid="{8FB9F60F-A9F0-4A91-8374-7899E7B2D801}"/>
    <cellStyle name="40% - Accent1 6 3 5 2" xfId="19809" xr:uid="{77C00655-E023-40AF-B22F-4ADC16E2DF45}"/>
    <cellStyle name="40% - Accent1 6 3 6" xfId="19810" xr:uid="{88AAEDC2-19C2-456B-B942-3B45D426E01D}"/>
    <cellStyle name="40% - Accent1 6 3 7" xfId="19811" xr:uid="{7514DC3B-A29F-4AA9-930D-019CB1C17C88}"/>
    <cellStyle name="40% - Accent1 6 3 8" xfId="28015" xr:uid="{D60B5CD4-BEE4-4939-9DAC-B8BAE1529563}"/>
    <cellStyle name="40% - Accent1 6 3 9" xfId="19791" xr:uid="{3E66410C-3E05-4061-84D8-92C23308210C}"/>
    <cellStyle name="40% - Accent1 6 4" xfId="1567" xr:uid="{76C05598-0B67-4769-8FEA-371FD705258F}"/>
    <cellStyle name="40% - Accent1 6 4 10" xfId="12334" xr:uid="{AEAEA668-D23D-4FDE-A873-BEF9777854B7}"/>
    <cellStyle name="40% - Accent1 6 4 2" xfId="3591" xr:uid="{9F1F2327-408F-4ABC-91A8-9EF31B404193}"/>
    <cellStyle name="40% - Accent1 6 4 2 2" xfId="7600" xr:uid="{03D0A1E0-DA50-4F4C-9BED-F2D4F7C8FD53}"/>
    <cellStyle name="40% - Accent1 6 4 2 2 2" xfId="19815" xr:uid="{8F884907-979C-4DF8-98DC-930441445F93}"/>
    <cellStyle name="40% - Accent1 6 4 2 2 3" xfId="19816" xr:uid="{6041EF35-8464-4624-9173-A65F6733548F}"/>
    <cellStyle name="40% - Accent1 6 4 2 2 4" xfId="19814" xr:uid="{F546FC88-0A27-4FDE-99C2-C7677F81D429}"/>
    <cellStyle name="40% - Accent1 6 4 2 3" xfId="19817" xr:uid="{5E4435CC-0DC6-4613-9C9E-694290FFAE0B}"/>
    <cellStyle name="40% - Accent1 6 4 2 4" xfId="19818" xr:uid="{52F776C7-11FF-4437-A1D6-EE69702AAE73}"/>
    <cellStyle name="40% - Accent1 6 4 2 5" xfId="19819" xr:uid="{7DBD23F7-3694-4590-9D17-77E7F9000883}"/>
    <cellStyle name="40% - Accent1 6 4 2 6" xfId="19813" xr:uid="{98D147E2-3A1C-4C6E-9FDE-97D30D8F5446}"/>
    <cellStyle name="40% - Accent1 6 4 3" xfId="5609" xr:uid="{291CE191-8E3A-4ABD-AB32-3A47442B0EF8}"/>
    <cellStyle name="40% - Accent1 6 4 3 2" xfId="19821" xr:uid="{351C0DAF-052C-4415-8375-3BEFA38803FD}"/>
    <cellStyle name="40% - Accent1 6 4 3 2 2" xfId="19822" xr:uid="{8B7F5897-AC7F-4E0B-B308-07542256D2BD}"/>
    <cellStyle name="40% - Accent1 6 4 3 2 3" xfId="19823" xr:uid="{A91973AB-2F0F-4421-9E75-CE04B8C36409}"/>
    <cellStyle name="40% - Accent1 6 4 3 3" xfId="19824" xr:uid="{679B5341-876D-421B-8D29-E2DCDF0D1161}"/>
    <cellStyle name="40% - Accent1 6 4 3 4" xfId="19825" xr:uid="{3655EF85-F07E-4E0A-88EC-E62D3A2B4835}"/>
    <cellStyle name="40% - Accent1 6 4 3 5" xfId="19826" xr:uid="{2B74C85E-31A6-41BC-BDAF-7116054AE857}"/>
    <cellStyle name="40% - Accent1 6 4 3 6" xfId="19820" xr:uid="{40990458-5412-482B-8965-8EBE291FC1A8}"/>
    <cellStyle name="40% - Accent1 6 4 4" xfId="10104" xr:uid="{975A0129-F9C7-474D-8837-5BFB1C8BC43F}"/>
    <cellStyle name="40% - Accent1 6 4 4 2" xfId="19828" xr:uid="{E10E6090-E32F-4004-AED1-0DFBF6D8B0DA}"/>
    <cellStyle name="40% - Accent1 6 4 4 3" xfId="19829" xr:uid="{0AC38A17-613B-4A26-8219-0E9E6C619F38}"/>
    <cellStyle name="40% - Accent1 6 4 4 4" xfId="19827" xr:uid="{88D92FB7-4FCA-4EC3-926E-7F7D3225F355}"/>
    <cellStyle name="40% - Accent1 6 4 5" xfId="19830" xr:uid="{1537CF0A-75E4-47AD-B047-30C85A9991F1}"/>
    <cellStyle name="40% - Accent1 6 4 6" xfId="19831" xr:uid="{567FB842-6768-4C58-80ED-F1F03EDF144F}"/>
    <cellStyle name="40% - Accent1 6 4 7" xfId="19832" xr:uid="{8E6D60C0-E748-411D-8D3D-5F11E97111BA}"/>
    <cellStyle name="40% - Accent1 6 4 8" xfId="28501" xr:uid="{327076FD-C80E-42CE-B7DF-934EB252C0E9}"/>
    <cellStyle name="40% - Accent1 6 4 9" xfId="19812" xr:uid="{22E0DEA0-C128-4575-8003-C3D2BCBABBD5}"/>
    <cellStyle name="40% - Accent1 6 5" xfId="2554" xr:uid="{B671AF01-325B-48E1-836B-71263252F9D1}"/>
    <cellStyle name="40% - Accent1 6 5 2" xfId="6563" xr:uid="{7F60F053-8BEC-4963-901B-674F49B8DFAA}"/>
    <cellStyle name="40% - Accent1 6 5 2 2" xfId="19835" xr:uid="{518931AF-3288-4555-B90A-47F4A02906AA}"/>
    <cellStyle name="40% - Accent1 6 5 2 3" xfId="19836" xr:uid="{FA8FA321-92FC-41D6-AB6F-C7F3A8EAF88E}"/>
    <cellStyle name="40% - Accent1 6 5 2 4" xfId="19834" xr:uid="{B38FD83E-072A-48E4-998A-EDC056CC357F}"/>
    <cellStyle name="40% - Accent1 6 5 3" xfId="19837" xr:uid="{9F44EA0D-C4A1-45BA-8822-2D90FE52A24B}"/>
    <cellStyle name="40% - Accent1 6 5 4" xfId="19838" xr:uid="{192314E2-0F6B-4FE7-B334-DC21BD0E574E}"/>
    <cellStyle name="40% - Accent1 6 5 5" xfId="19839" xr:uid="{B12FAF23-3BB4-4E52-A708-F5B10C94A313}"/>
    <cellStyle name="40% - Accent1 6 5 6" xfId="19833" xr:uid="{7F0A099E-0A7F-4DD9-9ED2-C860BD7A0EDF}"/>
    <cellStyle name="40% - Accent1 6 6" xfId="4570" xr:uid="{7AE27088-6C6E-441B-A8D3-78A7A32A566F}"/>
    <cellStyle name="40% - Accent1 6 6 2" xfId="19841" xr:uid="{0208A0AB-CFA7-4FA8-A9FE-BBF3379B9961}"/>
    <cellStyle name="40% - Accent1 6 6 2 2" xfId="19842" xr:uid="{79D65F16-F7C9-4FFE-A016-B473DD21C1E2}"/>
    <cellStyle name="40% - Accent1 6 6 2 3" xfId="19843" xr:uid="{0FD58900-69E0-4C58-870B-E5328ED984B0}"/>
    <cellStyle name="40% - Accent1 6 6 3" xfId="19844" xr:uid="{5A6BB22A-8086-4420-9FA0-AF73442A32D0}"/>
    <cellStyle name="40% - Accent1 6 6 4" xfId="19845" xr:uid="{6373CFDD-EE3A-4435-94C8-F62ACC282491}"/>
    <cellStyle name="40% - Accent1 6 6 5" xfId="19846" xr:uid="{5B162C1B-7AF1-40F5-B475-9E60A3463D2C}"/>
    <cellStyle name="40% - Accent1 6 6 6" xfId="19840" xr:uid="{A3432E5D-2650-42E7-AA12-4B02BA80D795}"/>
    <cellStyle name="40% - Accent1 6 7" xfId="9065" xr:uid="{670732D7-9337-4D07-9708-F527E6431859}"/>
    <cellStyle name="40% - Accent1 6 7 2" xfId="19848" xr:uid="{A516D5B4-44BE-4181-B493-D33441A5289F}"/>
    <cellStyle name="40% - Accent1 6 7 3" xfId="19849" xr:uid="{5697EBC6-AC00-4E2F-BA12-E20DBEC13659}"/>
    <cellStyle name="40% - Accent1 6 7 4" xfId="19847" xr:uid="{626CF8E8-9B6E-4C4C-8652-3E3F6E02AABF}"/>
    <cellStyle name="40% - Accent1 6 8" xfId="19850" xr:uid="{0CF1D7F2-9A1B-4C4D-AD12-60063688EFFB}"/>
    <cellStyle name="40% - Accent1 6 9" xfId="19851" xr:uid="{346C5B45-F529-436E-BAE3-0D7BF659EBBD}"/>
    <cellStyle name="40% - Accent1 7" xfId="524" xr:uid="{745E3B08-92FB-4437-A22C-FC14767A5BD1}"/>
    <cellStyle name="40% - Accent1 7 10" xfId="27539" xr:uid="{96BF76E6-3D6D-4698-9097-B364FB00D6E4}"/>
    <cellStyle name="40% - Accent1 7 11" xfId="19852" xr:uid="{1B928AA0-ABFA-4985-B643-A2FEF3C19359}"/>
    <cellStyle name="40% - Accent1 7 12" xfId="11310" xr:uid="{0EABC043-8097-46B8-B721-D0B65483DF9B}"/>
    <cellStyle name="40% - Accent1 7 2" xfId="819" xr:uid="{D7AC1CFB-DFD0-466C-A419-E768E307D2AA}"/>
    <cellStyle name="40% - Accent1 7 2 10" xfId="11593" xr:uid="{284A73E7-C6B0-475E-8879-61324247A8E7}"/>
    <cellStyle name="40% - Accent1 7 2 2" xfId="1864" xr:uid="{54E1A51A-E953-417E-B407-E3F3981289AD}"/>
    <cellStyle name="40% - Accent1 7 2 2 2" xfId="3888" xr:uid="{56C670F7-C90E-4FCF-BDA5-0901D2807F69}"/>
    <cellStyle name="40% - Accent1 7 2 2 2 2" xfId="7897" xr:uid="{0FADD537-05DA-473B-9462-B10EDCF1CCE5}"/>
    <cellStyle name="40% - Accent1 7 2 2 2 2 2" xfId="19856" xr:uid="{81DC9937-C0D0-40A1-A08C-DC97A42AC32A}"/>
    <cellStyle name="40% - Accent1 7 2 2 2 3" xfId="19857" xr:uid="{013E3339-82ED-46B6-B155-3BDE05EF248C}"/>
    <cellStyle name="40% - Accent1 7 2 2 2 4" xfId="19855" xr:uid="{F993995F-A556-480C-AF4E-3B86F6E44689}"/>
    <cellStyle name="40% - Accent1 7 2 2 3" xfId="5906" xr:uid="{4BABE957-D3B0-42D2-AB5C-78176CDD60DD}"/>
    <cellStyle name="40% - Accent1 7 2 2 3 2" xfId="19858" xr:uid="{4C535123-884D-460F-9EF2-06917CA86639}"/>
    <cellStyle name="40% - Accent1 7 2 2 4" xfId="10401" xr:uid="{314ACB62-4865-4780-8F2D-C2CCC5FDD0C2}"/>
    <cellStyle name="40% - Accent1 7 2 2 4 2" xfId="19859" xr:uid="{C79791BE-C50C-4201-B398-1E66775A7482}"/>
    <cellStyle name="40% - Accent1 7 2 2 5" xfId="19860" xr:uid="{CCE44D23-FEF1-4316-9B94-083AC2E2E8B7}"/>
    <cellStyle name="40% - Accent1 7 2 2 6" xfId="28778" xr:uid="{3380B74C-41FC-4728-88AD-D037C542A5D3}"/>
    <cellStyle name="40% - Accent1 7 2 2 7" xfId="19854" xr:uid="{2C5A8945-B3CD-4679-AB85-834890A159C5}"/>
    <cellStyle name="40% - Accent1 7 2 2 8" xfId="12631" xr:uid="{35A00E13-2158-4F5B-B9AA-655F5A508015}"/>
    <cellStyle name="40% - Accent1 7 2 3" xfId="2851" xr:uid="{64B4A644-2C82-4C4F-9781-C5DF703FB1AE}"/>
    <cellStyle name="40% - Accent1 7 2 3 2" xfId="6860" xr:uid="{7FCCAE7B-D942-4695-8E16-36EAECF4999E}"/>
    <cellStyle name="40% - Accent1 7 2 3 2 2" xfId="19863" xr:uid="{0B01F107-7641-42DA-9E5C-10906A819F5F}"/>
    <cellStyle name="40% - Accent1 7 2 3 2 3" xfId="19864" xr:uid="{DA90DA50-2B1D-47A3-BE34-C4BF3B431324}"/>
    <cellStyle name="40% - Accent1 7 2 3 2 4" xfId="19862" xr:uid="{BDB1EE31-BB76-4E00-BFF3-FCAFCAF6FECA}"/>
    <cellStyle name="40% - Accent1 7 2 3 3" xfId="19865" xr:uid="{E4911BA4-28D8-4322-872B-1F46EC87A4D6}"/>
    <cellStyle name="40% - Accent1 7 2 3 4" xfId="19866" xr:uid="{58F0F9FF-CC0A-42A7-977E-4E2CA3D7963E}"/>
    <cellStyle name="40% - Accent1 7 2 3 5" xfId="19867" xr:uid="{5C040B71-426C-4543-B1EC-6D1C58EAAEA4}"/>
    <cellStyle name="40% - Accent1 7 2 3 6" xfId="19861" xr:uid="{B2C25B01-DB14-4A87-9ED4-A5D32568413D}"/>
    <cellStyle name="40% - Accent1 7 2 4" xfId="4868" xr:uid="{8D25FD73-C10B-4CA8-B199-46128CDA6711}"/>
    <cellStyle name="40% - Accent1 7 2 4 2" xfId="19869" xr:uid="{51288B8C-89DB-417E-9AAB-1EC43856807A}"/>
    <cellStyle name="40% - Accent1 7 2 4 3" xfId="19870" xr:uid="{5770498A-455B-4DCB-A546-F5D49DB1F688}"/>
    <cellStyle name="40% - Accent1 7 2 4 4" xfId="19868" xr:uid="{33DAC342-3F3B-4CA8-B643-B1585967AB7B}"/>
    <cellStyle name="40% - Accent1 7 2 5" xfId="9364" xr:uid="{E4D5A662-1B34-4C8E-974E-00F6CB8F4A20}"/>
    <cellStyle name="40% - Accent1 7 2 5 2" xfId="19871" xr:uid="{D4751A20-59AB-487C-B795-09D432C30F40}"/>
    <cellStyle name="40% - Accent1 7 2 6" xfId="19872" xr:uid="{06760C07-4478-4D0E-8A4B-99F972059735}"/>
    <cellStyle name="40% - Accent1 7 2 7" xfId="19873" xr:uid="{EE79B5D5-8EB0-49D1-BED2-52E5FB225C8E}"/>
    <cellStyle name="40% - Accent1 7 2 8" xfId="27792" xr:uid="{12642AF5-9D25-49B6-A771-B6F9A55E17E0}"/>
    <cellStyle name="40% - Accent1 7 2 9" xfId="19853" xr:uid="{B07BE263-3BDE-4C74-A259-9D2C84B13C3B}"/>
    <cellStyle name="40% - Accent1 7 3" xfId="1090" xr:uid="{13AA5701-30DE-42AC-B69C-AE07708C8373}"/>
    <cellStyle name="40% - Accent1 7 3 10" xfId="11861" xr:uid="{97EE63C2-81F0-46C3-8567-C89386912DED}"/>
    <cellStyle name="40% - Accent1 7 3 2" xfId="2131" xr:uid="{0FB6320C-2C3C-489C-AD32-7A0AC11614A0}"/>
    <cellStyle name="40% - Accent1 7 3 2 2" xfId="4155" xr:uid="{9D855F2E-5934-4DA0-A7AB-E97ED83CF728}"/>
    <cellStyle name="40% - Accent1 7 3 2 2 2" xfId="8164" xr:uid="{24383A14-A942-48AA-9849-427DE8CB948F}"/>
    <cellStyle name="40% - Accent1 7 3 2 2 2 2" xfId="19877" xr:uid="{D44CC70A-53E8-4497-8B32-03E8A941558E}"/>
    <cellStyle name="40% - Accent1 7 3 2 2 3" xfId="19878" xr:uid="{61DDBB18-FB0A-407A-98D9-DA0E73B8B92D}"/>
    <cellStyle name="40% - Accent1 7 3 2 2 4" xfId="19876" xr:uid="{D30FDF29-64F3-4203-85AB-600D9A5B3EC6}"/>
    <cellStyle name="40% - Accent1 7 3 2 3" xfId="6173" xr:uid="{51313D56-425A-4A15-9DDC-D3EED7521A21}"/>
    <cellStyle name="40% - Accent1 7 3 2 3 2" xfId="19879" xr:uid="{9A98FFFC-D1F1-484D-9BC3-0E929BC254E5}"/>
    <cellStyle name="40% - Accent1 7 3 2 4" xfId="10668" xr:uid="{8FEE6F55-9CF3-41AE-A055-538F8D3787CC}"/>
    <cellStyle name="40% - Accent1 7 3 2 4 2" xfId="19880" xr:uid="{8E18B889-DC79-417D-BF3C-3797B8DFD9D6}"/>
    <cellStyle name="40% - Accent1 7 3 2 5" xfId="19881" xr:uid="{FE6273DD-9D48-4889-B0E1-AF3FCB18640F}"/>
    <cellStyle name="40% - Accent1 7 3 2 6" xfId="29041" xr:uid="{F77C73B8-EC1F-43B6-A8B0-EDD099609B43}"/>
    <cellStyle name="40% - Accent1 7 3 2 7" xfId="19875" xr:uid="{BD5AE1C5-1D46-4A7F-9F2E-182A378F5F8D}"/>
    <cellStyle name="40% - Accent1 7 3 2 8" xfId="12898" xr:uid="{4AFAEDAA-46A6-4E0A-9714-B4E2A0250E72}"/>
    <cellStyle name="40% - Accent1 7 3 3" xfId="3118" xr:uid="{18E51548-3056-4FEE-87C0-A9D3F1ED1B00}"/>
    <cellStyle name="40% - Accent1 7 3 3 2" xfId="7127" xr:uid="{7690ABC9-7BE9-4E0C-BD1C-B852BD2EF216}"/>
    <cellStyle name="40% - Accent1 7 3 3 2 2" xfId="19884" xr:uid="{251ADA4B-E4AC-4217-8B9D-D42CA5F0102B}"/>
    <cellStyle name="40% - Accent1 7 3 3 2 3" xfId="19885" xr:uid="{A81281FB-3672-4BCD-9373-416468A0B562}"/>
    <cellStyle name="40% - Accent1 7 3 3 2 4" xfId="19883" xr:uid="{4CB85DB5-06AF-4CB9-AB8B-EEDE55FE8BD0}"/>
    <cellStyle name="40% - Accent1 7 3 3 3" xfId="19886" xr:uid="{CF72FE03-BEB6-474F-BFE1-710DB4169453}"/>
    <cellStyle name="40% - Accent1 7 3 3 4" xfId="19887" xr:uid="{07D653E6-9788-43F4-B31C-E8F160191400}"/>
    <cellStyle name="40% - Accent1 7 3 3 5" xfId="19888" xr:uid="{3A900820-1E41-49EF-B28A-EAF16CE8FD88}"/>
    <cellStyle name="40% - Accent1 7 3 3 6" xfId="19882" xr:uid="{18DDC866-6B19-41EB-AA17-A00D88F9114B}"/>
    <cellStyle name="40% - Accent1 7 3 4" xfId="5136" xr:uid="{39A7DD8D-7AFD-4D61-BF93-5E08C278A32C}"/>
    <cellStyle name="40% - Accent1 7 3 4 2" xfId="19890" xr:uid="{4D17EAC8-F7A5-438A-8571-0BECE3831EB0}"/>
    <cellStyle name="40% - Accent1 7 3 4 3" xfId="19891" xr:uid="{21C60E1C-6214-4E24-91C3-C5919F7C8725}"/>
    <cellStyle name="40% - Accent1 7 3 4 4" xfId="19889" xr:uid="{11F5143E-5349-4EFF-86DD-1E186B6A241B}"/>
    <cellStyle name="40% - Accent1 7 3 5" xfId="9631" xr:uid="{571F039A-F3F4-4D50-9B04-CD3DA9A01788}"/>
    <cellStyle name="40% - Accent1 7 3 5 2" xfId="19892" xr:uid="{BA633ADE-CE42-47E4-8E16-A453B871D905}"/>
    <cellStyle name="40% - Accent1 7 3 6" xfId="19893" xr:uid="{B6A10351-7405-43C9-88DF-D118B55C2AB9}"/>
    <cellStyle name="40% - Accent1 7 3 7" xfId="19894" xr:uid="{29ACF6C9-9EAD-4CB7-9097-A3708BC0B3C9}"/>
    <cellStyle name="40% - Accent1 7 3 8" xfId="28041" xr:uid="{F3D28692-D554-469F-B277-5DD5F8D46D42}"/>
    <cellStyle name="40% - Accent1 7 3 9" xfId="19874" xr:uid="{0BAF6894-904A-41B4-8D29-3C59543F8142}"/>
    <cellStyle name="40% - Accent1 7 4" xfId="1588" xr:uid="{E6E089F7-4214-427D-97D3-6438F1EA1ECD}"/>
    <cellStyle name="40% - Accent1 7 4 2" xfId="3612" xr:uid="{E2F477D0-C51C-474F-998C-F79CEC4C6DFA}"/>
    <cellStyle name="40% - Accent1 7 4 2 2" xfId="7621" xr:uid="{BE314F5B-31BF-4B49-BD1F-3D0846E45CAE}"/>
    <cellStyle name="40% - Accent1 7 4 2 2 2" xfId="19897" xr:uid="{4806D831-FC3D-44E6-9207-3F8DA2FE1E87}"/>
    <cellStyle name="40% - Accent1 7 4 2 3" xfId="19898" xr:uid="{28C52AFE-139B-414D-AB7E-BA173245E88A}"/>
    <cellStyle name="40% - Accent1 7 4 2 4" xfId="19896" xr:uid="{07813999-F1FD-42CF-9D5C-D08DEA0FA958}"/>
    <cellStyle name="40% - Accent1 7 4 3" xfId="5630" xr:uid="{4EB6B3E9-ECCE-4838-A153-788D4DC8D8EE}"/>
    <cellStyle name="40% - Accent1 7 4 3 2" xfId="19899" xr:uid="{BC8ADCE8-6309-4613-A13B-FDE465735F91}"/>
    <cellStyle name="40% - Accent1 7 4 4" xfId="10125" xr:uid="{00E7D4E2-47F6-4A43-89BB-D6F690B5B04E}"/>
    <cellStyle name="40% - Accent1 7 4 4 2" xfId="19900" xr:uid="{F6138855-99E8-4644-9F69-E696AED87DFA}"/>
    <cellStyle name="40% - Accent1 7 4 5" xfId="19901" xr:uid="{2B092266-17C4-4247-9308-E6B981B8DC14}"/>
    <cellStyle name="40% - Accent1 7 4 6" xfId="28521" xr:uid="{E382F3E5-C9CA-43BE-B1E2-AFD1E626920E}"/>
    <cellStyle name="40% - Accent1 7 4 7" xfId="19895" xr:uid="{5A2D3F0B-EC23-4D9B-BC00-300A17C9F555}"/>
    <cellStyle name="40% - Accent1 7 4 8" xfId="12355" xr:uid="{041352BC-28A6-459D-AA79-31082105C36B}"/>
    <cellStyle name="40% - Accent1 7 5" xfId="2575" xr:uid="{D41261BA-0729-42CC-97CA-DCB3ED015182}"/>
    <cellStyle name="40% - Accent1 7 5 2" xfId="6584" xr:uid="{9DF93151-5DBA-455B-981F-AEAFE6BCC6BD}"/>
    <cellStyle name="40% - Accent1 7 5 2 2" xfId="19904" xr:uid="{EDB087B9-B2CF-4104-B0BF-CA3D62DCFC02}"/>
    <cellStyle name="40% - Accent1 7 5 2 3" xfId="19905" xr:uid="{90768B32-4CF0-45C3-94ED-D790B0853B9F}"/>
    <cellStyle name="40% - Accent1 7 5 2 4" xfId="19903" xr:uid="{5B8FBEB3-4B7D-480A-AA32-D0EC05ADC445}"/>
    <cellStyle name="40% - Accent1 7 5 3" xfId="19906" xr:uid="{36B6E131-5D23-485D-A7C8-42C62AD639A4}"/>
    <cellStyle name="40% - Accent1 7 5 4" xfId="19907" xr:uid="{6EA5DFF4-E8EB-4BF8-8D4F-766AC41225EE}"/>
    <cellStyle name="40% - Accent1 7 5 5" xfId="19908" xr:uid="{D8151133-0124-41EE-AEC1-16A563300547}"/>
    <cellStyle name="40% - Accent1 7 5 6" xfId="19902" xr:uid="{ADF9F29C-424A-43CA-85F0-56EA60A1C948}"/>
    <cellStyle name="40% - Accent1 7 6" xfId="4591" xr:uid="{38520FEE-E0DE-4B44-AEED-920F0C029DAB}"/>
    <cellStyle name="40% - Accent1 7 6 2" xfId="19910" xr:uid="{921E132B-8FDF-4037-A0F9-39D9E86190CD}"/>
    <cellStyle name="40% - Accent1 7 6 3" xfId="19911" xr:uid="{CAB427C6-1CF4-4880-9454-01EB0863EBBE}"/>
    <cellStyle name="40% - Accent1 7 6 4" xfId="19909" xr:uid="{37E8D3DB-0563-4967-98DC-14AB583A4128}"/>
    <cellStyle name="40% - Accent1 7 7" xfId="9086" xr:uid="{5FB03C42-58A6-42C7-AAA9-9A91C58321D2}"/>
    <cellStyle name="40% - Accent1 7 7 2" xfId="19912" xr:uid="{3271C307-0F0B-422A-BB19-EB4D9F3A31F6}"/>
    <cellStyle name="40% - Accent1 7 8" xfId="19913" xr:uid="{3A3D9341-E1A2-490C-A583-E15723D21C24}"/>
    <cellStyle name="40% - Accent1 7 9" xfId="19914" xr:uid="{9FC6223F-CD35-4409-A30D-6C2CD23CB25C}"/>
    <cellStyle name="40% - Accent1 8" xfId="554" xr:uid="{EB03C7AF-EED9-4C9A-BD91-39BEB1618FD7}"/>
    <cellStyle name="40% - Accent1 8 10" xfId="11335" xr:uid="{F45D1CB3-CE0A-40C6-8240-3007C9862285}"/>
    <cellStyle name="40% - Accent1 8 2" xfId="841" xr:uid="{E44D4630-9A21-4624-A54A-763EE2DD3574}"/>
    <cellStyle name="40% - Accent1 8 2 2" xfId="1882" xr:uid="{BE372266-BAB3-4F07-A446-7E1C755ABC5F}"/>
    <cellStyle name="40% - Accent1 8 2 2 2" xfId="3906" xr:uid="{A6CE47BB-4E2F-4147-9CBA-F229751BD5E9}"/>
    <cellStyle name="40% - Accent1 8 2 2 2 2" xfId="7915" xr:uid="{4274419C-1826-4980-B610-31480D796F09}"/>
    <cellStyle name="40% - Accent1 8 2 2 2 3" xfId="19918" xr:uid="{B69B470F-1059-4815-9F74-B6D42F502343}"/>
    <cellStyle name="40% - Accent1 8 2 2 3" xfId="5924" xr:uid="{4E9DD64B-35FA-44DB-A476-06C6C3A776A1}"/>
    <cellStyle name="40% - Accent1 8 2 2 3 2" xfId="19919" xr:uid="{BC6DEE14-905B-41C2-BC3D-CF00184BC67C}"/>
    <cellStyle name="40% - Accent1 8 2 2 4" xfId="10419" xr:uid="{7A076460-E52D-4FE4-97D4-E5CC2EE98987}"/>
    <cellStyle name="40% - Accent1 8 2 2 4 2" xfId="28796" xr:uid="{563EE8B9-C079-4D97-AF92-0360AFC4B369}"/>
    <cellStyle name="40% - Accent1 8 2 2 5" xfId="19917" xr:uid="{842E6EBF-EFC2-4209-838D-622DAFD469BC}"/>
    <cellStyle name="40% - Accent1 8 2 2 6" xfId="12649" xr:uid="{CF115DBC-2827-42E2-86C3-7ACAC40CA3F7}"/>
    <cellStyle name="40% - Accent1 8 2 3" xfId="2869" xr:uid="{39711030-D998-4E32-B8AB-FB73234FD0A0}"/>
    <cellStyle name="40% - Accent1 8 2 3 2" xfId="6878" xr:uid="{E4DB7A77-5A64-420B-9B47-1C40E71CD44E}"/>
    <cellStyle name="40% - Accent1 8 2 3 3" xfId="19920" xr:uid="{2871E4DB-3CBE-4EAF-877D-013DC728F375}"/>
    <cellStyle name="40% - Accent1 8 2 4" xfId="4887" xr:uid="{920D4C08-95DD-48AE-8048-D65EF250D572}"/>
    <cellStyle name="40% - Accent1 8 2 4 2" xfId="19921" xr:uid="{97FA4E64-3010-405A-8E29-0D0587CB7A22}"/>
    <cellStyle name="40% - Accent1 8 2 5" xfId="9382" xr:uid="{07A21E92-8782-4C4B-962B-E7C469FFDD4F}"/>
    <cellStyle name="40% - Accent1 8 2 5 2" xfId="19922" xr:uid="{9CF5BA85-62D4-46C4-96C7-D978BBBE4BF4}"/>
    <cellStyle name="40% - Accent1 8 2 6" xfId="27812" xr:uid="{42242112-5EC0-40D2-918E-4AA4E906EE88}"/>
    <cellStyle name="40% - Accent1 8 2 7" xfId="19916" xr:uid="{59F42F18-39C8-4571-A53E-A4179A3E0D43}"/>
    <cellStyle name="40% - Accent1 8 2 8" xfId="11612" xr:uid="{601C4BA4-C858-4F3D-85B4-BFC57B45B0AA}"/>
    <cellStyle name="40% - Accent1 8 3" xfId="1108" xr:uid="{B3DF3DC7-E1C1-421F-90B8-28FDC3750903}"/>
    <cellStyle name="40% - Accent1 8 3 2" xfId="2149" xr:uid="{D456AE97-C294-45C7-A2A6-A0B04C710637}"/>
    <cellStyle name="40% - Accent1 8 3 2 2" xfId="4173" xr:uid="{9E25DE6B-9FDB-4018-A293-7F033BD13E07}"/>
    <cellStyle name="40% - Accent1 8 3 2 2 2" xfId="8182" xr:uid="{6E40D7B9-45D4-4FEE-998E-CBD3CB813A01}"/>
    <cellStyle name="40% - Accent1 8 3 2 2 3" xfId="19925" xr:uid="{74002735-8109-496F-BFDB-7EB47AB8F66E}"/>
    <cellStyle name="40% - Accent1 8 3 2 3" xfId="6191" xr:uid="{18166186-BC37-4060-8310-6C0AA7E992A2}"/>
    <cellStyle name="40% - Accent1 8 3 2 3 2" xfId="19926" xr:uid="{AB3068A9-E589-435F-BC1D-D96A50A4BD91}"/>
    <cellStyle name="40% - Accent1 8 3 2 4" xfId="10686" xr:uid="{8A2DDE4A-8E25-47C5-979F-5C7D103A1B6C}"/>
    <cellStyle name="40% - Accent1 8 3 2 4 2" xfId="29059" xr:uid="{0432601D-7D19-4BCA-B12F-AA77AEF505C0}"/>
    <cellStyle name="40% - Accent1 8 3 2 5" xfId="19924" xr:uid="{8276AA47-6417-4BD5-8D47-5806DC2C632B}"/>
    <cellStyle name="40% - Accent1 8 3 2 6" xfId="12916" xr:uid="{BFBBBC09-7CA4-46BC-9864-A695171241EB}"/>
    <cellStyle name="40% - Accent1 8 3 3" xfId="3136" xr:uid="{1E293281-0F93-4695-9D6C-A7EA6D9BA41D}"/>
    <cellStyle name="40% - Accent1 8 3 3 2" xfId="7145" xr:uid="{00238CAE-34C1-4B63-B1D9-5235543D0173}"/>
    <cellStyle name="40% - Accent1 8 3 3 3" xfId="19927" xr:uid="{4D6B7015-C0C2-45D2-8705-81E7F708A8DE}"/>
    <cellStyle name="40% - Accent1 8 3 4" xfId="5154" xr:uid="{36FAF57F-3A07-495F-A5D7-41B319BA47D0}"/>
    <cellStyle name="40% - Accent1 8 3 4 2" xfId="19928" xr:uid="{CF8FB613-0B8B-4D7F-ADD4-1C58D2007A27}"/>
    <cellStyle name="40% - Accent1 8 3 5" xfId="9649" xr:uid="{52B19D47-5011-4E32-8C60-023781D98689}"/>
    <cellStyle name="40% - Accent1 8 3 5 2" xfId="19929" xr:uid="{966B22DD-0344-4C91-97B3-C4788DC83381}"/>
    <cellStyle name="40% - Accent1 8 3 6" xfId="28059" xr:uid="{7C8E4E54-8C40-486E-83A0-22F0B23EC44C}"/>
    <cellStyle name="40% - Accent1 8 3 7" xfId="19923" xr:uid="{081A3D8C-9333-4288-9887-3CB5C5F297CD}"/>
    <cellStyle name="40% - Accent1 8 3 8" xfId="11879" xr:uid="{28F6F181-1C61-4974-9DE0-72DF751683A3}"/>
    <cellStyle name="40% - Accent1 8 4" xfId="1612" xr:uid="{C50291E7-5A13-441C-A6D3-ED8799F4AE11}"/>
    <cellStyle name="40% - Accent1 8 4 2" xfId="3636" xr:uid="{A7EAEA6D-2644-4049-B94F-BE19D7862945}"/>
    <cellStyle name="40% - Accent1 8 4 2 2" xfId="7645" xr:uid="{59A11D31-3F39-465A-AA92-5222BA80F23F}"/>
    <cellStyle name="40% - Accent1 8 4 2 3" xfId="19931" xr:uid="{6BDDABDE-D4F4-4BC2-AA5D-3AEBBF9AFCC1}"/>
    <cellStyle name="40% - Accent1 8 4 3" xfId="5654" xr:uid="{4952199F-2217-4A4C-9164-52512EA2802B}"/>
    <cellStyle name="40% - Accent1 8 4 3 2" xfId="19932" xr:uid="{3D5A297E-9D80-4349-9BCD-CD3C9304DC97}"/>
    <cellStyle name="40% - Accent1 8 4 4" xfId="10149" xr:uid="{D1FB2A83-144D-4EB5-B722-DDF95033B77B}"/>
    <cellStyle name="40% - Accent1 8 4 4 2" xfId="28545" xr:uid="{D1700DCA-E6D8-4E14-87A7-8316EE39672D}"/>
    <cellStyle name="40% - Accent1 8 4 5" xfId="19930" xr:uid="{7754C9F1-71DE-45C6-A69E-C659517FC420}"/>
    <cellStyle name="40% - Accent1 8 4 6" xfId="12379" xr:uid="{C6361F3C-7F4F-49F3-ADAE-78BAC2941BA3}"/>
    <cellStyle name="40% - Accent1 8 5" xfId="2599" xr:uid="{95DD98CF-F55D-4137-A73B-735CB07EDCA4}"/>
    <cellStyle name="40% - Accent1 8 5 2" xfId="6608" xr:uid="{F422B3F3-E762-4C57-B137-3A0027E37340}"/>
    <cellStyle name="40% - Accent1 8 5 3" xfId="19933" xr:uid="{BF90D7F7-7CE1-4772-B4A3-2CCB7DCEFF2A}"/>
    <cellStyle name="40% - Accent1 8 6" xfId="4615" xr:uid="{8B1626F6-403D-4302-971F-52BC2B3B3BC0}"/>
    <cellStyle name="40% - Accent1 8 6 2" xfId="19934" xr:uid="{D0CC24DF-83B0-46AA-B35B-9EBA8E1066D6}"/>
    <cellStyle name="40% - Accent1 8 7" xfId="9110" xr:uid="{2A7D8591-BFE9-4592-8A94-5E9B6FA9139A}"/>
    <cellStyle name="40% - Accent1 8 7 2" xfId="19935" xr:uid="{BAE7DE7F-CF27-44C8-8591-A207EF1E1DBE}"/>
    <cellStyle name="40% - Accent1 8 8" xfId="27566" xr:uid="{1781A00A-682F-4479-BA75-31C2BA2ABF9C}"/>
    <cellStyle name="40% - Accent1 8 9" xfId="19915" xr:uid="{C2C7F19C-E182-4791-884F-51FD19E202D8}"/>
    <cellStyle name="40% - Accent1 9" xfId="578" xr:uid="{40DBB149-71A1-4201-A4C7-B0F833C345CD}"/>
    <cellStyle name="40% - Accent1 9 10" xfId="11359" xr:uid="{F69DC266-A7A7-4E01-BEF7-910F44C46B3D}"/>
    <cellStyle name="40% - Accent1 9 2" xfId="862" xr:uid="{4C93B22C-09C4-4580-ABBD-DED6B78D6AD4}"/>
    <cellStyle name="40% - Accent1 9 2 2" xfId="1903" xr:uid="{236AEC3E-9A96-4E4E-939A-33AF668CA299}"/>
    <cellStyle name="40% - Accent1 9 2 2 2" xfId="3927" xr:uid="{906014B8-DCA3-4DDF-AE12-0F7B2B413010}"/>
    <cellStyle name="40% - Accent1 9 2 2 2 2" xfId="7936" xr:uid="{35C4EFB0-586C-43A3-A5DC-E4BC553C342C}"/>
    <cellStyle name="40% - Accent1 9 2 2 2 3" xfId="19939" xr:uid="{76F91E13-33D7-422C-AF87-54E732C7F945}"/>
    <cellStyle name="40% - Accent1 9 2 2 3" xfId="5945" xr:uid="{68E2EE17-E6DE-4A6E-961B-9F1EF46E1F3F}"/>
    <cellStyle name="40% - Accent1 9 2 2 3 2" xfId="19940" xr:uid="{39BAC83D-F67A-4B45-ACCE-0B944A435320}"/>
    <cellStyle name="40% - Accent1 9 2 2 4" xfId="10440" xr:uid="{868FA1CF-50A2-4AE5-AC5E-29026C2F90A1}"/>
    <cellStyle name="40% - Accent1 9 2 2 4 2" xfId="28817" xr:uid="{4F5CE7F3-570C-4143-83EF-78ED072D0254}"/>
    <cellStyle name="40% - Accent1 9 2 2 5" xfId="19938" xr:uid="{89BD4F7F-20D9-4D42-A4D9-4D99FB5A6396}"/>
    <cellStyle name="40% - Accent1 9 2 2 6" xfId="12670" xr:uid="{7CCC65AB-5609-4FE5-BD1B-37D1F52456AB}"/>
    <cellStyle name="40% - Accent1 9 2 3" xfId="2890" xr:uid="{A49DFF24-2D50-4CD5-AC03-CA079D00B434}"/>
    <cellStyle name="40% - Accent1 9 2 3 2" xfId="6899" xr:uid="{F3C49779-2932-492D-A56A-7693608C8424}"/>
    <cellStyle name="40% - Accent1 9 2 3 3" xfId="19941" xr:uid="{F6C33714-FE08-40BF-92B7-B31A99DEEB25}"/>
    <cellStyle name="40% - Accent1 9 2 4" xfId="4908" xr:uid="{A397E837-9743-47F2-87F1-41111FC86283}"/>
    <cellStyle name="40% - Accent1 9 2 4 2" xfId="19942" xr:uid="{1158311D-79AE-4AE1-B957-057CA2DFE908}"/>
    <cellStyle name="40% - Accent1 9 2 5" xfId="9403" xr:uid="{C794C647-0778-4AF5-A449-8EE77457D81D}"/>
    <cellStyle name="40% - Accent1 9 2 5 2" xfId="19943" xr:uid="{D4EF5E2D-F6E3-4B88-A81E-D6C70B256A81}"/>
    <cellStyle name="40% - Accent1 9 2 6" xfId="27832" xr:uid="{5FB9A853-185E-4366-B76C-F816CDDDBCA6}"/>
    <cellStyle name="40% - Accent1 9 2 7" xfId="19937" xr:uid="{C33233CA-E735-46D0-8C6B-54182E45E8C8}"/>
    <cellStyle name="40% - Accent1 9 2 8" xfId="11633" xr:uid="{B9C031AF-C272-462F-88BC-8FB685F59E31}"/>
    <cellStyle name="40% - Accent1 9 3" xfId="1129" xr:uid="{6B6E35B2-594B-45BD-9167-0E88D69B967B}"/>
    <cellStyle name="40% - Accent1 9 3 2" xfId="2170" xr:uid="{2922C8AB-F19E-4974-8D04-426767C3523D}"/>
    <cellStyle name="40% - Accent1 9 3 2 2" xfId="4194" xr:uid="{67E792C6-1DD1-480B-9B86-AEE99A90B50F}"/>
    <cellStyle name="40% - Accent1 9 3 2 2 2" xfId="8203" xr:uid="{095FEAF0-5474-468F-B43B-83198F589B92}"/>
    <cellStyle name="40% - Accent1 9 3 2 2 3" xfId="19946" xr:uid="{10A59835-A59D-417F-9A9E-7EFCA767239C}"/>
    <cellStyle name="40% - Accent1 9 3 2 3" xfId="6212" xr:uid="{657E2D2B-765C-4A73-949F-6E37F3B6E0B6}"/>
    <cellStyle name="40% - Accent1 9 3 2 3 2" xfId="19947" xr:uid="{333D4EC8-B4AC-4DDB-9ADD-EEC38516CCD0}"/>
    <cellStyle name="40% - Accent1 9 3 2 4" xfId="10707" xr:uid="{090E2CBB-6E4B-4CE0-B114-135A9A487BDF}"/>
    <cellStyle name="40% - Accent1 9 3 2 4 2" xfId="29080" xr:uid="{459A8584-CF14-43D7-A1B0-5E99C00988D7}"/>
    <cellStyle name="40% - Accent1 9 3 2 5" xfId="19945" xr:uid="{59CC46BE-9EEB-4A7E-B42D-5EE17BDC514D}"/>
    <cellStyle name="40% - Accent1 9 3 2 6" xfId="12937" xr:uid="{6CCBDF88-39A4-46A0-867F-EEF5FDF0E086}"/>
    <cellStyle name="40% - Accent1 9 3 3" xfId="3157" xr:uid="{F6C27441-E311-42AB-B64D-1791EA26BCDC}"/>
    <cellStyle name="40% - Accent1 9 3 3 2" xfId="7166" xr:uid="{76CECAF9-0211-4D15-B300-C391D011FB67}"/>
    <cellStyle name="40% - Accent1 9 3 3 3" xfId="19948" xr:uid="{99C4D09D-C465-45FB-95E9-7DB83A2EEA5F}"/>
    <cellStyle name="40% - Accent1 9 3 4" xfId="5175" xr:uid="{3B499717-A183-46DC-9C66-DE4CFB1D1A7F}"/>
    <cellStyle name="40% - Accent1 9 3 4 2" xfId="19949" xr:uid="{A23C1DA2-341A-4E76-844A-BC13F8628D89}"/>
    <cellStyle name="40% - Accent1 9 3 5" xfId="9670" xr:uid="{729A1592-D82A-4714-A07C-8A18D62BBBAF}"/>
    <cellStyle name="40% - Accent1 9 3 5 2" xfId="19950" xr:uid="{BE0755E7-35F3-41C3-8AB9-C1D4D1DD75CC}"/>
    <cellStyle name="40% - Accent1 9 3 6" xfId="28080" xr:uid="{B7179A1C-11B4-4F1C-87F6-3B3AAA75390C}"/>
    <cellStyle name="40% - Accent1 9 3 7" xfId="19944" xr:uid="{C62F0A21-45C3-40F8-8CD3-B2798EED3ADA}"/>
    <cellStyle name="40% - Accent1 9 3 8" xfId="11900" xr:uid="{FE68C54C-9359-4A79-9AED-6888670EB585}"/>
    <cellStyle name="40% - Accent1 9 4" xfId="1636" xr:uid="{E27A7E3B-698F-4F70-96C3-EBDEC887A295}"/>
    <cellStyle name="40% - Accent1 9 4 2" xfId="3660" xr:uid="{D44E9AC9-2603-4856-8BA0-7D9CD85B8611}"/>
    <cellStyle name="40% - Accent1 9 4 2 2" xfId="7669" xr:uid="{56769463-BCD1-40B7-BD1C-F8D3622BCCB4}"/>
    <cellStyle name="40% - Accent1 9 4 2 3" xfId="19952" xr:uid="{19929C0F-CC57-47D5-9883-413F39F4027B}"/>
    <cellStyle name="40% - Accent1 9 4 3" xfId="5678" xr:uid="{AA90E081-15B0-4B73-9B7C-F3652CEB2B96}"/>
    <cellStyle name="40% - Accent1 9 4 3 2" xfId="19953" xr:uid="{A49C46F8-779E-44FC-8A87-22F2E1A3B62F}"/>
    <cellStyle name="40% - Accent1 9 4 4" xfId="10173" xr:uid="{ABBC85C1-94A4-43AC-BB97-BD564D44A668}"/>
    <cellStyle name="40% - Accent1 9 4 4 2" xfId="28569" xr:uid="{9DF0A470-5D07-4242-BD8C-94E21363CAC3}"/>
    <cellStyle name="40% - Accent1 9 4 5" xfId="19951" xr:uid="{1088A3CB-DCE1-4801-BA5F-1097F5272355}"/>
    <cellStyle name="40% - Accent1 9 4 6" xfId="12403" xr:uid="{537B41F3-DE75-4CE4-998D-B110FF237769}"/>
    <cellStyle name="40% - Accent1 9 5" xfId="2623" xr:uid="{457F7027-6427-468D-823B-21AE59E1A2C6}"/>
    <cellStyle name="40% - Accent1 9 5 2" xfId="6632" xr:uid="{37F3137D-491F-4D8E-B6F9-C05574C68106}"/>
    <cellStyle name="40% - Accent1 9 5 3" xfId="19954" xr:uid="{B192D065-8EFB-4FEE-A1F0-49164C46A54D}"/>
    <cellStyle name="40% - Accent1 9 6" xfId="4639" xr:uid="{884ECC39-29FF-4F9D-820A-635D54374021}"/>
    <cellStyle name="40% - Accent1 9 6 2" xfId="19955" xr:uid="{03C2AAAA-D019-4DB5-B0A0-BB73FAF6CEAD}"/>
    <cellStyle name="40% - Accent1 9 7" xfId="9134" xr:uid="{CA0B7AA4-12D4-405E-87C0-6D5FA16B027C}"/>
    <cellStyle name="40% - Accent1 9 7 2" xfId="19956" xr:uid="{F029BC7F-DC49-43CC-9C97-0D436990A160}"/>
    <cellStyle name="40% - Accent1 9 8" xfId="27587" xr:uid="{749E633D-2A73-46BB-8710-A17F3BDE822F}"/>
    <cellStyle name="40% - Accent1 9 9" xfId="19936" xr:uid="{7724B455-74EE-4D60-840A-CE97E2ED1752}"/>
    <cellStyle name="40% - Accent2" xfId="62" builtinId="35" customBuiltin="1"/>
    <cellStyle name="40% - Accent2 10" xfId="604" xr:uid="{E26B9731-56BD-4AE8-A2A6-D6594D7A775D}"/>
    <cellStyle name="40% - Accent2 10 10" xfId="11385" xr:uid="{13516602-365E-4297-B08C-620361D2597A}"/>
    <cellStyle name="40% - Accent2 10 2" xfId="1662" xr:uid="{8D697E44-499D-4041-8846-ED3C77BFD403}"/>
    <cellStyle name="40% - Accent2 10 2 2" xfId="3686" xr:uid="{FD62FEB5-1525-4BE0-8494-A8B95DC95E70}"/>
    <cellStyle name="40% - Accent2 10 2 2 2" xfId="7695" xr:uid="{9525A10F-5CEB-4D0C-9A52-ECA2CF541CE1}"/>
    <cellStyle name="40% - Accent2 10 2 2 2 2" xfId="19961" xr:uid="{47B9AB65-2745-4158-83CB-423132D481A0}"/>
    <cellStyle name="40% - Accent2 10 2 2 3" xfId="19962" xr:uid="{5F7A6CD1-02BC-420A-98B4-0F634842210B}"/>
    <cellStyle name="40% - Accent2 10 2 2 4" xfId="19960" xr:uid="{203A13B2-8599-4204-881B-B312CC1D0F84}"/>
    <cellStyle name="40% - Accent2 10 2 3" xfId="5704" xr:uid="{708D5FF8-423D-4F56-830D-D8990BE3EE32}"/>
    <cellStyle name="40% - Accent2 10 2 3 2" xfId="19963" xr:uid="{033670F7-ACD7-41F2-B364-0B07D35D62CD}"/>
    <cellStyle name="40% - Accent2 10 2 4" xfId="10199" xr:uid="{86FA5268-4388-432C-A81A-7D00F2DB81D5}"/>
    <cellStyle name="40% - Accent2 10 2 4 2" xfId="19964" xr:uid="{6587F5A1-6FCA-4B37-9AA6-27940570DD82}"/>
    <cellStyle name="40% - Accent2 10 2 5" xfId="19965" xr:uid="{4602D276-298F-471E-B320-F827EC2D06A3}"/>
    <cellStyle name="40% - Accent2 10 2 6" xfId="28595" xr:uid="{760658D8-3D14-477D-8201-8490A281B675}"/>
    <cellStyle name="40% - Accent2 10 2 7" xfId="19959" xr:uid="{3DDBAEBD-6D4A-43CC-B80C-951A9D17990F}"/>
    <cellStyle name="40% - Accent2 10 2 8" xfId="12429" xr:uid="{8768956A-8798-4C13-914E-2246F9C9A4BC}"/>
    <cellStyle name="40% - Accent2 10 3" xfId="2649" xr:uid="{BA68DCD4-F81A-416B-9C51-471980154108}"/>
    <cellStyle name="40% - Accent2 10 3 2" xfId="6658" xr:uid="{6457C6AF-4912-434F-B10D-21DBF69C6297}"/>
    <cellStyle name="40% - Accent2 10 3 2 2" xfId="19968" xr:uid="{310DF802-8308-4D6A-852F-BC14075DD2CA}"/>
    <cellStyle name="40% - Accent2 10 3 2 3" xfId="19969" xr:uid="{A79D114A-9760-4C93-A675-38DDF270A1F3}"/>
    <cellStyle name="40% - Accent2 10 3 2 4" xfId="19967" xr:uid="{BFC7A2A1-F86C-4596-A2AC-E27776E80AEA}"/>
    <cellStyle name="40% - Accent2 10 3 3" xfId="19970" xr:uid="{3DCA3AEB-7DD5-4890-9609-81CBF8B59BFA}"/>
    <cellStyle name="40% - Accent2 10 3 4" xfId="19971" xr:uid="{986B7B6C-21DA-49ED-93CD-F43F8F13CF2D}"/>
    <cellStyle name="40% - Accent2 10 3 5" xfId="19972" xr:uid="{BD054E4D-B417-4F08-B91C-88FD7886F638}"/>
    <cellStyle name="40% - Accent2 10 3 6" xfId="19966" xr:uid="{1C043458-ADDF-4E82-A09A-8D777DEE91C6}"/>
    <cellStyle name="40% - Accent2 10 4" xfId="4665" xr:uid="{4E01F0B1-2F73-4780-8246-332EEA5971FF}"/>
    <cellStyle name="40% - Accent2 10 4 2" xfId="19974" xr:uid="{D2E9D799-0EAB-4A2D-A4D0-22059CC6D6B9}"/>
    <cellStyle name="40% - Accent2 10 4 3" xfId="19975" xr:uid="{9FA5A560-BF61-4D4B-85F7-395095C11F5D}"/>
    <cellStyle name="40% - Accent2 10 4 4" xfId="19973" xr:uid="{4B26070A-EA96-4BC4-84EA-B19AE87AB2D7}"/>
    <cellStyle name="40% - Accent2 10 5" xfId="9160" xr:uid="{A589BE10-397B-4BAC-B1EE-65DF1EFC9E5E}"/>
    <cellStyle name="40% - Accent2 10 5 2" xfId="19976" xr:uid="{7044F011-D05D-47A2-8FFA-EED1317ECAC1}"/>
    <cellStyle name="40% - Accent2 10 6" xfId="19977" xr:uid="{314DA1F1-DA3F-44CA-B145-318AD2DC3F6F}"/>
    <cellStyle name="40% - Accent2 10 7" xfId="19978" xr:uid="{BD6F36D6-602F-410C-8729-74231E3DA17D}"/>
    <cellStyle name="40% - Accent2 10 8" xfId="27610" xr:uid="{25D1A677-BF87-4D4A-BB72-CAADDA14536B}"/>
    <cellStyle name="40% - Accent2 10 9" xfId="19958" xr:uid="{F8C99D3D-0D3A-4FEF-9035-19B3407A8435}"/>
    <cellStyle name="40% - Accent2 11" xfId="888" xr:uid="{5C343F30-1697-4BA6-B947-C6FF09075593}"/>
    <cellStyle name="40% - Accent2 11 10" xfId="11659" xr:uid="{A8D83D99-3989-463E-917B-66BC5704BB77}"/>
    <cellStyle name="40% - Accent2 11 2" xfId="1929" xr:uid="{6D7C6E37-E2A9-4D7A-A317-259B78289215}"/>
    <cellStyle name="40% - Accent2 11 2 2" xfId="3953" xr:uid="{EC810F54-CBB8-4C0F-A29E-BE08F83E8918}"/>
    <cellStyle name="40% - Accent2 11 2 2 2" xfId="7962" xr:uid="{B1914557-02F4-40A1-AB65-5AAFF52FE04B}"/>
    <cellStyle name="40% - Accent2 11 2 2 2 2" xfId="19982" xr:uid="{EF301BCA-8818-4D2A-9EA8-87C4C73FED03}"/>
    <cellStyle name="40% - Accent2 11 2 2 3" xfId="19983" xr:uid="{B1D8624D-3D0E-4B71-AB0C-361F42676142}"/>
    <cellStyle name="40% - Accent2 11 2 2 4" xfId="19981" xr:uid="{9D4DD304-53CC-4DE4-97CE-8F30A6547718}"/>
    <cellStyle name="40% - Accent2 11 2 3" xfId="5971" xr:uid="{DD1A3FDF-5376-460C-86BB-66B64F388011}"/>
    <cellStyle name="40% - Accent2 11 2 3 2" xfId="19984" xr:uid="{5074D30D-268B-431C-9C47-559DCAFB045D}"/>
    <cellStyle name="40% - Accent2 11 2 4" xfId="10466" xr:uid="{45612A17-1051-4686-9E7B-520A41C4BAFE}"/>
    <cellStyle name="40% - Accent2 11 2 4 2" xfId="19985" xr:uid="{BB7C0002-49CB-4C14-855C-2BC64577CF87}"/>
    <cellStyle name="40% - Accent2 11 2 5" xfId="19986" xr:uid="{0C897E0D-93F4-4AC9-9A27-732FF593B002}"/>
    <cellStyle name="40% - Accent2 11 2 6" xfId="28843" xr:uid="{345C8001-B334-4F1E-BA1D-88103162D519}"/>
    <cellStyle name="40% - Accent2 11 2 7" xfId="19980" xr:uid="{E30CB930-27D2-4A8F-9A08-4F18B011CCAD}"/>
    <cellStyle name="40% - Accent2 11 2 8" xfId="12696" xr:uid="{56429D4B-AFA1-4B78-89D8-534C61A88698}"/>
    <cellStyle name="40% - Accent2 11 3" xfId="2916" xr:uid="{616CFF09-B3D9-4023-BAE9-8B9537FA9D8C}"/>
    <cellStyle name="40% - Accent2 11 3 2" xfId="6925" xr:uid="{BA94F07B-572D-4E78-ADDD-9BEC0A969F99}"/>
    <cellStyle name="40% - Accent2 11 3 2 2" xfId="19989" xr:uid="{9B5D854A-99A4-4B19-BEB1-BB537768AFD4}"/>
    <cellStyle name="40% - Accent2 11 3 2 3" xfId="19990" xr:uid="{51AA25A6-E598-4770-A1F3-59BAD1BB0403}"/>
    <cellStyle name="40% - Accent2 11 3 2 4" xfId="19988" xr:uid="{90AF25A9-0767-4083-8555-CF5FA994F3C8}"/>
    <cellStyle name="40% - Accent2 11 3 3" xfId="19991" xr:uid="{A372C479-6B08-41DE-8FBF-7A56BC4E1935}"/>
    <cellStyle name="40% - Accent2 11 3 4" xfId="19992" xr:uid="{9557B0B0-A2ED-48DF-B0DF-9B29B5552127}"/>
    <cellStyle name="40% - Accent2 11 3 5" xfId="19993" xr:uid="{A24832E1-4A1B-4B12-A642-07725ED40C73}"/>
    <cellStyle name="40% - Accent2 11 3 6" xfId="19987" xr:uid="{6A9513CB-192B-4621-B526-65A009E1729D}"/>
    <cellStyle name="40% - Accent2 11 4" xfId="4934" xr:uid="{77EEA62F-ED23-4E27-84B4-379CFAF7F2E1}"/>
    <cellStyle name="40% - Accent2 11 4 2" xfId="19995" xr:uid="{986DE1FB-D297-4127-A3B4-3118958B76BE}"/>
    <cellStyle name="40% - Accent2 11 4 3" xfId="19996" xr:uid="{DA633EF5-DB19-40EB-9EDC-2A07D11BB37C}"/>
    <cellStyle name="40% - Accent2 11 4 4" xfId="19994" xr:uid="{406B0BC1-1B7D-45E2-BC46-098F0EBADFFA}"/>
    <cellStyle name="40% - Accent2 11 5" xfId="9429" xr:uid="{A26EBB12-F513-481C-A915-C497232A21AF}"/>
    <cellStyle name="40% - Accent2 11 5 2" xfId="19997" xr:uid="{C4E3476B-DE75-43DE-9C78-3AE549B1662A}"/>
    <cellStyle name="40% - Accent2 11 6" xfId="19998" xr:uid="{D2547758-2B47-4820-ABE8-812E3747560A}"/>
    <cellStyle name="40% - Accent2 11 7" xfId="19999" xr:uid="{EDFF09E4-9A33-4E0A-9E79-19A7E7F2D9A6}"/>
    <cellStyle name="40% - Accent2 11 8" xfId="27858" xr:uid="{21290F4E-6630-4ED0-976A-96E79B361D8F}"/>
    <cellStyle name="40% - Accent2 11 9" xfId="19979" xr:uid="{E3A9D83D-CB95-45CC-A830-0DBC0FA426CE}"/>
    <cellStyle name="40% - Accent2 12" xfId="1157" xr:uid="{4C2B139D-1E5E-4BA2-8D36-3C5B93620A1E}"/>
    <cellStyle name="40% - Accent2 12 10" xfId="11928" xr:uid="{EBF21547-676D-41AD-A35D-A1163B813848}"/>
    <cellStyle name="40% - Accent2 12 2" xfId="2198" xr:uid="{3A2E33E9-EC29-4C2D-B333-2C1196D7166E}"/>
    <cellStyle name="40% - Accent2 12 2 2" xfId="4222" xr:uid="{A17C6293-C56D-4473-9C83-DC63ABBD1AF0}"/>
    <cellStyle name="40% - Accent2 12 2 2 2" xfId="8231" xr:uid="{BC853B04-CB36-442F-AC86-8B31F1642E60}"/>
    <cellStyle name="40% - Accent2 12 2 2 2 2" xfId="20003" xr:uid="{5FB1DDD5-0DD5-4F9C-A1CE-8355FCC5E816}"/>
    <cellStyle name="40% - Accent2 12 2 2 3" xfId="20004" xr:uid="{83B29F9E-E4B0-4262-8CE0-127FE105EBF5}"/>
    <cellStyle name="40% - Accent2 12 2 2 4" xfId="20002" xr:uid="{828A5A3A-99A9-4EC5-9DA1-856FCE45EC5D}"/>
    <cellStyle name="40% - Accent2 12 2 3" xfId="6240" xr:uid="{25B88972-9D86-41A2-A5AD-7D023F373043}"/>
    <cellStyle name="40% - Accent2 12 2 3 2" xfId="20005" xr:uid="{408BE9B5-D250-4D1C-BF1F-26D89A8541A4}"/>
    <cellStyle name="40% - Accent2 12 2 4" xfId="10735" xr:uid="{1B0B4CAB-9BA0-468F-ABDB-E0DA395E7974}"/>
    <cellStyle name="40% - Accent2 12 2 4 2" xfId="20006" xr:uid="{8C400B43-0F75-4481-BDC1-06BBF6A1D317}"/>
    <cellStyle name="40% - Accent2 12 2 5" xfId="20007" xr:uid="{72CBD5FB-069A-4756-9B2E-CAC04D83B2CD}"/>
    <cellStyle name="40% - Accent2 12 2 6" xfId="29108" xr:uid="{7787323A-D78D-4622-BEF0-FB3ED3C1C769}"/>
    <cellStyle name="40% - Accent2 12 2 7" xfId="20001" xr:uid="{D2DE5D8D-E330-4EA3-8BE6-9B6EBBA89718}"/>
    <cellStyle name="40% - Accent2 12 2 8" xfId="12965" xr:uid="{B5C17B42-E6E5-47E3-BDF6-43489D7F5DF1}"/>
    <cellStyle name="40% - Accent2 12 3" xfId="3185" xr:uid="{ECA3662E-6F50-46C1-8919-7354E5097E80}"/>
    <cellStyle name="40% - Accent2 12 3 2" xfId="7194" xr:uid="{25AC48A3-55E0-4AFD-A7A1-8B6807CBFC63}"/>
    <cellStyle name="40% - Accent2 12 3 2 2" xfId="20010" xr:uid="{82A6847D-D8AA-4995-8D04-443065502545}"/>
    <cellStyle name="40% - Accent2 12 3 2 3" xfId="20011" xr:uid="{A57299A3-AC24-411B-906E-5C92D14435D1}"/>
    <cellStyle name="40% - Accent2 12 3 2 4" xfId="20009" xr:uid="{5E21F421-FBC3-4A55-959B-EC62B1CA1A89}"/>
    <cellStyle name="40% - Accent2 12 3 3" xfId="20012" xr:uid="{B408BA94-3FB4-4126-B36D-62C818CD8521}"/>
    <cellStyle name="40% - Accent2 12 3 4" xfId="20013" xr:uid="{745B8BF1-0C06-4904-BBD8-AE71F20C7628}"/>
    <cellStyle name="40% - Accent2 12 3 5" xfId="20014" xr:uid="{DC312738-CB97-4680-AB00-82D6E1FE33E0}"/>
    <cellStyle name="40% - Accent2 12 3 6" xfId="20008" xr:uid="{724B5B08-2995-4E57-8E6F-56FBDF78A67A}"/>
    <cellStyle name="40% - Accent2 12 4" xfId="5203" xr:uid="{2F9C300B-2CDE-4B2B-A93D-F9AC8BBF0144}"/>
    <cellStyle name="40% - Accent2 12 4 2" xfId="20016" xr:uid="{70602F44-A5D8-43BF-A3C4-005F5B48A063}"/>
    <cellStyle name="40% - Accent2 12 4 3" xfId="20017" xr:uid="{BB9DC01D-AFF4-47BA-AA13-B07349D5E36B}"/>
    <cellStyle name="40% - Accent2 12 4 4" xfId="20015" xr:uid="{E2E66C2E-B412-42B1-809C-CA85FBF3EC1E}"/>
    <cellStyle name="40% - Accent2 12 5" xfId="9698" xr:uid="{5EF5B805-78F2-4E50-8B8D-2BE5660087A3}"/>
    <cellStyle name="40% - Accent2 12 5 2" xfId="20018" xr:uid="{E39A89E3-96D6-40D6-92BF-51AA31DC5394}"/>
    <cellStyle name="40% - Accent2 12 6" xfId="20019" xr:uid="{4BECF3E7-6DFD-45C8-9802-35A2F06859A7}"/>
    <cellStyle name="40% - Accent2 12 7" xfId="20020" xr:uid="{7D874496-E52E-407A-A898-205EA78185B6}"/>
    <cellStyle name="40% - Accent2 12 8" xfId="28108" xr:uid="{A3910CAB-734E-4FDB-A91F-8C156EB7EBCF}"/>
    <cellStyle name="40% - Accent2 12 9" xfId="20000" xr:uid="{A2B16458-D184-4E7B-BE84-8D1CC6AD7C10}"/>
    <cellStyle name="40% - Accent2 13" xfId="1182" xr:uid="{23E6BB41-E22E-495A-92ED-86AF71AE67DD}"/>
    <cellStyle name="40% - Accent2 13 10" xfId="11953" xr:uid="{9A07FB10-7A86-4333-BA1F-1A28C10340C8}"/>
    <cellStyle name="40% - Accent2 13 2" xfId="2223" xr:uid="{D1271042-9CCC-4D77-958E-CB46E2505C1E}"/>
    <cellStyle name="40% - Accent2 13 2 2" xfId="4247" xr:uid="{C912C4AD-9881-4305-ACB3-E0072E047E7C}"/>
    <cellStyle name="40% - Accent2 13 2 2 2" xfId="8256" xr:uid="{BC554132-8674-4D29-AA59-2E19B39FB332}"/>
    <cellStyle name="40% - Accent2 13 2 2 2 2" xfId="20024" xr:uid="{E4A12240-1ECC-44AE-866D-995569B90A80}"/>
    <cellStyle name="40% - Accent2 13 2 2 3" xfId="20025" xr:uid="{EDFE4944-CF75-4E25-AE35-9714B6AFFD8E}"/>
    <cellStyle name="40% - Accent2 13 2 2 4" xfId="20023" xr:uid="{A6912EEA-C640-46BC-9012-D4ECA8061EA0}"/>
    <cellStyle name="40% - Accent2 13 2 3" xfId="6265" xr:uid="{14852F38-AAA2-4024-90DD-FC18EA83C75A}"/>
    <cellStyle name="40% - Accent2 13 2 3 2" xfId="20026" xr:uid="{5D447AFB-3858-4C35-A6D9-6CB8F15F0D10}"/>
    <cellStyle name="40% - Accent2 13 2 4" xfId="10760" xr:uid="{57A34E5B-E151-4921-8B96-6A43BC5ECD15}"/>
    <cellStyle name="40% - Accent2 13 2 4 2" xfId="20027" xr:uid="{2D245D47-D6BB-40D6-9C9E-54C1B8052FF5}"/>
    <cellStyle name="40% - Accent2 13 2 5" xfId="20028" xr:uid="{6A16C6E8-AA08-4A08-941E-467797A25044}"/>
    <cellStyle name="40% - Accent2 13 2 6" xfId="29132" xr:uid="{2A86435F-9C1A-4FED-81FB-C3FD6198D26C}"/>
    <cellStyle name="40% - Accent2 13 2 7" xfId="20022" xr:uid="{45961E49-7F18-45CD-8798-6942D1578F76}"/>
    <cellStyle name="40% - Accent2 13 2 8" xfId="12990" xr:uid="{2A37973B-029F-425C-8394-F946FE657DA0}"/>
    <cellStyle name="40% - Accent2 13 3" xfId="3210" xr:uid="{53EC463F-E073-4969-9425-0E77FE59C6CF}"/>
    <cellStyle name="40% - Accent2 13 3 2" xfId="7219" xr:uid="{AD57E84E-E310-433E-BB48-9BF86EA892A7}"/>
    <cellStyle name="40% - Accent2 13 3 2 2" xfId="20031" xr:uid="{1AEC5318-A0AC-4BDE-A1ED-6E04DF7112D6}"/>
    <cellStyle name="40% - Accent2 13 3 2 3" xfId="20032" xr:uid="{5FA2EE7B-3621-45BC-BE69-CF2DA4A0F084}"/>
    <cellStyle name="40% - Accent2 13 3 2 4" xfId="20030" xr:uid="{A388BC40-94FC-4602-98E1-909BEDA7C7D4}"/>
    <cellStyle name="40% - Accent2 13 3 3" xfId="20033" xr:uid="{7DFCE5BC-AFF1-4DFF-BEDD-989E65F15AF3}"/>
    <cellStyle name="40% - Accent2 13 3 4" xfId="20034" xr:uid="{3E5F4C85-D032-4287-B0FB-BD72B9C2C45F}"/>
    <cellStyle name="40% - Accent2 13 3 5" xfId="20035" xr:uid="{B4B362CA-17D5-456B-A7B2-21447D918BC8}"/>
    <cellStyle name="40% - Accent2 13 3 6" xfId="20029" xr:uid="{795F2FC1-8708-436F-BC14-FF3A507A0DEC}"/>
    <cellStyle name="40% - Accent2 13 4" xfId="5228" xr:uid="{6B627A49-5CBC-49B9-BF3F-1A14CD0C942A}"/>
    <cellStyle name="40% - Accent2 13 4 2" xfId="20037" xr:uid="{9F8F1CC9-4F34-4CC1-99ED-2E768646534F}"/>
    <cellStyle name="40% - Accent2 13 4 3" xfId="20038" xr:uid="{210D93E8-FFD6-4075-9AEA-92F7D5FD8E45}"/>
    <cellStyle name="40% - Accent2 13 4 4" xfId="20036" xr:uid="{A2E1ABC3-4A5F-4425-88F7-59EE2BB2F94B}"/>
    <cellStyle name="40% - Accent2 13 5" xfId="9723" xr:uid="{B2C77585-B855-43C0-8DA0-595D20BB30A1}"/>
    <cellStyle name="40% - Accent2 13 5 2" xfId="20039" xr:uid="{81EF657C-2661-475C-B74B-E12BCAADDF1C}"/>
    <cellStyle name="40% - Accent2 13 6" xfId="20040" xr:uid="{4430DBEE-58A1-41FF-AF8C-7542B5F03F78}"/>
    <cellStyle name="40% - Accent2 13 7" xfId="20041" xr:uid="{F71CF3BE-1FA7-4E73-A196-88511E635E79}"/>
    <cellStyle name="40% - Accent2 13 8" xfId="28131" xr:uid="{FD40CB1B-8CDE-41A0-A907-8D812E68D006}"/>
    <cellStyle name="40% - Accent2 13 9" xfId="20021" xr:uid="{E275DB9E-7F51-406C-9AAC-72B4B073C2F2}"/>
    <cellStyle name="40% - Accent2 14" xfId="1207" xr:uid="{8B121F48-F6A6-4029-A6E9-096E482759F3}"/>
    <cellStyle name="40% - Accent2 14 10" xfId="11978" xr:uid="{88696318-5B44-4C03-A51B-B9C95387BC07}"/>
    <cellStyle name="40% - Accent2 14 2" xfId="2248" xr:uid="{7CD25D63-38F7-4A3B-8C3F-BADDFFC80A50}"/>
    <cellStyle name="40% - Accent2 14 2 2" xfId="4272" xr:uid="{C5C601B2-778A-4B50-B4F6-63BF83AC7C61}"/>
    <cellStyle name="40% - Accent2 14 2 2 2" xfId="8281" xr:uid="{58471CEB-18E7-4771-A29A-9ABF8C225FA9}"/>
    <cellStyle name="40% - Accent2 14 2 2 2 2" xfId="20045" xr:uid="{3741B1BB-8262-44A4-8C0A-FD10B8EEF940}"/>
    <cellStyle name="40% - Accent2 14 2 2 3" xfId="20046" xr:uid="{A98062A5-47F7-4E3F-85CC-A520F646C3D7}"/>
    <cellStyle name="40% - Accent2 14 2 2 4" xfId="20044" xr:uid="{9E5895C7-B6D7-4B44-B75D-AE0B20FA797E}"/>
    <cellStyle name="40% - Accent2 14 2 3" xfId="6290" xr:uid="{A6EF4637-7329-4F23-9226-46FF967753FE}"/>
    <cellStyle name="40% - Accent2 14 2 3 2" xfId="20047" xr:uid="{09320774-3ACE-4323-8FDA-6EE396EDF961}"/>
    <cellStyle name="40% - Accent2 14 2 4" xfId="10785" xr:uid="{F589F01F-C8BF-461E-8767-8F39D63D0C90}"/>
    <cellStyle name="40% - Accent2 14 2 4 2" xfId="20048" xr:uid="{3882C29D-7819-4EEE-A585-275FD1EF52A2}"/>
    <cellStyle name="40% - Accent2 14 2 5" xfId="20049" xr:uid="{F62D4DDD-89B0-43BE-A02D-8790575380A3}"/>
    <cellStyle name="40% - Accent2 14 2 6" xfId="29156" xr:uid="{B863406D-8743-4F69-856D-89866E033036}"/>
    <cellStyle name="40% - Accent2 14 2 7" xfId="20043" xr:uid="{66D93EBA-43E1-4991-BEE2-E710DBDEA78F}"/>
    <cellStyle name="40% - Accent2 14 2 8" xfId="13015" xr:uid="{BD52A3F9-B164-4592-8871-E4BE2463D713}"/>
    <cellStyle name="40% - Accent2 14 3" xfId="3235" xr:uid="{6E13F806-E857-43D0-8556-B2DF5ADF5BE1}"/>
    <cellStyle name="40% - Accent2 14 3 2" xfId="7244" xr:uid="{39398FD2-E02C-4B1E-8DC0-54A206EEB064}"/>
    <cellStyle name="40% - Accent2 14 3 2 2" xfId="20052" xr:uid="{67A9043F-1816-44B1-85DD-2CDC21C2F6EF}"/>
    <cellStyle name="40% - Accent2 14 3 2 3" xfId="20053" xr:uid="{4AE74FBE-6FDE-49BE-A6D9-FE526060EAE9}"/>
    <cellStyle name="40% - Accent2 14 3 2 4" xfId="20051" xr:uid="{7F38AD41-A05E-4C3B-B22F-E113C69C05FC}"/>
    <cellStyle name="40% - Accent2 14 3 3" xfId="20054" xr:uid="{327F50ED-174F-4F80-817F-B3AE79655365}"/>
    <cellStyle name="40% - Accent2 14 3 4" xfId="20055" xr:uid="{35154DC2-91AB-447D-8C12-8C440C8F52C4}"/>
    <cellStyle name="40% - Accent2 14 3 5" xfId="20056" xr:uid="{33133A01-0126-4599-BF63-E678BAB12904}"/>
    <cellStyle name="40% - Accent2 14 3 6" xfId="20050" xr:uid="{BFAFFBC9-09D4-48E5-9305-29918EB7346A}"/>
    <cellStyle name="40% - Accent2 14 4" xfId="5253" xr:uid="{2CB30C51-FF72-478A-A883-999522017D5D}"/>
    <cellStyle name="40% - Accent2 14 4 2" xfId="20058" xr:uid="{C81111F8-DF2A-4149-83D5-213837F7F1E6}"/>
    <cellStyle name="40% - Accent2 14 4 3" xfId="20059" xr:uid="{8F0BCF31-B2CF-4C64-9DD4-FEE9D31CB484}"/>
    <cellStyle name="40% - Accent2 14 4 4" xfId="20057" xr:uid="{0DB8D08A-EB9C-4DE5-80B7-07ABC817FE2C}"/>
    <cellStyle name="40% - Accent2 14 5" xfId="9748" xr:uid="{5E1FF54C-D2D4-4311-A404-B1B3CF5267FE}"/>
    <cellStyle name="40% - Accent2 14 5 2" xfId="20060" xr:uid="{E811FEE7-ED72-4094-B476-64AA3E7BE51B}"/>
    <cellStyle name="40% - Accent2 14 6" xfId="20061" xr:uid="{C84F07B7-C58E-4BDE-982B-19061A1B3247}"/>
    <cellStyle name="40% - Accent2 14 7" xfId="20062" xr:uid="{BF1DC8A1-1999-4909-8C66-CDFF9E973AE8}"/>
    <cellStyle name="40% - Accent2 14 8" xfId="28154" xr:uid="{9A98CF55-58F7-449C-BC4E-7AC634860EF1}"/>
    <cellStyle name="40% - Accent2 14 9" xfId="20042" xr:uid="{D2E89C4F-69C5-422D-81E8-9032CFCDBA61}"/>
    <cellStyle name="40% - Accent2 15" xfId="1230" xr:uid="{F7A6A1BE-46DA-4B0D-B5C4-23EF386BFAF7}"/>
    <cellStyle name="40% - Accent2 15 10" xfId="12001" xr:uid="{1D7EDEE6-0692-4E1F-9B49-048855B20711}"/>
    <cellStyle name="40% - Accent2 15 2" xfId="2271" xr:uid="{1E6799E0-28FC-4816-98F3-710B81DD0305}"/>
    <cellStyle name="40% - Accent2 15 2 2" xfId="4295" xr:uid="{E73A2EB1-07FB-4E79-B68F-03442A8D2448}"/>
    <cellStyle name="40% - Accent2 15 2 2 2" xfId="8304" xr:uid="{971C71C3-A599-4E6E-9385-B2D1ACED79B9}"/>
    <cellStyle name="40% - Accent2 15 2 2 2 2" xfId="20066" xr:uid="{ADE13D49-F684-4E7B-94D4-15E016337CD8}"/>
    <cellStyle name="40% - Accent2 15 2 2 3" xfId="20067" xr:uid="{9F1DB636-7680-42FC-AF97-3A91D0EF138D}"/>
    <cellStyle name="40% - Accent2 15 2 2 4" xfId="20065" xr:uid="{7F481806-01C9-4FF4-906C-51BF81A2130B}"/>
    <cellStyle name="40% - Accent2 15 2 3" xfId="6313" xr:uid="{663DF183-D105-44D0-833A-9C2B1CFD1827}"/>
    <cellStyle name="40% - Accent2 15 2 3 2" xfId="20068" xr:uid="{14602899-5782-4026-9F45-F4FB63CB40B6}"/>
    <cellStyle name="40% - Accent2 15 2 4" xfId="10808" xr:uid="{1E84878F-4173-47BB-918F-581D32DCB507}"/>
    <cellStyle name="40% - Accent2 15 2 4 2" xfId="20069" xr:uid="{86323B39-87BB-4AF3-BC00-F412B0167B8B}"/>
    <cellStyle name="40% - Accent2 15 2 5" xfId="20070" xr:uid="{931ECB04-A8AD-4C58-8319-85A0611A4742}"/>
    <cellStyle name="40% - Accent2 15 2 6" xfId="29178" xr:uid="{6596490E-13CD-47E5-AF8F-D08EBDD18CCD}"/>
    <cellStyle name="40% - Accent2 15 2 7" xfId="20064" xr:uid="{16F2FCB9-6837-4058-B5BB-10009B44064B}"/>
    <cellStyle name="40% - Accent2 15 2 8" xfId="13038" xr:uid="{5A11CEF3-7983-4117-8B2C-A76D101EBA2C}"/>
    <cellStyle name="40% - Accent2 15 3" xfId="3258" xr:uid="{A9CA4D84-7E70-419A-9230-B16DDA1E1775}"/>
    <cellStyle name="40% - Accent2 15 3 2" xfId="7267" xr:uid="{5D4E0977-AD75-412D-91C4-032DD4F0D36F}"/>
    <cellStyle name="40% - Accent2 15 3 2 2" xfId="20073" xr:uid="{E1E697C8-6F8D-480D-A60D-94DC47256CC5}"/>
    <cellStyle name="40% - Accent2 15 3 2 3" xfId="20074" xr:uid="{50CF1CAA-D58C-4758-AD72-9BB6EEDA7184}"/>
    <cellStyle name="40% - Accent2 15 3 2 4" xfId="20072" xr:uid="{66B191AE-9830-491E-B4F4-A1E96F51C95B}"/>
    <cellStyle name="40% - Accent2 15 3 3" xfId="20075" xr:uid="{CB9DA5AE-0833-4928-8535-5C75427BE51C}"/>
    <cellStyle name="40% - Accent2 15 3 4" xfId="20076" xr:uid="{CD632BFC-99A4-43BE-8D7F-4F4A1977A27C}"/>
    <cellStyle name="40% - Accent2 15 3 5" xfId="20077" xr:uid="{B8AAF5C0-9DEE-41CB-A397-04E2C6B9CD01}"/>
    <cellStyle name="40% - Accent2 15 3 6" xfId="20071" xr:uid="{4AAD9153-4548-4644-A7BE-902997B0E61D}"/>
    <cellStyle name="40% - Accent2 15 4" xfId="5276" xr:uid="{39AFDB2B-5348-44B1-AAF2-F5493FDF2EE9}"/>
    <cellStyle name="40% - Accent2 15 4 2" xfId="20079" xr:uid="{725DC594-E57D-475D-850A-285187D6840C}"/>
    <cellStyle name="40% - Accent2 15 4 3" xfId="20080" xr:uid="{372013A7-8C23-4F2A-8A1E-B0757D0C62FC}"/>
    <cellStyle name="40% - Accent2 15 4 4" xfId="20078" xr:uid="{75A2C704-3317-4F40-AF10-CDAA47FBAFB1}"/>
    <cellStyle name="40% - Accent2 15 5" xfId="9771" xr:uid="{7F9C8912-F338-413C-B697-95FAE7C5DAB7}"/>
    <cellStyle name="40% - Accent2 15 5 2" xfId="20081" xr:uid="{AD4F6DF5-AA51-4CA1-B573-E84DCC3D59C6}"/>
    <cellStyle name="40% - Accent2 15 6" xfId="20082" xr:uid="{05297760-28CD-402B-A862-9559B547A93D}"/>
    <cellStyle name="40% - Accent2 15 7" xfId="20083" xr:uid="{3A4F9A49-BF8E-4CD0-B43F-3D4991A148D4}"/>
    <cellStyle name="40% - Accent2 15 8" xfId="28176" xr:uid="{5CACCE02-5738-4A9F-BA92-10FA1BA70866}"/>
    <cellStyle name="40% - Accent2 15 9" xfId="20063" xr:uid="{DFC9E1E6-2802-4C2D-B4E9-1ECB4290198F}"/>
    <cellStyle name="40% - Accent2 16" xfId="1254" xr:uid="{151D981F-4863-4B2D-A950-BED3C499D622}"/>
    <cellStyle name="40% - Accent2 16 10" xfId="12025" xr:uid="{C97FED82-5097-4A93-962B-CE263723D767}"/>
    <cellStyle name="40% - Accent2 16 2" xfId="2295" xr:uid="{DCC54FB4-CD4E-4EDA-A4E9-76ED5F1DBAAC}"/>
    <cellStyle name="40% - Accent2 16 2 2" xfId="4319" xr:uid="{9A52807F-9A14-4789-955D-4F23DFB5D62A}"/>
    <cellStyle name="40% - Accent2 16 2 2 2" xfId="8328" xr:uid="{F69C2347-ED0F-4B95-9E61-A891120E6308}"/>
    <cellStyle name="40% - Accent2 16 2 2 2 2" xfId="20087" xr:uid="{F001378B-6DE7-4627-92C4-F23175F54B88}"/>
    <cellStyle name="40% - Accent2 16 2 2 3" xfId="20088" xr:uid="{B2FD154E-2F50-499D-BCE7-65BA6A5A9629}"/>
    <cellStyle name="40% - Accent2 16 2 2 4" xfId="20086" xr:uid="{A8A308AE-5BA8-4EC9-8859-96B4DA56F9FE}"/>
    <cellStyle name="40% - Accent2 16 2 3" xfId="6337" xr:uid="{EDA004CA-F7B1-4BEC-BEFE-96B5D70807FB}"/>
    <cellStyle name="40% - Accent2 16 2 3 2" xfId="20089" xr:uid="{BE5E67F6-95EA-462B-9708-FA7536DAA53F}"/>
    <cellStyle name="40% - Accent2 16 2 4" xfId="10832" xr:uid="{6B7DAF27-DDD5-457D-80FD-22DC1C1FB916}"/>
    <cellStyle name="40% - Accent2 16 2 4 2" xfId="20090" xr:uid="{2D83064F-7AE8-456C-9E65-A66B0C291279}"/>
    <cellStyle name="40% - Accent2 16 2 5" xfId="20091" xr:uid="{15772397-187E-4C31-834B-EC7A1C6294E2}"/>
    <cellStyle name="40% - Accent2 16 2 6" xfId="29201" xr:uid="{0AE77518-1EBC-41CA-87F6-A963F64485B0}"/>
    <cellStyle name="40% - Accent2 16 2 7" xfId="20085" xr:uid="{F018D34F-8952-4536-A597-08E2AD18F290}"/>
    <cellStyle name="40% - Accent2 16 2 8" xfId="13062" xr:uid="{A4978872-1F6D-4B19-BF9E-0D133FFD0567}"/>
    <cellStyle name="40% - Accent2 16 3" xfId="3282" xr:uid="{E5C93CB2-B012-4EE9-8191-80B9CE5F26DD}"/>
    <cellStyle name="40% - Accent2 16 3 2" xfId="7291" xr:uid="{3F92C509-6C0D-4FB3-8A45-D6A4C6733041}"/>
    <cellStyle name="40% - Accent2 16 3 2 2" xfId="20094" xr:uid="{E876E68E-09AF-4CF7-A90A-365935F3B9CB}"/>
    <cellStyle name="40% - Accent2 16 3 2 3" xfId="20095" xr:uid="{6000FBF8-138C-43D4-B1A3-E3D1BBAA3DDD}"/>
    <cellStyle name="40% - Accent2 16 3 2 4" xfId="20093" xr:uid="{253D7336-AFDE-472A-9BE6-FEBEBBAE590B}"/>
    <cellStyle name="40% - Accent2 16 3 3" xfId="20096" xr:uid="{80F6AEAD-18A7-4486-B9A2-FCB44F2B9A8B}"/>
    <cellStyle name="40% - Accent2 16 3 4" xfId="20097" xr:uid="{3E21DD11-9E7A-4FB6-8970-A3691C2D0EEB}"/>
    <cellStyle name="40% - Accent2 16 3 5" xfId="20098" xr:uid="{76F18853-D2C3-4BDF-BD3E-6811B6AA6CAD}"/>
    <cellStyle name="40% - Accent2 16 3 6" xfId="20092" xr:uid="{BEC18CE6-FC53-4BCC-BB8B-593BE8EB3DA6}"/>
    <cellStyle name="40% - Accent2 16 4" xfId="5300" xr:uid="{00BCCD9C-C3D3-4B90-B90F-A1BCF2114A8F}"/>
    <cellStyle name="40% - Accent2 16 4 2" xfId="20100" xr:uid="{9CABBBB4-07B5-4FBD-8258-CC4174BE12FD}"/>
    <cellStyle name="40% - Accent2 16 4 3" xfId="20101" xr:uid="{D87D5CFA-4CB7-4308-AD40-863F9B7BE3E0}"/>
    <cellStyle name="40% - Accent2 16 4 4" xfId="20099" xr:uid="{1422B25A-568C-4652-9CF9-337689F44590}"/>
    <cellStyle name="40% - Accent2 16 5" xfId="9795" xr:uid="{1326C946-151F-4980-B1A1-333F886B751F}"/>
    <cellStyle name="40% - Accent2 16 5 2" xfId="20102" xr:uid="{974B33FB-986E-4DEB-B17F-ABCB850D85CB}"/>
    <cellStyle name="40% - Accent2 16 6" xfId="20103" xr:uid="{C6BFE346-5217-478F-A7B7-72747D1AE62F}"/>
    <cellStyle name="40% - Accent2 16 7" xfId="20104" xr:uid="{95E31028-9358-455D-8BCF-45F6107BC55C}"/>
    <cellStyle name="40% - Accent2 16 8" xfId="28199" xr:uid="{07E9173C-875D-45B8-A6B3-B730578E06C8}"/>
    <cellStyle name="40% - Accent2 16 9" xfId="20084" xr:uid="{B20C06E8-AB5A-4B99-A32B-D18A17CF5A12}"/>
    <cellStyle name="40% - Accent2 17" xfId="1278" xr:uid="{E1954163-49D9-499D-BD32-274A84A843C0}"/>
    <cellStyle name="40% - Accent2 17 2" xfId="2319" xr:uid="{0FC484D2-02F7-4B1D-BDB9-DB864F050107}"/>
    <cellStyle name="40% - Accent2 17 2 2" xfId="4343" xr:uid="{084FDA37-6130-467D-940F-D3CD1B016349}"/>
    <cellStyle name="40% - Accent2 17 2 2 2" xfId="8352" xr:uid="{8164B12B-FBB2-44FF-B864-A6E8234E2893}"/>
    <cellStyle name="40% - Accent2 17 2 2 3" xfId="20107" xr:uid="{2DF5300B-44DA-4E49-AC3D-695F3C78241A}"/>
    <cellStyle name="40% - Accent2 17 2 3" xfId="6361" xr:uid="{C32B6048-1DAF-4F62-9D5C-DCC263C36F87}"/>
    <cellStyle name="40% - Accent2 17 2 3 2" xfId="20108" xr:uid="{1CB60B1B-E2C5-4EC1-9028-6B8F504A6C3F}"/>
    <cellStyle name="40% - Accent2 17 2 4" xfId="10856" xr:uid="{3819EBAA-3AB3-4F6D-846A-A7E5E8AD30B9}"/>
    <cellStyle name="40% - Accent2 17 2 4 2" xfId="29224" xr:uid="{CC48765F-1FD1-44E8-A5CF-51EF07D2D607}"/>
    <cellStyle name="40% - Accent2 17 2 5" xfId="20106" xr:uid="{ED60A892-13B1-42CB-9D54-1E8E59B9EE7E}"/>
    <cellStyle name="40% - Accent2 17 2 6" xfId="13086" xr:uid="{AD422FFE-5270-45B2-A8E3-108F24DF3AB9}"/>
    <cellStyle name="40% - Accent2 17 3" xfId="3306" xr:uid="{B86680F7-8CF0-4A1D-B00D-A70F8AB20C64}"/>
    <cellStyle name="40% - Accent2 17 3 2" xfId="7315" xr:uid="{CA458542-B97D-4111-96E9-0DC22EAA9251}"/>
    <cellStyle name="40% - Accent2 17 3 3" xfId="20109" xr:uid="{F79948E2-F62C-4DC2-9F1B-4F904C711F3D}"/>
    <cellStyle name="40% - Accent2 17 4" xfId="5324" xr:uid="{6D7082DF-C2EA-42F5-8D12-D3BF381D44F8}"/>
    <cellStyle name="40% - Accent2 17 4 2" xfId="20110" xr:uid="{5A1CE58A-F666-4BC9-9720-62B4EDC78024}"/>
    <cellStyle name="40% - Accent2 17 5" xfId="9819" xr:uid="{212B3BB5-D6F0-4A4C-B12E-FA09E5935AEA}"/>
    <cellStyle name="40% - Accent2 17 5 2" xfId="20111" xr:uid="{0D69BEE9-4343-41F2-9C5C-615B87805A0A}"/>
    <cellStyle name="40% - Accent2 17 6" xfId="28222" xr:uid="{37BEC373-8D03-4B86-87FB-613908162154}"/>
    <cellStyle name="40% - Accent2 17 7" xfId="20105" xr:uid="{960C4670-D215-4761-9111-20CD04A84077}"/>
    <cellStyle name="40% - Accent2 17 8" xfId="12049" xr:uid="{BF37A868-A5F1-4104-BF8B-AE467B903359}"/>
    <cellStyle name="40% - Accent2 18" xfId="1303" xr:uid="{B3836394-FE4F-4307-972B-D046AE86F5A5}"/>
    <cellStyle name="40% - Accent2 18 2" xfId="3331" xr:uid="{D8418B17-D1E9-4141-B672-3EA0B935E94F}"/>
    <cellStyle name="40% - Accent2 18 2 2" xfId="7340" xr:uid="{83AE453C-EA00-4EA5-9C9B-A9898CFA38A0}"/>
    <cellStyle name="40% - Accent2 18 2 2 2" xfId="20114" xr:uid="{E31B82DA-DE11-4627-8CBE-9589BA669D5F}"/>
    <cellStyle name="40% - Accent2 18 2 3" xfId="20115" xr:uid="{1BBE5EAD-EF06-4C09-B078-48B368065D11}"/>
    <cellStyle name="40% - Accent2 18 2 4" xfId="20113" xr:uid="{53E6AA68-0CE1-4BED-B27F-C1C395C7465C}"/>
    <cellStyle name="40% - Accent2 18 3" xfId="5349" xr:uid="{CA6042CF-6023-4E7F-9187-129E22815F5E}"/>
    <cellStyle name="40% - Accent2 18 3 2" xfId="20116" xr:uid="{9A58E197-A05A-43F8-BD12-305AB12B3735}"/>
    <cellStyle name="40% - Accent2 18 4" xfId="9844" xr:uid="{229F3D74-F198-46AF-AE61-0F138848FE1D}"/>
    <cellStyle name="40% - Accent2 18 4 2" xfId="20117" xr:uid="{C8F13C3E-2A51-4139-9AD0-FEB78E6AE3E5}"/>
    <cellStyle name="40% - Accent2 18 5" xfId="20118" xr:uid="{7D3E8A49-6F2B-4F4B-832D-A0F8E5764CFA}"/>
    <cellStyle name="40% - Accent2 18 6" xfId="28246" xr:uid="{94F7B8F2-2CA5-4C03-B3C1-7B3BE617932D}"/>
    <cellStyle name="40% - Accent2 18 7" xfId="20112" xr:uid="{5E93C374-367A-4CBD-92BD-DB774AE4D596}"/>
    <cellStyle name="40% - Accent2 18 8" xfId="12074" xr:uid="{3D0CC2AB-9A12-4B57-803E-AB4E028F769E}"/>
    <cellStyle name="40% - Accent2 19" xfId="1327" xr:uid="{04D16F24-81FD-42E1-AA91-5FC80A971E93}"/>
    <cellStyle name="40% - Accent2 19 2" xfId="3355" xr:uid="{708522C9-6469-4D6E-A76E-B39C0ADC3A8F}"/>
    <cellStyle name="40% - Accent2 19 2 2" xfId="7364" xr:uid="{535F0F26-32E1-4C9A-9744-DC31F7537DEB}"/>
    <cellStyle name="40% - Accent2 19 2 3" xfId="20120" xr:uid="{C56F8B8D-9A2A-4E0F-A92D-442743F00473}"/>
    <cellStyle name="40% - Accent2 19 3" xfId="5373" xr:uid="{808D1E64-DFAF-4BA9-9915-8F1947703E94}"/>
    <cellStyle name="40% - Accent2 19 3 2" xfId="20121" xr:uid="{01BD320C-62F7-46E2-8211-87B56BD67870}"/>
    <cellStyle name="40% - Accent2 19 4" xfId="9868" xr:uid="{99F44107-815B-48E1-B272-B339BF9FC42B}"/>
    <cellStyle name="40% - Accent2 19 4 2" xfId="20122" xr:uid="{2A47D434-D930-470A-A0A2-672B95A95460}"/>
    <cellStyle name="40% - Accent2 19 5" xfId="28269" xr:uid="{E31E42E4-2149-4C20-ACDF-62EF5AA3DFC5}"/>
    <cellStyle name="40% - Accent2 19 6" xfId="20119" xr:uid="{1EF940E3-834B-419F-8BDE-15779DB9B547}"/>
    <cellStyle name="40% - Accent2 19 7" xfId="12098" xr:uid="{78CE3901-22D3-4D21-8362-1601A6FD731D}"/>
    <cellStyle name="40% - Accent2 2" xfId="406" xr:uid="{E59A3F52-480F-470D-9D09-C994C22EE177}"/>
    <cellStyle name="40% - Accent2 2 10" xfId="20124" xr:uid="{B463E044-FB30-4BB0-8B14-67A0A604ACCE}"/>
    <cellStyle name="40% - Accent2 2 11" xfId="20125" xr:uid="{E9A4C15F-5A09-4CE4-8231-C94895A10265}"/>
    <cellStyle name="40% - Accent2 2 12" xfId="20126" xr:uid="{4A8DB91C-988D-4A15-A288-FF0B39C3FCBD}"/>
    <cellStyle name="40% - Accent2 2 13" xfId="27146" xr:uid="{B43FC682-4ADC-4EE3-9F54-58B848EE5FE8}"/>
    <cellStyle name="40% - Accent2 2 14" xfId="20123" xr:uid="{6EBD6F5E-C78B-4533-8A56-97C5B921393B}"/>
    <cellStyle name="40% - Accent2 2 15" xfId="13152" xr:uid="{AC53542B-779E-4F31-93FE-6BF80BE328C4}"/>
    <cellStyle name="40% - Accent2 2 16" xfId="11199" xr:uid="{56DE19FC-839F-4752-ADAD-4F075ED41094}"/>
    <cellStyle name="40% - Accent2 2 17" xfId="11169" xr:uid="{590283D1-6D04-42C3-ABA3-3B055C6DE584}"/>
    <cellStyle name="40% - Accent2 2 2" xfId="643" xr:uid="{46D75616-C276-4B27-B857-2363CEF237EC}"/>
    <cellStyle name="40% - Accent2 2 2 10" xfId="27147" xr:uid="{EB54A385-9813-434B-82E3-2A12A8E3758F}"/>
    <cellStyle name="40% - Accent2 2 2 11" xfId="20127" xr:uid="{4E097D44-0838-426F-B77D-35273A0791F1}"/>
    <cellStyle name="40% - Accent2 2 2 12" xfId="11418" xr:uid="{7E81BDBC-F10F-4FAF-872B-0D7B7EA3D17B}"/>
    <cellStyle name="40% - Accent2 2 2 2" xfId="1690" xr:uid="{60CEDAFC-641E-42BE-AFE7-D248D65CBC88}"/>
    <cellStyle name="40% - Accent2 2 2 2 10" xfId="12457" xr:uid="{0F2DFF9F-7A30-4FFD-8451-ABE4AF4C3C3B}"/>
    <cellStyle name="40% - Accent2 2 2 2 2" xfId="3714" xr:uid="{9F2ADEDD-2D0F-4FF2-90E1-47DA53A6D6F5}"/>
    <cellStyle name="40% - Accent2 2 2 2 2 2" xfId="7723" xr:uid="{FAE48B77-ADCF-4DC4-87F4-2112757711FD}"/>
    <cellStyle name="40% - Accent2 2 2 2 2 2 2" xfId="20131" xr:uid="{B856F92B-DA44-4374-BB9D-16460D206EA4}"/>
    <cellStyle name="40% - Accent2 2 2 2 2 2 3" xfId="20132" xr:uid="{1332D9FA-0E1D-48B1-A9E6-10B15ABAD5AC}"/>
    <cellStyle name="40% - Accent2 2 2 2 2 2 4" xfId="20130" xr:uid="{372667D3-4EB2-41B4-9F20-DFFD02B5D90E}"/>
    <cellStyle name="40% - Accent2 2 2 2 2 3" xfId="20133" xr:uid="{4705953C-562F-49FB-BB5A-FC99A3727559}"/>
    <cellStyle name="40% - Accent2 2 2 2 2 4" xfId="20134" xr:uid="{6476F2EC-8ED4-4AE1-B20C-95C9DA61AD0E}"/>
    <cellStyle name="40% - Accent2 2 2 2 2 5" xfId="20135" xr:uid="{85B92609-4602-4B83-B12D-198FF1046E5F}"/>
    <cellStyle name="40% - Accent2 2 2 2 2 6" xfId="20129" xr:uid="{72638AE0-B3E8-47DE-A7FD-E2188EC4C9CD}"/>
    <cellStyle name="40% - Accent2 2 2 2 3" xfId="5732" xr:uid="{FCA699D2-6FB2-4616-8736-757B265D6ED3}"/>
    <cellStyle name="40% - Accent2 2 2 2 3 2" xfId="20137" xr:uid="{770698E6-B01F-4378-A89F-01CA4AD111BD}"/>
    <cellStyle name="40% - Accent2 2 2 2 3 2 2" xfId="20138" xr:uid="{9D186B60-F665-40CA-84E5-B551D43F4450}"/>
    <cellStyle name="40% - Accent2 2 2 2 3 2 3" xfId="20139" xr:uid="{B3A6991B-0627-47E3-9220-DE43BB615CA2}"/>
    <cellStyle name="40% - Accent2 2 2 2 3 3" xfId="20140" xr:uid="{FD6A91AA-F864-4FF3-83C6-77418C5A21D8}"/>
    <cellStyle name="40% - Accent2 2 2 2 3 4" xfId="20141" xr:uid="{C1F211AC-1AB1-446B-898E-4E7DEBC2E98E}"/>
    <cellStyle name="40% - Accent2 2 2 2 3 5" xfId="20142" xr:uid="{52797E60-7DB3-498F-97D6-7852348E9927}"/>
    <cellStyle name="40% - Accent2 2 2 2 3 6" xfId="20136" xr:uid="{AF3B57E2-C5D2-4CE8-A3E2-64DB776544B3}"/>
    <cellStyle name="40% - Accent2 2 2 2 4" xfId="10227" xr:uid="{45A88023-B405-47E4-BD00-228BC7070FFF}"/>
    <cellStyle name="40% - Accent2 2 2 2 4 2" xfId="20144" xr:uid="{B2DD1F3A-4755-49F6-A782-4465EBBF4C7D}"/>
    <cellStyle name="40% - Accent2 2 2 2 4 3" xfId="20145" xr:uid="{A9E85524-D7C2-4438-8042-1935E4E526BB}"/>
    <cellStyle name="40% - Accent2 2 2 2 4 4" xfId="20143" xr:uid="{23646748-CCF4-42B9-9F7E-38A96172BFF1}"/>
    <cellStyle name="40% - Accent2 2 2 2 5" xfId="20146" xr:uid="{692EED87-52E1-4F75-88E2-8A8961A64043}"/>
    <cellStyle name="40% - Accent2 2 2 2 6" xfId="20147" xr:uid="{44390F28-81B9-4A87-8806-703338167596}"/>
    <cellStyle name="40% - Accent2 2 2 2 7" xfId="20148" xr:uid="{0A8A8866-783A-4474-B0D6-0A5B28BD95EB}"/>
    <cellStyle name="40% - Accent2 2 2 2 8" xfId="27250" xr:uid="{CC8D2A7D-3284-416E-97BC-3DF384F5D71D}"/>
    <cellStyle name="40% - Accent2 2 2 2 9" xfId="20128" xr:uid="{D1AC67DC-F50B-4539-84ED-0D91655C300A}"/>
    <cellStyle name="40% - Accent2 2 2 3" xfId="2677" xr:uid="{23531DC8-2539-423E-9343-048AD92000C0}"/>
    <cellStyle name="40% - Accent2 2 2 3 2" xfId="6686" xr:uid="{FF6474CC-3BC9-4A9F-8F26-DF86440B81B1}"/>
    <cellStyle name="40% - Accent2 2 2 3 2 2" xfId="20151" xr:uid="{54598EC1-0F0D-4D48-9317-BDE08EE58650}"/>
    <cellStyle name="40% - Accent2 2 2 3 2 2 2" xfId="20152" xr:uid="{842908B7-19A2-46EA-BEA9-C778C5EE36AF}"/>
    <cellStyle name="40% - Accent2 2 2 3 2 2 3" xfId="20153" xr:uid="{4B625F0E-467F-4BC1-B5CD-62017DCD2148}"/>
    <cellStyle name="40% - Accent2 2 2 3 2 3" xfId="20154" xr:uid="{FA567090-C58F-4E44-B0D2-CA8B4FBBB0DE}"/>
    <cellStyle name="40% - Accent2 2 2 3 2 4" xfId="20155" xr:uid="{10539BA2-DD1B-475A-9B9B-C698F51C4A3B}"/>
    <cellStyle name="40% - Accent2 2 2 3 2 5" xfId="20156" xr:uid="{5F0C8DE3-0C26-47A4-9BB0-FA45056B5A66}"/>
    <cellStyle name="40% - Accent2 2 2 3 2 6" xfId="20150" xr:uid="{60B08C6B-197E-4F45-BF90-CD846D669570}"/>
    <cellStyle name="40% - Accent2 2 2 3 3" xfId="20157" xr:uid="{16DC7266-AD70-41F1-8123-A0FC3BA7E86E}"/>
    <cellStyle name="40% - Accent2 2 2 3 3 2" xfId="20158" xr:uid="{9D79312B-C1B3-4480-B598-A6D27EA45D54}"/>
    <cellStyle name="40% - Accent2 2 2 3 3 2 2" xfId="20159" xr:uid="{6E460FF8-A57B-4B5A-98F6-8A13EE493021}"/>
    <cellStyle name="40% - Accent2 2 2 3 3 2 3" xfId="20160" xr:uid="{257494D0-8BC6-4A80-881B-696DB5FDB0A7}"/>
    <cellStyle name="40% - Accent2 2 2 3 3 3" xfId="20161" xr:uid="{B595911E-1CCA-4519-A69E-40A243ED78F5}"/>
    <cellStyle name="40% - Accent2 2 2 3 3 4" xfId="20162" xr:uid="{34F3E0C2-2488-4734-A72C-891C928CA92B}"/>
    <cellStyle name="40% - Accent2 2 2 3 3 5" xfId="20163" xr:uid="{CD237143-9F6D-4A11-BE9C-B86B4810862E}"/>
    <cellStyle name="40% - Accent2 2 2 3 4" xfId="20164" xr:uid="{4E43CD08-A591-454D-A156-E03EA931B391}"/>
    <cellStyle name="40% - Accent2 2 2 3 4 2" xfId="20165" xr:uid="{648422E6-AC8E-416B-AF19-BB11E186529C}"/>
    <cellStyle name="40% - Accent2 2 2 3 4 3" xfId="20166" xr:uid="{6E3D5982-F343-4856-AED9-32284047E0D7}"/>
    <cellStyle name="40% - Accent2 2 2 3 5" xfId="20167" xr:uid="{C9D1242B-3011-44E1-8DF8-29E6791A58CB}"/>
    <cellStyle name="40% - Accent2 2 2 3 6" xfId="20168" xr:uid="{C25E71CF-6526-4DE2-B93F-B4DFFB26AF52}"/>
    <cellStyle name="40% - Accent2 2 2 3 7" xfId="20169" xr:uid="{49027576-F613-42CE-868E-9A3A272E0387}"/>
    <cellStyle name="40% - Accent2 2 2 3 8" xfId="20149" xr:uid="{9172C46D-7062-4A34-B3E9-81F96E85BC5C}"/>
    <cellStyle name="40% - Accent2 2 2 4" xfId="4694" xr:uid="{6E8984CB-CA6F-4BFE-A151-B11EB2C15082}"/>
    <cellStyle name="40% - Accent2 2 2 4 2" xfId="20171" xr:uid="{2A99E4C7-A8E0-47AA-BA2D-1355B5B24D20}"/>
    <cellStyle name="40% - Accent2 2 2 4 2 2" xfId="20172" xr:uid="{847AD827-0B22-40E5-BD77-80276AEE5BBB}"/>
    <cellStyle name="40% - Accent2 2 2 4 2 3" xfId="20173" xr:uid="{47199CDC-7454-4277-AE62-2146DE507762}"/>
    <cellStyle name="40% - Accent2 2 2 4 3" xfId="20174" xr:uid="{D818BA08-715B-4803-A5D8-099E0696DB4C}"/>
    <cellStyle name="40% - Accent2 2 2 4 4" xfId="20175" xr:uid="{2FBF6273-C59D-4842-B9FA-941B7A77B812}"/>
    <cellStyle name="40% - Accent2 2 2 4 5" xfId="20176" xr:uid="{5C90B663-F148-46DB-8B5A-3FFD9F5AE9A0}"/>
    <cellStyle name="40% - Accent2 2 2 4 6" xfId="20170" xr:uid="{05FA1688-EBBC-4D6A-BCFE-9004AF4115FE}"/>
    <cellStyle name="40% - Accent2 2 2 5" xfId="9189" xr:uid="{4B944FC8-240D-4A74-8084-FB856AC971C1}"/>
    <cellStyle name="40% - Accent2 2 2 5 2" xfId="20178" xr:uid="{29175228-4BD7-4DA5-8296-04AD94464EF2}"/>
    <cellStyle name="40% - Accent2 2 2 5 2 2" xfId="20179" xr:uid="{A66084A7-61F1-41CE-8825-5553FBACFAC0}"/>
    <cellStyle name="40% - Accent2 2 2 5 2 3" xfId="20180" xr:uid="{54A5D7C7-4BD3-4D32-B37B-6949DCA084AC}"/>
    <cellStyle name="40% - Accent2 2 2 5 3" xfId="20181" xr:uid="{ED2B5B21-5DB8-47FC-A6C1-B19E41349A33}"/>
    <cellStyle name="40% - Accent2 2 2 5 4" xfId="20182" xr:uid="{BA205E6C-CCF4-49A6-8819-6CD0F067533E}"/>
    <cellStyle name="40% - Accent2 2 2 5 5" xfId="20183" xr:uid="{89AB5419-916C-447B-A4CA-4FBC4D5EC0A2}"/>
    <cellStyle name="40% - Accent2 2 2 5 6" xfId="20177" xr:uid="{10B07FCD-4120-4D0C-AF21-8A7DDB2AF7B6}"/>
    <cellStyle name="40% - Accent2 2 2 6" xfId="20184" xr:uid="{E03B905F-D5C2-44C6-B5F2-5D53DAC987DD}"/>
    <cellStyle name="40% - Accent2 2 2 6 2" xfId="20185" xr:uid="{B8813D75-3CF4-443D-A5EE-4C53DCAA773A}"/>
    <cellStyle name="40% - Accent2 2 2 6 3" xfId="20186" xr:uid="{CF313AEE-B480-439B-9EF0-F227C27F4898}"/>
    <cellStyle name="40% - Accent2 2 2 7" xfId="20187" xr:uid="{EFA3D799-2B15-4246-8B6F-6EB9C41738EF}"/>
    <cellStyle name="40% - Accent2 2 2 8" xfId="20188" xr:uid="{2D62F856-5C91-486B-9EA7-AA3A4EF54E68}"/>
    <cellStyle name="40% - Accent2 2 2 9" xfId="20189" xr:uid="{53AB1398-18FF-43AC-B759-43D3B9915D4F}"/>
    <cellStyle name="40% - Accent2 2 3" xfId="916" xr:uid="{38509484-9353-4927-805C-937593EA1049}"/>
    <cellStyle name="40% - Accent2 2 3 10" xfId="11687" xr:uid="{9245D262-64BD-4DF0-84C8-C0DAAAA56D91}"/>
    <cellStyle name="40% - Accent2 2 3 2" xfId="1957" xr:uid="{B7A47418-237A-4426-ADD2-451518D8AB3C}"/>
    <cellStyle name="40% - Accent2 2 3 2 2" xfId="3981" xr:uid="{CC43463E-A5CE-4E1F-BE37-161F01EAC916}"/>
    <cellStyle name="40% - Accent2 2 3 2 2 2" xfId="7990" xr:uid="{CCFE1C22-021F-4BC7-8EC7-29D127BBB33C}"/>
    <cellStyle name="40% - Accent2 2 3 2 2 2 2" xfId="20193" xr:uid="{FB6C920D-E5CF-4C9A-8B1D-C356B2C5A502}"/>
    <cellStyle name="40% - Accent2 2 3 2 2 3" xfId="20194" xr:uid="{41E3D696-DE19-4ADC-A600-9D7CBED8651D}"/>
    <cellStyle name="40% - Accent2 2 3 2 2 4" xfId="20192" xr:uid="{3D69C0DD-8E7D-4F82-AE98-146F0C445AF5}"/>
    <cellStyle name="40% - Accent2 2 3 2 3" xfId="5999" xr:uid="{A1E91A42-AD52-4CD0-9973-DDD4CE085A62}"/>
    <cellStyle name="40% - Accent2 2 3 2 3 2" xfId="20195" xr:uid="{CFDD690A-3640-409D-9969-ABCBD2DE1763}"/>
    <cellStyle name="40% - Accent2 2 3 2 4" xfId="10494" xr:uid="{614C705F-1B7C-43C1-BC92-0B8132FB37F9}"/>
    <cellStyle name="40% - Accent2 2 3 2 4 2" xfId="20196" xr:uid="{5D47B0AA-0C10-4D3D-8FA7-73018C6EB1F8}"/>
    <cellStyle name="40% - Accent2 2 3 2 5" xfId="20197" xr:uid="{C9D186DA-CCFC-40E8-885F-B63AEE23038B}"/>
    <cellStyle name="40% - Accent2 2 3 2 6" xfId="28869" xr:uid="{CCF2D5E4-B0E6-4515-B226-AB4BFF9A3E61}"/>
    <cellStyle name="40% - Accent2 2 3 2 7" xfId="20191" xr:uid="{47C99F0F-3D6D-45A9-AC62-2ACF7B33ECC7}"/>
    <cellStyle name="40% - Accent2 2 3 2 8" xfId="12724" xr:uid="{36AE6084-37E6-473A-9588-378EC5F44000}"/>
    <cellStyle name="40% - Accent2 2 3 3" xfId="2944" xr:uid="{52DDDA2D-A195-44EE-9D07-BEF24269C01F}"/>
    <cellStyle name="40% - Accent2 2 3 3 2" xfId="6953" xr:uid="{2CB8D64E-F1C9-496D-A186-D1BD5A927664}"/>
    <cellStyle name="40% - Accent2 2 3 3 2 2" xfId="20200" xr:uid="{34E7EBC0-A0A4-496C-A631-B028A912DEB4}"/>
    <cellStyle name="40% - Accent2 2 3 3 2 3" xfId="20201" xr:uid="{6A7C1711-4BEC-4AF0-9E34-528C7CBD1E32}"/>
    <cellStyle name="40% - Accent2 2 3 3 2 4" xfId="20199" xr:uid="{D0A9D110-5CC0-4BFE-AE2B-BD4D4326B45E}"/>
    <cellStyle name="40% - Accent2 2 3 3 3" xfId="20202" xr:uid="{1E0F8E6A-B1BD-40DC-B6F2-D59937F8BBDD}"/>
    <cellStyle name="40% - Accent2 2 3 3 4" xfId="20203" xr:uid="{B8222105-E00E-4BEA-9045-183A53BBD329}"/>
    <cellStyle name="40% - Accent2 2 3 3 5" xfId="20204" xr:uid="{9DB2938C-8402-4427-8D3B-6326F5F6F70F}"/>
    <cellStyle name="40% - Accent2 2 3 3 6" xfId="20198" xr:uid="{6C2D4A20-56DF-4537-B24E-EC21B41AA303}"/>
    <cellStyle name="40% - Accent2 2 3 4" xfId="4962" xr:uid="{8BAB1493-8164-4A63-B79F-CD97EE90111C}"/>
    <cellStyle name="40% - Accent2 2 3 4 2" xfId="20206" xr:uid="{E9A64924-50FC-4088-BCA0-B916F5C8226A}"/>
    <cellStyle name="40% - Accent2 2 3 4 3" xfId="20207" xr:uid="{18E1EC83-894F-4E0C-A42B-36783DED04E0}"/>
    <cellStyle name="40% - Accent2 2 3 4 4" xfId="20205" xr:uid="{8B18CA29-0F06-43AD-9BAA-EEFEBE38031B}"/>
    <cellStyle name="40% - Accent2 2 3 5" xfId="9457" xr:uid="{03060692-CEF4-4178-B5A6-F7A4489B0C74}"/>
    <cellStyle name="40% - Accent2 2 3 5 2" xfId="20208" xr:uid="{8F6168FD-FD9D-4801-8979-4C53AE951E9E}"/>
    <cellStyle name="40% - Accent2 2 3 6" xfId="20209" xr:uid="{7B5C4E1F-63B2-48CA-B42F-54B10129D2F7}"/>
    <cellStyle name="40% - Accent2 2 3 7" xfId="20210" xr:uid="{EBAE43D1-6C6D-469B-ADE8-64E890E61EB4}"/>
    <cellStyle name="40% - Accent2 2 3 8" xfId="27249" xr:uid="{47C94CB8-D3FE-460F-9105-A2C0791EA3F4}"/>
    <cellStyle name="40% - Accent2 2 3 9" xfId="20190" xr:uid="{D34AF1EF-8D03-4B5A-9C70-893D14004C08}"/>
    <cellStyle name="40% - Accent2 2 4" xfId="1420" xr:uid="{1CE9E3B5-D745-46E1-A909-42C962A6451A}"/>
    <cellStyle name="40% - Accent2 2 4 10" xfId="12189" xr:uid="{859BF0C5-FA91-4C4E-B878-FD0FFD5602B5}"/>
    <cellStyle name="40% - Accent2 2 4 2" xfId="3446" xr:uid="{869E3C90-082B-46D2-B6E1-3DE59518C948}"/>
    <cellStyle name="40% - Accent2 2 4 2 2" xfId="7455" xr:uid="{47AA5504-6022-4AAB-B66C-2018F0A8A5FA}"/>
    <cellStyle name="40% - Accent2 2 4 2 2 2" xfId="20214" xr:uid="{124CEC49-DE3B-4C04-916C-74DA0149F958}"/>
    <cellStyle name="40% - Accent2 2 4 2 2 3" xfId="20215" xr:uid="{72D92A15-ED9C-4D16-BD41-B5627C3F2318}"/>
    <cellStyle name="40% - Accent2 2 4 2 2 4" xfId="20213" xr:uid="{CEAD847C-1043-4EFC-A1A9-2D75642B3E31}"/>
    <cellStyle name="40% - Accent2 2 4 2 3" xfId="20216" xr:uid="{A339A625-E6AE-42CC-AC3F-829C9E740CAC}"/>
    <cellStyle name="40% - Accent2 2 4 2 4" xfId="20217" xr:uid="{8FFA970F-7A5A-4660-A30B-B232746ACE63}"/>
    <cellStyle name="40% - Accent2 2 4 2 5" xfId="20218" xr:uid="{C32977FD-9F8C-4212-8675-64662DD96808}"/>
    <cellStyle name="40% - Accent2 2 4 2 6" xfId="20212" xr:uid="{7E5B3F95-4B85-4224-8240-FA896CDF5896}"/>
    <cellStyle name="40% - Accent2 2 4 3" xfId="5464" xr:uid="{CC03372D-FCCF-4122-BE1C-419B796F677C}"/>
    <cellStyle name="40% - Accent2 2 4 3 2" xfId="20220" xr:uid="{92E1614B-80AF-402E-9965-6DE7793C482F}"/>
    <cellStyle name="40% - Accent2 2 4 3 2 2" xfId="20221" xr:uid="{946311D6-ABAA-4358-9234-3644558061C7}"/>
    <cellStyle name="40% - Accent2 2 4 3 2 3" xfId="20222" xr:uid="{F9B96E4A-820C-4C3D-AF45-0EE9204A7633}"/>
    <cellStyle name="40% - Accent2 2 4 3 3" xfId="20223" xr:uid="{07C8F7CD-F7E9-4DA1-ACE6-F5B2A66E3E20}"/>
    <cellStyle name="40% - Accent2 2 4 3 4" xfId="20224" xr:uid="{B0DA0EA6-432A-49FB-A1F9-A618CDAB6A94}"/>
    <cellStyle name="40% - Accent2 2 4 3 5" xfId="20225" xr:uid="{C7A9CD14-1A19-46CB-B5B4-1B0AF8DEAE5D}"/>
    <cellStyle name="40% - Accent2 2 4 3 6" xfId="20219" xr:uid="{F14D2556-3E66-4FAC-A05E-B908E0D2755A}"/>
    <cellStyle name="40% - Accent2 2 4 4" xfId="9959" xr:uid="{5D56781B-BEEF-42D0-A425-AF75D2B8BC4E}"/>
    <cellStyle name="40% - Accent2 2 4 4 2" xfId="20227" xr:uid="{0B2D367E-48A3-4F93-985D-4097E85E248D}"/>
    <cellStyle name="40% - Accent2 2 4 4 3" xfId="20228" xr:uid="{AA97872C-CCAD-4872-98D2-0C30893A1A8B}"/>
    <cellStyle name="40% - Accent2 2 4 4 4" xfId="20226" xr:uid="{3D96D8E0-A118-4D47-BFE6-8C3580F3ABA4}"/>
    <cellStyle name="40% - Accent2 2 4 5" xfId="20229" xr:uid="{58E23577-C85A-4CBD-8452-9507F35E1E92}"/>
    <cellStyle name="40% - Accent2 2 4 6" xfId="20230" xr:uid="{68876EB1-1BBF-4BD7-8437-B700BA529014}"/>
    <cellStyle name="40% - Accent2 2 4 7" xfId="20231" xr:uid="{974DB6C2-CA1F-43EB-B418-3C1749D569F9}"/>
    <cellStyle name="40% - Accent2 2 4 8" xfId="28359" xr:uid="{095A9D06-93D6-48E7-8E23-4D6D96B592C4}"/>
    <cellStyle name="40% - Accent2 2 4 9" xfId="20211" xr:uid="{9411518A-C56B-4533-8A5D-5CE259C086D1}"/>
    <cellStyle name="40% - Accent2 2 5" xfId="2469" xr:uid="{F32680DB-CA62-41A2-B419-38D079F26011}"/>
    <cellStyle name="40% - Accent2 2 5 2" xfId="6478" xr:uid="{8378D118-4938-4013-898D-F674729785FF}"/>
    <cellStyle name="40% - Accent2 2 5 2 2" xfId="20234" xr:uid="{62B0310B-A8C2-43AF-83C3-EC32000F045E}"/>
    <cellStyle name="40% - Accent2 2 5 2 2 2" xfId="20235" xr:uid="{692F5B02-A965-4081-A575-BAB7B40FF86D}"/>
    <cellStyle name="40% - Accent2 2 5 2 2 3" xfId="20236" xr:uid="{949AAA0D-DA01-4EE2-8D3D-C75E91F114E5}"/>
    <cellStyle name="40% - Accent2 2 5 2 3" xfId="20237" xr:uid="{799A4814-5BAA-440B-82C0-F9402A4E9FE5}"/>
    <cellStyle name="40% - Accent2 2 5 2 4" xfId="20238" xr:uid="{5062D9F6-79FE-4357-92CC-0F71AC9CE6EF}"/>
    <cellStyle name="40% - Accent2 2 5 2 5" xfId="20239" xr:uid="{50E373EC-475A-4150-A7FB-039C09F2857B}"/>
    <cellStyle name="40% - Accent2 2 5 2 6" xfId="20233" xr:uid="{7422B38C-10C6-433F-AA80-718971043364}"/>
    <cellStyle name="40% - Accent2 2 5 3" xfId="20240" xr:uid="{50AA6D04-66CC-48AC-8F7D-704AFB310FB2}"/>
    <cellStyle name="40% - Accent2 2 5 3 2" xfId="20241" xr:uid="{D4F637D6-46DB-4F2E-B9D7-FDF6D1A71AC0}"/>
    <cellStyle name="40% - Accent2 2 5 3 2 2" xfId="20242" xr:uid="{7CAEF1D8-824A-4408-AFD7-8D272FCAE8AF}"/>
    <cellStyle name="40% - Accent2 2 5 3 2 3" xfId="20243" xr:uid="{230EAA3D-BB2D-47A1-9714-E507BADAE433}"/>
    <cellStyle name="40% - Accent2 2 5 3 3" xfId="20244" xr:uid="{3976AC66-487B-4418-B99D-0223F4B52069}"/>
    <cellStyle name="40% - Accent2 2 5 3 4" xfId="20245" xr:uid="{E42A8DC5-1CF5-4CCE-8B1C-68963DA80326}"/>
    <cellStyle name="40% - Accent2 2 5 3 5" xfId="20246" xr:uid="{ABC189F1-6CBE-48F6-B7D3-68965CFB57CC}"/>
    <cellStyle name="40% - Accent2 2 5 4" xfId="20247" xr:uid="{BD972661-F4C0-4F55-91A4-05EBDC09C477}"/>
    <cellStyle name="40% - Accent2 2 5 4 2" xfId="20248" xr:uid="{F7F1F3D5-09C6-4387-9104-B92669FA9991}"/>
    <cellStyle name="40% - Accent2 2 5 4 3" xfId="20249" xr:uid="{43257142-CA38-4296-B69C-C7A87FFE2FA6}"/>
    <cellStyle name="40% - Accent2 2 5 5" xfId="20250" xr:uid="{65493B52-86E1-4C53-A967-E62B90F4CAD8}"/>
    <cellStyle name="40% - Accent2 2 5 6" xfId="20251" xr:uid="{2D87DA75-5E72-4EB3-8A46-6C64A3A74D9D}"/>
    <cellStyle name="40% - Accent2 2 5 7" xfId="20252" xr:uid="{198EEA5B-1F1F-4BEB-8D40-3E3B451F89D4}"/>
    <cellStyle name="40% - Accent2 2 5 8" xfId="20232" xr:uid="{F18EEB10-38E1-4100-ACE9-B1877203DD06}"/>
    <cellStyle name="40% - Accent2 2 6" xfId="4484" xr:uid="{238A3147-7539-4D00-AB9E-A9A4B05F051B}"/>
    <cellStyle name="40% - Accent2 2 6 2" xfId="20254" xr:uid="{A4B08499-8F6C-4128-B198-E731573F1995}"/>
    <cellStyle name="40% - Accent2 2 6 2 2" xfId="20255" xr:uid="{5E2BA565-488B-4322-B24A-6CF7BAED43AC}"/>
    <cellStyle name="40% - Accent2 2 6 2 3" xfId="20256" xr:uid="{9EB31588-B7D2-46F3-9032-8EA85F185D1D}"/>
    <cellStyle name="40% - Accent2 2 6 3" xfId="20257" xr:uid="{71BC17AA-4063-4CCA-AF89-6FE2AF758501}"/>
    <cellStyle name="40% - Accent2 2 6 4" xfId="20258" xr:uid="{66325E5F-9B00-48A5-AC68-B9AD0DE9D3D0}"/>
    <cellStyle name="40% - Accent2 2 6 5" xfId="20259" xr:uid="{2BEDEEB0-2519-4690-868F-76DE1C45EA12}"/>
    <cellStyle name="40% - Accent2 2 6 6" xfId="20253" xr:uid="{9CDD5582-06C1-4B51-AA8C-2B26B870E549}"/>
    <cellStyle name="40% - Accent2 2 7" xfId="8391" xr:uid="{49FCF580-2E02-4699-BEF0-BBE38E681A64}"/>
    <cellStyle name="40% - Accent2 2 7 2" xfId="20261" xr:uid="{C3014C34-6FF1-4104-BB60-2557FA903D36}"/>
    <cellStyle name="40% - Accent2 2 7 2 2" xfId="20262" xr:uid="{55738FE7-8C40-4919-8475-86CBAF8E1DF6}"/>
    <cellStyle name="40% - Accent2 2 7 2 3" xfId="20263" xr:uid="{75C17469-9E33-42E5-9498-3184E3136836}"/>
    <cellStyle name="40% - Accent2 2 7 3" xfId="20264" xr:uid="{5B41DE00-D83C-42AD-92E7-3FB08374C2A1}"/>
    <cellStyle name="40% - Accent2 2 7 4" xfId="20265" xr:uid="{47D15EF2-02A6-4A4F-9623-D3EC7A9263FA}"/>
    <cellStyle name="40% - Accent2 2 7 5" xfId="20266" xr:uid="{35134E01-ADAF-4044-A10F-3AEAA6942939}"/>
    <cellStyle name="40% - Accent2 2 7 6" xfId="20260" xr:uid="{4F8DC5B2-E5F6-46A4-8C86-576C50294B6F}"/>
    <cellStyle name="40% - Accent2 2 8" xfId="8977" xr:uid="{281ACA1C-B804-4DEA-9016-5CC58B413B5D}"/>
    <cellStyle name="40% - Accent2 2 8 2" xfId="20268" xr:uid="{55C198F5-6015-4B4A-A363-636119FB761F}"/>
    <cellStyle name="40% - Accent2 2 8 3" xfId="20269" xr:uid="{94657BF5-4DE4-438A-865B-3E969CC3C631}"/>
    <cellStyle name="40% - Accent2 2 8 4" xfId="20267" xr:uid="{303501BA-0AA9-4A7C-BF33-7572F5331709}"/>
    <cellStyle name="40% - Accent2 2 9" xfId="20270" xr:uid="{CF154FC5-4A08-4DF5-9E8E-0D2426DCA678}"/>
    <cellStyle name="40% - Accent2 20" xfId="1351" xr:uid="{8E70E633-2E99-49EA-91DF-53AFDA3AD1BA}"/>
    <cellStyle name="40% - Accent2 20 2" xfId="3379" xr:uid="{4A9EC8C8-8FE0-410B-ADCA-3DEA77032FA3}"/>
    <cellStyle name="40% - Accent2 20 2 2" xfId="7388" xr:uid="{ED124363-3EC8-4E35-BDCA-903CFCC717DC}"/>
    <cellStyle name="40% - Accent2 20 2 3" xfId="28292" xr:uid="{C9A53146-2891-4D40-BF8B-26A077B27E85}"/>
    <cellStyle name="40% - Accent2 20 3" xfId="5397" xr:uid="{0C13AD7B-42DD-46BF-8D62-BB9E1BF08CC0}"/>
    <cellStyle name="40% - Accent2 20 3 2" xfId="20271" xr:uid="{D7892611-17FC-4444-8F34-1AEC3F2BB7F7}"/>
    <cellStyle name="40% - Accent2 20 4" xfId="9892" xr:uid="{7388EB4C-299F-41DC-BC38-AF096FFDE997}"/>
    <cellStyle name="40% - Accent2 20 5" xfId="12122" xr:uid="{CF0A5693-141B-43B0-9ADF-F450C637F53C}"/>
    <cellStyle name="40% - Accent2 21" xfId="1375" xr:uid="{FEB167CA-F835-473F-A42F-20666DED9F4D}"/>
    <cellStyle name="40% - Accent2 21 2" xfId="3403" xr:uid="{EA385DEC-25C0-45E9-9902-396AD04E9764}"/>
    <cellStyle name="40% - Accent2 21 2 2" xfId="7412" xr:uid="{B62C8A99-88DF-422B-9160-F464A377AC89}"/>
    <cellStyle name="40% - Accent2 21 2 3" xfId="28316" xr:uid="{05F52D70-359A-4847-99CB-0E32160DECB1}"/>
    <cellStyle name="40% - Accent2 21 3" xfId="5421" xr:uid="{3AAB4769-AF04-49CF-9132-1042465C6329}"/>
    <cellStyle name="40% - Accent2 21 3 2" xfId="20272" xr:uid="{AEB1031C-51F7-45C1-B182-22F99A73D36D}"/>
    <cellStyle name="40% - Accent2 21 4" xfId="9916" xr:uid="{63CB5422-6F40-40E5-AB66-887CBF9C8A7E}"/>
    <cellStyle name="40% - Accent2 21 5" xfId="12146" xr:uid="{1332FE3A-8DBF-4592-B3E2-20DCEDA5F865}"/>
    <cellStyle name="40% - Accent2 22" xfId="1401" xr:uid="{8117A7CC-4314-420F-93FE-A12A616946C8}"/>
    <cellStyle name="40% - Accent2 22 2" xfId="3427" xr:uid="{3F046602-3877-4D7D-97CC-FF744BD5D145}"/>
    <cellStyle name="40% - Accent2 22 2 2" xfId="7436" xr:uid="{93DC0ECB-BC35-4ECF-A5B1-E343CFCFF9ED}"/>
    <cellStyle name="40% - Accent2 22 2 3" xfId="28341" xr:uid="{9EC09A20-E04B-45DB-9241-706778CDFD66}"/>
    <cellStyle name="40% - Accent2 22 3" xfId="5445" xr:uid="{5E91645A-C70F-4BE4-BAD5-9A634D1FD806}"/>
    <cellStyle name="40% - Accent2 22 3 2" xfId="20273" xr:uid="{D4C9F617-BB2C-4CD0-AC93-2FE64D104193}"/>
    <cellStyle name="40% - Accent2 22 4" xfId="9940" xr:uid="{6FC9FBF2-9E42-4C71-98E9-71532D705C30}"/>
    <cellStyle name="40% - Accent2 22 5" xfId="12170" xr:uid="{F43CF55F-C4FE-4FED-92A2-7D1DF1161280}"/>
    <cellStyle name="40% - Accent2 23" xfId="2378" xr:uid="{A01A76BC-1260-4F1A-95DE-062387FDD6FD}"/>
    <cellStyle name="40% - Accent2 23 2" xfId="6387" xr:uid="{B84BB870-8ADF-4A15-ACF4-290FBEE48F45}"/>
    <cellStyle name="40% - Accent2 23 2 2" xfId="20274" xr:uid="{37AF5550-C3B7-41B6-9E0A-E46DD13958DC}"/>
    <cellStyle name="40% - Accent2 23 3" xfId="11056" xr:uid="{2797D3D6-26C2-4BED-98E1-8697746293E4}"/>
    <cellStyle name="40% - Accent2 24" xfId="4370" xr:uid="{D55B1771-D836-4877-963D-069B0D7AC77F}"/>
    <cellStyle name="40% - Accent2 24 2" xfId="20275" xr:uid="{F5584CFB-3D50-4367-8D32-30D11E511FC9}"/>
    <cellStyle name="40% - Accent2 25" xfId="8870" xr:uid="{A291E81C-A3AF-4532-BFDE-21A4DB1267C8}"/>
    <cellStyle name="40% - Accent2 25 2" xfId="20276" xr:uid="{627A794C-F444-4034-81C6-2AC1F142B9E7}"/>
    <cellStyle name="40% - Accent2 26" xfId="20277" xr:uid="{8A3E3D31-193F-4362-85F2-E5358CCA5765}"/>
    <cellStyle name="40% - Accent2 27" xfId="20278" xr:uid="{9B78B264-5D69-4751-803E-67458F96557F}"/>
    <cellStyle name="40% - Accent2 28" xfId="20279" xr:uid="{83927956-CD22-487B-8D65-0E60EDEB96B9}"/>
    <cellStyle name="40% - Accent2 29" xfId="20280" xr:uid="{6DADE4CE-DD1D-4E44-8292-E46048E0B288}"/>
    <cellStyle name="40% - Accent2 3" xfId="449" xr:uid="{0B5E4DD3-EAC5-438F-A8E2-145F9B62F022}"/>
    <cellStyle name="40% - Accent2 3 10" xfId="20282" xr:uid="{EF2B9C07-E6CF-4BE5-8A62-E15BE67B57DD}"/>
    <cellStyle name="40% - Accent2 3 11" xfId="20283" xr:uid="{DB5F6ADD-4EC5-41B1-B520-831983E14B2F}"/>
    <cellStyle name="40% - Accent2 3 12" xfId="20284" xr:uid="{57A4A336-CCC0-4605-B9E2-0C271E1B9ACC}"/>
    <cellStyle name="40% - Accent2 3 13" xfId="20281" xr:uid="{7D496643-41F9-493C-8D8F-19B88C94A5EC}"/>
    <cellStyle name="40% - Accent2 3 14" xfId="27484" xr:uid="{35C12859-0203-4DB4-B898-F9F3438C918C}"/>
    <cellStyle name="40% - Accent2 3 15" xfId="13153" xr:uid="{EAB8C35E-7899-4DEB-ACE3-A0A79F93B1FF}"/>
    <cellStyle name="40% - Accent2 3 16" xfId="11236" xr:uid="{0016B12F-9F3C-495B-99CE-5C7AF2EEDB42}"/>
    <cellStyle name="40% - Accent2 3 2" xfId="736" xr:uid="{9FFDFC45-4613-42CB-988F-76FAE3F44DF8}"/>
    <cellStyle name="40% - Accent2 3 2 10" xfId="27715" xr:uid="{50352F27-9C5B-427A-82B7-DF3135444683}"/>
    <cellStyle name="40% - Accent2 3 2 11" xfId="20285" xr:uid="{BC6E445E-92D1-40C4-A2FA-F05535593366}"/>
    <cellStyle name="40% - Accent2 3 2 12" xfId="11510" xr:uid="{6540AE93-04FA-4BCC-B67F-F387BE11B505}"/>
    <cellStyle name="40% - Accent2 3 2 2" xfId="1781" xr:uid="{A742512F-AB43-4AA1-A50F-247C90F74E50}"/>
    <cellStyle name="40% - Accent2 3 2 2 10" xfId="12548" xr:uid="{FA34F9EC-B956-4CC4-812F-56972D22B843}"/>
    <cellStyle name="40% - Accent2 3 2 2 2" xfId="3805" xr:uid="{A7247337-AD71-4BC9-BC07-807A752C9EFB}"/>
    <cellStyle name="40% - Accent2 3 2 2 2 2" xfId="7814" xr:uid="{6E5215F7-7A5E-4379-9CDC-F770E48E00DB}"/>
    <cellStyle name="40% - Accent2 3 2 2 2 2 2" xfId="20289" xr:uid="{51E62E54-4857-42F4-B937-EBFC59CB29DC}"/>
    <cellStyle name="40% - Accent2 3 2 2 2 2 3" xfId="20290" xr:uid="{B8F31666-5070-40F9-9AE1-929FB53B68C9}"/>
    <cellStyle name="40% - Accent2 3 2 2 2 2 4" xfId="20288" xr:uid="{9CC76F41-E2C8-4D27-BE5B-ACB56BFCC9F8}"/>
    <cellStyle name="40% - Accent2 3 2 2 2 3" xfId="20291" xr:uid="{C9ACD774-5F1D-4273-BA89-5C4CDEB74FE5}"/>
    <cellStyle name="40% - Accent2 3 2 2 2 4" xfId="20292" xr:uid="{4C19E8F1-536E-4744-AE1B-A4CDD7CDD66B}"/>
    <cellStyle name="40% - Accent2 3 2 2 2 5" xfId="20293" xr:uid="{7371A1EC-AC4E-4BC0-BAB5-3A4B675E56FE}"/>
    <cellStyle name="40% - Accent2 3 2 2 2 6" xfId="20287" xr:uid="{1932A3CB-2823-4DC2-91F3-4743A70EF95E}"/>
    <cellStyle name="40% - Accent2 3 2 2 3" xfId="5823" xr:uid="{CD9FC7D1-6D3F-4ACE-83E5-15B226080ECC}"/>
    <cellStyle name="40% - Accent2 3 2 2 3 2" xfId="20295" xr:uid="{424651D5-2232-42AA-A615-DB9F62AC6F94}"/>
    <cellStyle name="40% - Accent2 3 2 2 3 2 2" xfId="20296" xr:uid="{36A56B68-BCC1-4BFD-A2A9-636741DCDFE9}"/>
    <cellStyle name="40% - Accent2 3 2 2 3 2 3" xfId="20297" xr:uid="{22A15A75-9208-4FAA-8A7F-E387B27E3119}"/>
    <cellStyle name="40% - Accent2 3 2 2 3 3" xfId="20298" xr:uid="{F6FDC8E6-7871-4F9B-982B-912E90D8C7AC}"/>
    <cellStyle name="40% - Accent2 3 2 2 3 4" xfId="20299" xr:uid="{9F0A1D9F-189E-46FE-8AD3-AFB2A7223864}"/>
    <cellStyle name="40% - Accent2 3 2 2 3 5" xfId="20300" xr:uid="{5368F82C-CBA0-427B-9146-5C90888C225A}"/>
    <cellStyle name="40% - Accent2 3 2 2 3 6" xfId="20294" xr:uid="{5DACFCA8-BF6E-4560-9695-52257F4DD181}"/>
    <cellStyle name="40% - Accent2 3 2 2 4" xfId="10318" xr:uid="{BAAF8B71-7375-4684-B723-D2AE8C613E93}"/>
    <cellStyle name="40% - Accent2 3 2 2 4 2" xfId="20302" xr:uid="{E23DFDAB-52BF-4C72-BA05-BCF1EA793DA0}"/>
    <cellStyle name="40% - Accent2 3 2 2 4 3" xfId="20303" xr:uid="{A08A6A29-3645-424D-84AA-7B1166A1D0C1}"/>
    <cellStyle name="40% - Accent2 3 2 2 4 4" xfId="20301" xr:uid="{23C23031-8A7E-4B44-BCA6-215719F52B9E}"/>
    <cellStyle name="40% - Accent2 3 2 2 5" xfId="20304" xr:uid="{62905E55-870A-40D4-B069-DF12A372483E}"/>
    <cellStyle name="40% - Accent2 3 2 2 6" xfId="20305" xr:uid="{42ACB0DD-6F8A-4245-92DE-E09B2FFA7601}"/>
    <cellStyle name="40% - Accent2 3 2 2 7" xfId="20306" xr:uid="{DB044A90-8C26-4882-8851-BA46F47FCC10}"/>
    <cellStyle name="40% - Accent2 3 2 2 8" xfId="28698" xr:uid="{F10B186E-C7C1-43EC-B9A2-76C0ED6E331C}"/>
    <cellStyle name="40% - Accent2 3 2 2 9" xfId="20286" xr:uid="{70C0CD47-07C1-4326-B123-5BDCD34B0628}"/>
    <cellStyle name="40% - Accent2 3 2 3" xfId="2768" xr:uid="{6FAA38DF-DCFE-40B9-9AF0-A93D02C550FC}"/>
    <cellStyle name="40% - Accent2 3 2 3 2" xfId="6777" xr:uid="{E5D120EF-8328-4DBF-A170-9A08ED5823B5}"/>
    <cellStyle name="40% - Accent2 3 2 3 2 2" xfId="20309" xr:uid="{2EF3AB87-7DE4-42FA-9140-076810E1C6DF}"/>
    <cellStyle name="40% - Accent2 3 2 3 2 2 2" xfId="20310" xr:uid="{64C27C07-677C-48E3-821F-76684A1C768D}"/>
    <cellStyle name="40% - Accent2 3 2 3 2 2 3" xfId="20311" xr:uid="{67A26ABC-94D2-4166-B8B1-0403A53962F0}"/>
    <cellStyle name="40% - Accent2 3 2 3 2 3" xfId="20312" xr:uid="{9996FA1C-9174-4B0B-A15E-DEF12AA8D890}"/>
    <cellStyle name="40% - Accent2 3 2 3 2 4" xfId="20313" xr:uid="{7AA092D5-23FA-48A5-9648-88460ED2A8D4}"/>
    <cellStyle name="40% - Accent2 3 2 3 2 5" xfId="20314" xr:uid="{EA11F159-271A-4B65-A443-AA29B926BEB7}"/>
    <cellStyle name="40% - Accent2 3 2 3 2 6" xfId="20308" xr:uid="{DE233B42-C580-4201-AE06-86C1679A0EC3}"/>
    <cellStyle name="40% - Accent2 3 2 3 3" xfId="20315" xr:uid="{D8053F5C-5EC0-48B0-A452-022AA32A76BC}"/>
    <cellStyle name="40% - Accent2 3 2 3 3 2" xfId="20316" xr:uid="{FAF71C40-873C-4A50-9175-A4AF21164588}"/>
    <cellStyle name="40% - Accent2 3 2 3 3 2 2" xfId="20317" xr:uid="{A6DD1EB8-0213-4EA4-A901-FFDEB7EA05B7}"/>
    <cellStyle name="40% - Accent2 3 2 3 3 2 3" xfId="20318" xr:uid="{48C66B04-B8C7-441A-81B8-C963FFF0B7AD}"/>
    <cellStyle name="40% - Accent2 3 2 3 3 3" xfId="20319" xr:uid="{9FCDE0A9-B833-4CEE-A279-16BE362F6ABF}"/>
    <cellStyle name="40% - Accent2 3 2 3 3 4" xfId="20320" xr:uid="{504A84A6-D244-42FE-AEF3-BF9121D2C7EE}"/>
    <cellStyle name="40% - Accent2 3 2 3 3 5" xfId="20321" xr:uid="{80096D5B-72BB-40EC-AF28-5D61B8DEB5DB}"/>
    <cellStyle name="40% - Accent2 3 2 3 4" xfId="20322" xr:uid="{63824125-8CAB-4DC9-97A3-EA94BC8006ED}"/>
    <cellStyle name="40% - Accent2 3 2 3 4 2" xfId="20323" xr:uid="{75E6D7EA-DDE2-42EA-BC6E-EE4218C6638A}"/>
    <cellStyle name="40% - Accent2 3 2 3 4 3" xfId="20324" xr:uid="{02246E4D-FFB4-48C6-92D0-FEEA9DFF03E6}"/>
    <cellStyle name="40% - Accent2 3 2 3 5" xfId="20325" xr:uid="{349B1C5A-3AC0-4669-B8E0-72EFBBB902EF}"/>
    <cellStyle name="40% - Accent2 3 2 3 6" xfId="20326" xr:uid="{71CBB1E2-F335-4F52-A3BE-CAA3CBFE19E1}"/>
    <cellStyle name="40% - Accent2 3 2 3 7" xfId="20327" xr:uid="{01C63727-A007-48F9-9163-0DDBDCA1C860}"/>
    <cellStyle name="40% - Accent2 3 2 3 8" xfId="20307" xr:uid="{B1286493-97B6-4136-A9D0-7951B943BDD4}"/>
    <cellStyle name="40% - Accent2 3 2 4" xfId="4785" xr:uid="{BB6CC54D-A45F-492C-95FE-994C8E77F1D8}"/>
    <cellStyle name="40% - Accent2 3 2 4 2" xfId="20329" xr:uid="{A191AD45-5C11-4801-8FA5-CDC881D42B2C}"/>
    <cellStyle name="40% - Accent2 3 2 4 2 2" xfId="20330" xr:uid="{4BD94B32-4851-4197-AFA0-440DCD45B138}"/>
    <cellStyle name="40% - Accent2 3 2 4 2 3" xfId="20331" xr:uid="{4437A876-9DAF-4662-8CE1-78789FEAAFAB}"/>
    <cellStyle name="40% - Accent2 3 2 4 3" xfId="20332" xr:uid="{6190BC74-8650-4A7F-9FC7-34B3A526506C}"/>
    <cellStyle name="40% - Accent2 3 2 4 4" xfId="20333" xr:uid="{3638A024-EADA-43DA-BAFD-6C75E5151070}"/>
    <cellStyle name="40% - Accent2 3 2 4 5" xfId="20334" xr:uid="{B07D952B-9A12-4344-9A19-0929D645DC01}"/>
    <cellStyle name="40% - Accent2 3 2 4 6" xfId="20328" xr:uid="{C2A2FA43-DD3F-4E85-8A9A-085C44C380C8}"/>
    <cellStyle name="40% - Accent2 3 2 5" xfId="9281" xr:uid="{47E5CC47-5348-4823-9EE7-6225495F10A5}"/>
    <cellStyle name="40% - Accent2 3 2 5 2" xfId="20336" xr:uid="{B653D05E-27BF-4E89-A4ED-225A730531BF}"/>
    <cellStyle name="40% - Accent2 3 2 5 2 2" xfId="20337" xr:uid="{A7C82AF7-B778-4798-9568-A2E9DC840F1E}"/>
    <cellStyle name="40% - Accent2 3 2 5 2 3" xfId="20338" xr:uid="{2E54C00E-1E5A-4BBB-BE30-8EBC8C701093}"/>
    <cellStyle name="40% - Accent2 3 2 5 3" xfId="20339" xr:uid="{566BDDF1-6ECF-45DC-A4AD-84657494D123}"/>
    <cellStyle name="40% - Accent2 3 2 5 4" xfId="20340" xr:uid="{86A5CC45-F02C-474D-9B43-61AD2503395B}"/>
    <cellStyle name="40% - Accent2 3 2 5 5" xfId="20341" xr:uid="{DCBE864A-87EC-435E-8ED2-6EFBF63154E7}"/>
    <cellStyle name="40% - Accent2 3 2 5 6" xfId="20335" xr:uid="{60E427C4-F8AC-4718-8D49-5C766D663408}"/>
    <cellStyle name="40% - Accent2 3 2 6" xfId="20342" xr:uid="{4AF2253C-598E-469D-ADA5-FA3F5F9086C4}"/>
    <cellStyle name="40% - Accent2 3 2 6 2" xfId="20343" xr:uid="{FEEF2D4F-6D29-432A-87A0-9C55573CBC80}"/>
    <cellStyle name="40% - Accent2 3 2 6 3" xfId="20344" xr:uid="{5717FE3A-929A-4CEC-8105-B0AF5893E96A}"/>
    <cellStyle name="40% - Accent2 3 2 7" xfId="20345" xr:uid="{A5DE5B06-EAE2-43E6-A4B7-69A8373BB556}"/>
    <cellStyle name="40% - Accent2 3 2 8" xfId="20346" xr:uid="{C0FCDADF-78E9-4DF0-9F9E-4DBD63BEEB48}"/>
    <cellStyle name="40% - Accent2 3 2 9" xfId="20347" xr:uid="{EFDA2787-45A5-4E04-AFAB-81155EF18EC2}"/>
    <cellStyle name="40% - Accent2 3 3" xfId="1007" xr:uid="{4C7FBB96-D569-4518-B1B6-D6456765CE90}"/>
    <cellStyle name="40% - Accent2 3 3 10" xfId="11778" xr:uid="{F856A7F3-E194-4582-9229-C496FAF4C665}"/>
    <cellStyle name="40% - Accent2 3 3 2" xfId="2048" xr:uid="{3CC64378-8206-418D-BB5E-D93AAA3A342F}"/>
    <cellStyle name="40% - Accent2 3 3 2 2" xfId="4072" xr:uid="{981166D1-976C-414E-BBA2-D96A914A953F}"/>
    <cellStyle name="40% - Accent2 3 3 2 2 2" xfId="8081" xr:uid="{E5554C4D-15E6-4E13-9987-0546441F1480}"/>
    <cellStyle name="40% - Accent2 3 3 2 2 2 2" xfId="20351" xr:uid="{78C54705-825C-47C6-8268-B5AEC3213CC1}"/>
    <cellStyle name="40% - Accent2 3 3 2 2 3" xfId="20352" xr:uid="{41218F95-52FE-4306-A4A5-8CBD8AC54123}"/>
    <cellStyle name="40% - Accent2 3 3 2 2 4" xfId="20350" xr:uid="{7D9C2514-6875-4D9C-890A-FBDA8842C293}"/>
    <cellStyle name="40% - Accent2 3 3 2 3" xfId="6090" xr:uid="{5F2EF2D8-D509-4486-B621-AF4A2C7AFD04}"/>
    <cellStyle name="40% - Accent2 3 3 2 3 2" xfId="20353" xr:uid="{1C671520-BE2B-4B23-9A4E-C1DD1E234834}"/>
    <cellStyle name="40% - Accent2 3 3 2 4" xfId="10585" xr:uid="{0EED27A0-BDA5-4783-8E6A-B0B669455A0B}"/>
    <cellStyle name="40% - Accent2 3 3 2 4 2" xfId="20354" xr:uid="{68FF2DD7-9220-4030-8837-D75CEB0DEB2F}"/>
    <cellStyle name="40% - Accent2 3 3 2 5" xfId="20355" xr:uid="{E1F60250-A822-4913-ADE9-E0680893FF71}"/>
    <cellStyle name="40% - Accent2 3 3 2 6" xfId="28959" xr:uid="{31F9FFF3-28DB-4232-B847-9F51494C0173}"/>
    <cellStyle name="40% - Accent2 3 3 2 7" xfId="20349" xr:uid="{C3007950-97D7-4EE9-BCA1-B1EB054F21AD}"/>
    <cellStyle name="40% - Accent2 3 3 2 8" xfId="12815" xr:uid="{4717950C-CFAC-43C1-995E-FBF87C78D5C2}"/>
    <cellStyle name="40% - Accent2 3 3 3" xfId="3035" xr:uid="{A5D73F3B-DC11-48B7-BEFB-1F25CED42DE6}"/>
    <cellStyle name="40% - Accent2 3 3 3 2" xfId="7044" xr:uid="{45213095-7D8A-4ED0-A92F-FFFCA449B045}"/>
    <cellStyle name="40% - Accent2 3 3 3 2 2" xfId="20358" xr:uid="{F7FBB2CF-8910-448A-94CA-BC180DDF4C7A}"/>
    <cellStyle name="40% - Accent2 3 3 3 2 3" xfId="20359" xr:uid="{3E040C66-AAF4-4ADE-A9B5-B8BDA12907BA}"/>
    <cellStyle name="40% - Accent2 3 3 3 2 4" xfId="20357" xr:uid="{90C73EFA-62BC-42A5-94EE-A0EA681F4623}"/>
    <cellStyle name="40% - Accent2 3 3 3 3" xfId="20360" xr:uid="{6C3958E0-4507-4060-A613-87895E385E6A}"/>
    <cellStyle name="40% - Accent2 3 3 3 4" xfId="20361" xr:uid="{F280687A-9CD7-40EC-9F35-3FC740920F74}"/>
    <cellStyle name="40% - Accent2 3 3 3 5" xfId="20362" xr:uid="{35DA654A-B1BA-409A-AD37-C277DAB93491}"/>
    <cellStyle name="40% - Accent2 3 3 3 6" xfId="20356" xr:uid="{C6A947DE-4AC8-480D-A987-7881D2AC4A6B}"/>
    <cellStyle name="40% - Accent2 3 3 4" xfId="5053" xr:uid="{B476FC2F-EE01-4F1F-ACCF-59001351F8A1}"/>
    <cellStyle name="40% - Accent2 3 3 4 2" xfId="20364" xr:uid="{8ECBB5A3-41FB-4163-8D70-6B010479F0AD}"/>
    <cellStyle name="40% - Accent2 3 3 4 3" xfId="20365" xr:uid="{2586108D-434F-492F-9567-4D618950F821}"/>
    <cellStyle name="40% - Accent2 3 3 4 4" xfId="20363" xr:uid="{0014C11F-C887-4963-AB63-BFFEFC17A77C}"/>
    <cellStyle name="40% - Accent2 3 3 5" xfId="9548" xr:uid="{0DC49EF6-8B9E-4B04-B075-29769674042B}"/>
    <cellStyle name="40% - Accent2 3 3 5 2" xfId="20366" xr:uid="{06E1E4F8-BCBA-4A9F-82D3-5BA42D12269A}"/>
    <cellStyle name="40% - Accent2 3 3 6" xfId="20367" xr:uid="{0E8FF4F4-2F11-447F-9189-0D5D36188D8F}"/>
    <cellStyle name="40% - Accent2 3 3 7" xfId="20368" xr:uid="{B25AFD67-F439-4FE5-821F-53D123C09137}"/>
    <cellStyle name="40% - Accent2 3 3 8" xfId="27962" xr:uid="{4174E457-CF16-4A1B-9BDF-2C05DBB6D53B}"/>
    <cellStyle name="40% - Accent2 3 3 9" xfId="20348" xr:uid="{1420673B-7E6E-4E8E-ABC9-4279391F1EBB}"/>
    <cellStyle name="40% - Accent2 3 4" xfId="1514" xr:uid="{35F321C9-2E41-4217-8336-A007D2C9E50C}"/>
    <cellStyle name="40% - Accent2 3 4 10" xfId="12281" xr:uid="{9127BA54-B627-42B7-9E5D-62815C6D7628}"/>
    <cellStyle name="40% - Accent2 3 4 2" xfId="3538" xr:uid="{99497BED-4244-468F-A992-CADC17FA5312}"/>
    <cellStyle name="40% - Accent2 3 4 2 2" xfId="7547" xr:uid="{7208EB8A-F9CE-4E32-9760-EFB28001E2FD}"/>
    <cellStyle name="40% - Accent2 3 4 2 2 2" xfId="20372" xr:uid="{37F61F4E-3CE5-4750-9117-CA98E59CF282}"/>
    <cellStyle name="40% - Accent2 3 4 2 2 3" xfId="20373" xr:uid="{65EBFD4D-6023-4104-B09A-A2D7D18DD9B8}"/>
    <cellStyle name="40% - Accent2 3 4 2 2 4" xfId="20371" xr:uid="{D38493FE-7996-47E2-BC21-6432B3697327}"/>
    <cellStyle name="40% - Accent2 3 4 2 3" xfId="20374" xr:uid="{524923D2-03AA-4E3F-9D07-C4735CC84AA6}"/>
    <cellStyle name="40% - Accent2 3 4 2 4" xfId="20375" xr:uid="{2556D98E-E2F0-4EA2-9F26-064DE0D73F8D}"/>
    <cellStyle name="40% - Accent2 3 4 2 5" xfId="20376" xr:uid="{41797BC3-9D29-492F-958F-8917CC511B76}"/>
    <cellStyle name="40% - Accent2 3 4 2 6" xfId="20370" xr:uid="{8BB74E42-6A5A-4DDC-B6EA-2004B1212209}"/>
    <cellStyle name="40% - Accent2 3 4 3" xfId="5556" xr:uid="{96614B60-55AA-4941-A727-CFE2DD9F8D59}"/>
    <cellStyle name="40% - Accent2 3 4 3 2" xfId="20378" xr:uid="{E4BE4B08-746F-402B-89A1-9357F631B485}"/>
    <cellStyle name="40% - Accent2 3 4 3 2 2" xfId="20379" xr:uid="{8076ADDB-99B6-48F8-A54B-5066FEE2E334}"/>
    <cellStyle name="40% - Accent2 3 4 3 2 3" xfId="20380" xr:uid="{8E7FCBD3-CEBF-484C-AA63-DDD0BEB79A55}"/>
    <cellStyle name="40% - Accent2 3 4 3 3" xfId="20381" xr:uid="{F6BE639F-289A-4699-87A9-236CAA2C5954}"/>
    <cellStyle name="40% - Accent2 3 4 3 4" xfId="20382" xr:uid="{18A87429-67A8-4705-BC72-9A0F7EABBC69}"/>
    <cellStyle name="40% - Accent2 3 4 3 5" xfId="20383" xr:uid="{E44E267D-36F6-4435-A8FE-9163464A5F75}"/>
    <cellStyle name="40% - Accent2 3 4 3 6" xfId="20377" xr:uid="{0F796EAA-35CD-4EC4-B90F-427671E489ED}"/>
    <cellStyle name="40% - Accent2 3 4 4" xfId="10051" xr:uid="{34A2DA7A-DA57-405D-8098-556F80EDEC77}"/>
    <cellStyle name="40% - Accent2 3 4 4 2" xfId="20385" xr:uid="{A3F3C26A-AB4A-4BFE-B6A3-B6B9D6DD4A55}"/>
    <cellStyle name="40% - Accent2 3 4 4 3" xfId="20386" xr:uid="{D787F9DF-488A-4DE4-B8D5-09E906B6E47B}"/>
    <cellStyle name="40% - Accent2 3 4 4 4" xfId="20384" xr:uid="{AD1584A3-0BE3-46AB-A3C1-0328E9D9013C}"/>
    <cellStyle name="40% - Accent2 3 4 5" xfId="20387" xr:uid="{62E87C7F-098C-4D87-8847-B083634B2497}"/>
    <cellStyle name="40% - Accent2 3 4 6" xfId="20388" xr:uid="{4BC6957D-56FF-4D07-BC87-77E13B0F73B9}"/>
    <cellStyle name="40% - Accent2 3 4 7" xfId="20389" xr:uid="{4D2C8403-8733-4FD0-B28B-68CD391F6497}"/>
    <cellStyle name="40% - Accent2 3 4 8" xfId="28451" xr:uid="{25D753C2-686E-413E-A18B-6115BDFE8066}"/>
    <cellStyle name="40% - Accent2 3 4 9" xfId="20369" xr:uid="{F053DE8A-2E40-4A50-8AC9-D38E275D68B5}"/>
    <cellStyle name="40% - Accent2 3 5" xfId="2501" xr:uid="{3C88BF85-785F-4D3C-B324-EDC6C40D59D8}"/>
    <cellStyle name="40% - Accent2 3 5 2" xfId="6510" xr:uid="{386475E0-A342-49A5-BA7C-85147569D4C5}"/>
    <cellStyle name="40% - Accent2 3 5 2 2" xfId="20392" xr:uid="{4CFCDF5A-39C9-439B-9472-56A2CE1D7093}"/>
    <cellStyle name="40% - Accent2 3 5 2 2 2" xfId="20393" xr:uid="{81E11DAF-E0BA-4116-8FCA-8CD5A8F8FB1C}"/>
    <cellStyle name="40% - Accent2 3 5 2 2 3" xfId="20394" xr:uid="{3FACDF0E-081C-4075-87A7-33E3866DD1ED}"/>
    <cellStyle name="40% - Accent2 3 5 2 3" xfId="20395" xr:uid="{ECD54A81-7997-4658-8791-71CEC7204EC0}"/>
    <cellStyle name="40% - Accent2 3 5 2 4" xfId="20396" xr:uid="{033286ED-2206-431C-B8F5-2422ECFEFBD3}"/>
    <cellStyle name="40% - Accent2 3 5 2 5" xfId="20397" xr:uid="{2406FF90-4E59-42BB-87B4-C8203B2ACBC2}"/>
    <cellStyle name="40% - Accent2 3 5 2 6" xfId="20391" xr:uid="{761B6C90-00A8-4781-8FAA-2CFE0C722037}"/>
    <cellStyle name="40% - Accent2 3 5 3" xfId="20398" xr:uid="{A166D070-4AE6-48BA-BCBE-9A0ACA2CA8C4}"/>
    <cellStyle name="40% - Accent2 3 5 3 2" xfId="20399" xr:uid="{03D5A01B-64B3-4F65-8C22-2FE73C0281E0}"/>
    <cellStyle name="40% - Accent2 3 5 3 2 2" xfId="20400" xr:uid="{E42515E9-C2C4-4418-B5BE-749B837A2ABE}"/>
    <cellStyle name="40% - Accent2 3 5 3 2 3" xfId="20401" xr:uid="{3F5F78CC-D2B6-45CF-8636-E51DA78CAC84}"/>
    <cellStyle name="40% - Accent2 3 5 3 3" xfId="20402" xr:uid="{094F6197-5BB5-44BD-BBF4-7CF20EAEC47D}"/>
    <cellStyle name="40% - Accent2 3 5 3 4" xfId="20403" xr:uid="{E62F4896-5D93-4A4B-ADB1-C2A8ABAF59BD}"/>
    <cellStyle name="40% - Accent2 3 5 3 5" xfId="20404" xr:uid="{37CAA57E-C02C-47BB-8A65-8AFDB35C1162}"/>
    <cellStyle name="40% - Accent2 3 5 4" xfId="20405" xr:uid="{FFD03B53-E9B0-4F83-92E0-E3AE132C9B36}"/>
    <cellStyle name="40% - Accent2 3 5 4 2" xfId="20406" xr:uid="{D9A85D6E-4D78-49C0-BB6D-191807F7E41A}"/>
    <cellStyle name="40% - Accent2 3 5 4 3" xfId="20407" xr:uid="{77E17C63-4B76-4ACB-9924-AC1D17058F1B}"/>
    <cellStyle name="40% - Accent2 3 5 5" xfId="20408" xr:uid="{370D31CA-8363-44AC-A31F-7866434C8699}"/>
    <cellStyle name="40% - Accent2 3 5 6" xfId="20409" xr:uid="{074357D9-1383-4985-9B33-78978B2E06E4}"/>
    <cellStyle name="40% - Accent2 3 5 7" xfId="20410" xr:uid="{CFF5D52C-C9BF-4F2F-9EE6-B5B96095AA3C}"/>
    <cellStyle name="40% - Accent2 3 5 8" xfId="20390" xr:uid="{21329ED8-DCCA-47A2-9EE5-E12E2C1F2DE6}"/>
    <cellStyle name="40% - Accent2 3 6" xfId="4517" xr:uid="{48081A12-9D71-4AC5-85A9-0E916B4F16B1}"/>
    <cellStyle name="40% - Accent2 3 6 2" xfId="20412" xr:uid="{69F859D9-4F6A-4DE8-834B-4FB5FAE086E3}"/>
    <cellStyle name="40% - Accent2 3 6 2 2" xfId="20413" xr:uid="{98273BAA-2489-44C9-8700-8F175BFA11F7}"/>
    <cellStyle name="40% - Accent2 3 6 2 3" xfId="20414" xr:uid="{1D6E2650-F3F4-4276-B238-625C65AB1928}"/>
    <cellStyle name="40% - Accent2 3 6 3" xfId="20415" xr:uid="{399FD417-163A-4F90-8EB5-109F5C7D6C58}"/>
    <cellStyle name="40% - Accent2 3 6 4" xfId="20416" xr:uid="{3E1C7DCC-724E-464B-B515-212DCE2F5ED1}"/>
    <cellStyle name="40% - Accent2 3 6 5" xfId="20417" xr:uid="{53DE5D05-753F-4B47-A296-74D531EE1AE2}"/>
    <cellStyle name="40% - Accent2 3 6 6" xfId="20418" xr:uid="{7432B781-F3A9-4DE5-8353-18F7B4A5577F}"/>
    <cellStyle name="40% - Accent2 3 6 7" xfId="20411" xr:uid="{B66248AF-90CF-4F58-AF1E-DFEBBDB3CCE3}"/>
    <cellStyle name="40% - Accent2 3 7" xfId="9012" xr:uid="{428F45E9-BD24-4F58-9976-1F5993A45669}"/>
    <cellStyle name="40% - Accent2 3 7 2" xfId="20420" xr:uid="{3B2B9AA3-851F-4AB8-B02B-0F0BADF7F698}"/>
    <cellStyle name="40% - Accent2 3 7 2 2" xfId="20421" xr:uid="{C9286109-D0A5-418B-9F3C-40F84A24BDFE}"/>
    <cellStyle name="40% - Accent2 3 7 2 3" xfId="20422" xr:uid="{67BB99F0-FA42-48B8-8B77-AE3FE99C887F}"/>
    <cellStyle name="40% - Accent2 3 7 3" xfId="20423" xr:uid="{2E586C4E-BF6F-4EB7-8C7D-0CB1967F880C}"/>
    <cellStyle name="40% - Accent2 3 7 4" xfId="20424" xr:uid="{B1D94B9A-46E2-47E4-8F2B-D28516E40B54}"/>
    <cellStyle name="40% - Accent2 3 7 5" xfId="20425" xr:uid="{46520BA3-06C8-4A1E-8B3A-2EA2C292CE9D}"/>
    <cellStyle name="40% - Accent2 3 7 6" xfId="20419" xr:uid="{95E55310-30B4-42EA-BE42-BA071E24E0FC}"/>
    <cellStyle name="40% - Accent2 3 8" xfId="20426" xr:uid="{98EC1A9C-5427-4041-A17B-745E22FA6890}"/>
    <cellStyle name="40% - Accent2 3 8 2" xfId="20427" xr:uid="{F8BBFF8D-9D0B-45CC-AB55-1E177EC51B54}"/>
    <cellStyle name="40% - Accent2 3 8 3" xfId="20428" xr:uid="{4CC72064-B75A-4AE7-BC02-EB5D0B7B3E9B}"/>
    <cellStyle name="40% - Accent2 3 9" xfId="20429" xr:uid="{391F44BC-D067-4FA7-A244-322EF2F00ED0}"/>
    <cellStyle name="40% - Accent2 30" xfId="20430" xr:uid="{A21F1151-0C75-47A9-81BC-2830CD708079}"/>
    <cellStyle name="40% - Accent2 31" xfId="20431" xr:uid="{ACEF5875-665B-45BA-A2B7-7D0210DF4E41}"/>
    <cellStyle name="40% - Accent2 32" xfId="20432" xr:uid="{12F5D78F-F6CC-4695-B913-F6109D765942}"/>
    <cellStyle name="40% - Accent2 33" xfId="20433" xr:uid="{91654720-DBD3-45E9-9541-2A1ABC6C51B3}"/>
    <cellStyle name="40% - Accent2 34" xfId="20434" xr:uid="{D96B3D3D-6002-4836-8A4D-E6B706FE7B9A}"/>
    <cellStyle name="40% - Accent2 35" xfId="20435" xr:uid="{9D817D3F-CA3E-4A8A-8C95-DF4CCA3B0245}"/>
    <cellStyle name="40% - Accent2 36" xfId="19957" xr:uid="{C4A24E97-8908-44DC-A556-5F4946DCF2C0}"/>
    <cellStyle name="40% - Accent2 37" xfId="13123" xr:uid="{3A61446B-C568-43B5-9E84-0B974AEF14EB}"/>
    <cellStyle name="40% - Accent2 38" xfId="11010" xr:uid="{706A1556-F5F8-44EB-938A-9BFF57108A3D}"/>
    <cellStyle name="40% - Accent2 4" xfId="467" xr:uid="{B0B0ABCA-5D3A-44E3-BFDB-970AF3E50CFC}"/>
    <cellStyle name="40% - Accent2 4 10" xfId="20437" xr:uid="{E0240F55-23FF-4314-B866-8C77E9389073}"/>
    <cellStyle name="40% - Accent2 4 11" xfId="20438" xr:uid="{E081DC11-5783-4FC4-919F-1078009F9CC6}"/>
    <cellStyle name="40% - Accent2 4 12" xfId="20436" xr:uid="{78148736-C178-4EB2-B24C-397F5D68BD8B}"/>
    <cellStyle name="40% - Accent2 4 13" xfId="13214" xr:uid="{03CED71B-20EF-4892-A92F-17954833FE76}"/>
    <cellStyle name="40% - Accent2 4 14" xfId="11254" xr:uid="{0D480BF0-F2CE-466C-B818-3D1A11CC8042}"/>
    <cellStyle name="40% - Accent2 4 2" xfId="754" xr:uid="{D0BF63A6-8444-4DB2-84B1-C69A438C2CB2}"/>
    <cellStyle name="40% - Accent2 4 2 10" xfId="27732" xr:uid="{AF7BB80D-5855-478B-A1DE-6ED826C7653D}"/>
    <cellStyle name="40% - Accent2 4 2 11" xfId="20439" xr:uid="{F8EB05CA-DE67-42C0-93D9-4BC670ECE847}"/>
    <cellStyle name="40% - Accent2 4 2 12" xfId="11528" xr:uid="{9A9C0802-906D-4EDA-AE01-6607FDBF5B63}"/>
    <cellStyle name="40% - Accent2 4 2 2" xfId="1799" xr:uid="{57ACDBB3-AC69-47BC-AAAA-C38212388B0F}"/>
    <cellStyle name="40% - Accent2 4 2 2 10" xfId="12566" xr:uid="{ED8599C8-0F9D-40CF-8704-7C75F9DC9051}"/>
    <cellStyle name="40% - Accent2 4 2 2 2" xfId="3823" xr:uid="{7A039193-7223-48FA-A54C-B5A45CBB15D4}"/>
    <cellStyle name="40% - Accent2 4 2 2 2 2" xfId="7832" xr:uid="{04243B8F-D8EA-4B77-8322-46A6E7D8AE11}"/>
    <cellStyle name="40% - Accent2 4 2 2 2 2 2" xfId="20443" xr:uid="{4E76158F-34C4-40F4-A413-62C949346759}"/>
    <cellStyle name="40% - Accent2 4 2 2 2 2 3" xfId="20444" xr:uid="{E97F9556-97BA-4A7D-8D9C-F48ED41F08C0}"/>
    <cellStyle name="40% - Accent2 4 2 2 2 2 4" xfId="20442" xr:uid="{37E7D914-3866-441C-8EB7-B33DEEF26F4C}"/>
    <cellStyle name="40% - Accent2 4 2 2 2 3" xfId="20445" xr:uid="{BD063FA6-F1C8-47FE-AFB6-DFEF163A9881}"/>
    <cellStyle name="40% - Accent2 4 2 2 2 4" xfId="20446" xr:uid="{57FF37AB-F59F-4EFE-BD6B-4457E69E18BE}"/>
    <cellStyle name="40% - Accent2 4 2 2 2 5" xfId="20447" xr:uid="{BBA02AA1-C40A-4C16-80E9-3EBBB9AC0664}"/>
    <cellStyle name="40% - Accent2 4 2 2 2 6" xfId="20441" xr:uid="{42B05136-99F9-4CF4-94B4-6D98A71B5B3D}"/>
    <cellStyle name="40% - Accent2 4 2 2 3" xfId="5841" xr:uid="{83E28F98-81AD-42B1-9212-A85F2B05CC92}"/>
    <cellStyle name="40% - Accent2 4 2 2 3 2" xfId="20449" xr:uid="{EB4F24B7-56F9-4F69-8398-79762DD72CE7}"/>
    <cellStyle name="40% - Accent2 4 2 2 3 2 2" xfId="20450" xr:uid="{6CF18A82-8856-498A-BAE6-DC344D9C7ECB}"/>
    <cellStyle name="40% - Accent2 4 2 2 3 2 3" xfId="20451" xr:uid="{89EFBCFA-70E4-4E1F-8882-B0B71D7DF4D8}"/>
    <cellStyle name="40% - Accent2 4 2 2 3 3" xfId="20452" xr:uid="{DE0BF30A-3E1E-4A1E-BB4A-7FB280E02ACA}"/>
    <cellStyle name="40% - Accent2 4 2 2 3 4" xfId="20453" xr:uid="{63E9CA64-4FEC-49E8-A23B-A2EDB8F9D5E8}"/>
    <cellStyle name="40% - Accent2 4 2 2 3 5" xfId="20454" xr:uid="{6037B65F-87BA-477D-8E7D-B046A26E8841}"/>
    <cellStyle name="40% - Accent2 4 2 2 3 6" xfId="20448" xr:uid="{5FD9D2D0-1A0C-4D27-AC20-A40C71DC316D}"/>
    <cellStyle name="40% - Accent2 4 2 2 4" xfId="10336" xr:uid="{D87743F0-3F52-4C90-A170-3502CD3FB085}"/>
    <cellStyle name="40% - Accent2 4 2 2 4 2" xfId="20456" xr:uid="{89E5024F-D48E-4191-8621-9A6D18BE25FD}"/>
    <cellStyle name="40% - Accent2 4 2 2 4 3" xfId="20457" xr:uid="{B6F09710-CD0F-4535-B5BC-DC63AF51B9CE}"/>
    <cellStyle name="40% - Accent2 4 2 2 4 4" xfId="20455" xr:uid="{6F76BDB9-1473-4A74-AD65-53C7D9ABD48D}"/>
    <cellStyle name="40% - Accent2 4 2 2 5" xfId="20458" xr:uid="{8F765B20-9E60-45C8-99B7-F99CB8F87550}"/>
    <cellStyle name="40% - Accent2 4 2 2 6" xfId="20459" xr:uid="{77C41152-EE1C-4895-9A24-D23E78E96D41}"/>
    <cellStyle name="40% - Accent2 4 2 2 7" xfId="20460" xr:uid="{A8F61C37-5893-446D-B5BE-A80637276C99}"/>
    <cellStyle name="40% - Accent2 4 2 2 8" xfId="28715" xr:uid="{A5DCB99C-D6A7-43B0-BAB7-3C9656C80247}"/>
    <cellStyle name="40% - Accent2 4 2 2 9" xfId="20440" xr:uid="{DE6867B8-AA77-40F6-A856-ED67861F476B}"/>
    <cellStyle name="40% - Accent2 4 2 3" xfId="2786" xr:uid="{73C3A13A-FCB8-4E56-81F7-DFC3E3AAC6BD}"/>
    <cellStyle name="40% - Accent2 4 2 3 2" xfId="6795" xr:uid="{F5CCEB7A-220F-494C-842B-5EB8E9CC5141}"/>
    <cellStyle name="40% - Accent2 4 2 3 2 2" xfId="20463" xr:uid="{7A97C4CB-4285-4347-AFFE-764262B38EF2}"/>
    <cellStyle name="40% - Accent2 4 2 3 2 2 2" xfId="20464" xr:uid="{92AB721B-5CC1-4504-AE30-69AF54D30A5D}"/>
    <cellStyle name="40% - Accent2 4 2 3 2 2 3" xfId="20465" xr:uid="{406F7A64-8DF4-434C-BF60-00BEA5C40E7F}"/>
    <cellStyle name="40% - Accent2 4 2 3 2 3" xfId="20466" xr:uid="{59601381-BA57-4BE4-BA50-534D2B2541AE}"/>
    <cellStyle name="40% - Accent2 4 2 3 2 4" xfId="20467" xr:uid="{07481603-DEB2-4338-A44C-8ACFF7767E75}"/>
    <cellStyle name="40% - Accent2 4 2 3 2 5" xfId="20468" xr:uid="{31477CCA-0C51-4129-8102-AC9740CCE76D}"/>
    <cellStyle name="40% - Accent2 4 2 3 2 6" xfId="20462" xr:uid="{1C3630D3-C867-4379-8B16-391E10E94D24}"/>
    <cellStyle name="40% - Accent2 4 2 3 3" xfId="20469" xr:uid="{E7E076B5-744A-413F-B6C9-04D5A89472CE}"/>
    <cellStyle name="40% - Accent2 4 2 3 3 2" xfId="20470" xr:uid="{22045C58-A98E-44F1-B0E7-08BEE9748CF0}"/>
    <cellStyle name="40% - Accent2 4 2 3 3 2 2" xfId="20471" xr:uid="{5E3C61AE-1792-47BE-9AEC-A86C1C05A12F}"/>
    <cellStyle name="40% - Accent2 4 2 3 3 2 3" xfId="20472" xr:uid="{2AD48BD5-B362-4424-86DF-BB317AB21D13}"/>
    <cellStyle name="40% - Accent2 4 2 3 3 3" xfId="20473" xr:uid="{BDAF0BFE-AC87-4F91-9BC4-D56EDEB65E55}"/>
    <cellStyle name="40% - Accent2 4 2 3 3 4" xfId="20474" xr:uid="{1CB85448-9442-41FF-9301-62AADD9109E4}"/>
    <cellStyle name="40% - Accent2 4 2 3 3 5" xfId="20475" xr:uid="{97FAA696-59CE-4273-A397-88E9F3B0834A}"/>
    <cellStyle name="40% - Accent2 4 2 3 4" xfId="20476" xr:uid="{9D4843D0-C28C-4FCC-A803-64F2539A22FF}"/>
    <cellStyle name="40% - Accent2 4 2 3 4 2" xfId="20477" xr:uid="{A69B80EC-A6FA-4E5B-BD5C-B1043B298746}"/>
    <cellStyle name="40% - Accent2 4 2 3 4 3" xfId="20478" xr:uid="{B1E5D78D-59A7-4001-90CD-B397C96AF7D5}"/>
    <cellStyle name="40% - Accent2 4 2 3 5" xfId="20479" xr:uid="{484FA336-5074-49EE-9488-01690492B366}"/>
    <cellStyle name="40% - Accent2 4 2 3 6" xfId="20480" xr:uid="{8A46D39D-9CBC-4735-A8B2-21547F5DE8B3}"/>
    <cellStyle name="40% - Accent2 4 2 3 7" xfId="20481" xr:uid="{D2F40B0F-AA27-44DC-931C-995D9EB9F1E0}"/>
    <cellStyle name="40% - Accent2 4 2 3 8" xfId="20461" xr:uid="{304DA643-3F0A-4B80-A2E5-DB435862AE12}"/>
    <cellStyle name="40% - Accent2 4 2 4" xfId="4803" xr:uid="{4B3AF67C-057E-4A4C-8E44-B20819E7A07C}"/>
    <cellStyle name="40% - Accent2 4 2 4 2" xfId="20483" xr:uid="{4E9E69DE-A985-4366-8AFD-506F34320EF7}"/>
    <cellStyle name="40% - Accent2 4 2 4 2 2" xfId="20484" xr:uid="{C3E78FF6-FCBA-4380-A433-36BD81B01D04}"/>
    <cellStyle name="40% - Accent2 4 2 4 2 3" xfId="20485" xr:uid="{55BCFA4F-57DC-4A17-94EE-104F43A74278}"/>
    <cellStyle name="40% - Accent2 4 2 4 3" xfId="20486" xr:uid="{B99EB76D-A520-4DE5-BEE2-54D32064B600}"/>
    <cellStyle name="40% - Accent2 4 2 4 4" xfId="20487" xr:uid="{24AF2DE5-A9E6-4F8F-9250-0E1874E75B76}"/>
    <cellStyle name="40% - Accent2 4 2 4 5" xfId="20488" xr:uid="{D748023E-9E47-416E-9E14-3ADF73C4DDE5}"/>
    <cellStyle name="40% - Accent2 4 2 4 6" xfId="20482" xr:uid="{4E22A028-0035-423D-A654-273974D144F2}"/>
    <cellStyle name="40% - Accent2 4 2 5" xfId="9299" xr:uid="{BC030E44-0279-4D1C-B36D-EEA6460997D2}"/>
    <cellStyle name="40% - Accent2 4 2 5 2" xfId="20490" xr:uid="{187BC930-F15D-4330-A073-E1983D9D67A7}"/>
    <cellStyle name="40% - Accent2 4 2 5 2 2" xfId="20491" xr:uid="{EB201B6C-C459-4198-909C-5E68EB7FB7E3}"/>
    <cellStyle name="40% - Accent2 4 2 5 2 3" xfId="20492" xr:uid="{D5004E80-4FDF-40E7-9082-42F50F97E4D5}"/>
    <cellStyle name="40% - Accent2 4 2 5 3" xfId="20493" xr:uid="{0D75D198-A2E3-4C12-A484-EA158E2BD21A}"/>
    <cellStyle name="40% - Accent2 4 2 5 4" xfId="20494" xr:uid="{86913095-8DB4-45AA-B16F-BB0B4FA09ECA}"/>
    <cellStyle name="40% - Accent2 4 2 5 5" xfId="20495" xr:uid="{1360702B-BD0E-4421-BF2E-FCFAAC9F4D9F}"/>
    <cellStyle name="40% - Accent2 4 2 5 6" xfId="20489" xr:uid="{DE419F85-25A4-4593-BD88-FFB179302249}"/>
    <cellStyle name="40% - Accent2 4 2 6" xfId="20496" xr:uid="{1FFAE081-5282-46BA-BBBD-10755563483B}"/>
    <cellStyle name="40% - Accent2 4 2 6 2" xfId="20497" xr:uid="{C877FCFF-FEB8-4F16-BA07-97E27E345E4C}"/>
    <cellStyle name="40% - Accent2 4 2 6 3" xfId="20498" xr:uid="{DD918EE7-B0D7-45FF-8A42-6C4A83F682CD}"/>
    <cellStyle name="40% - Accent2 4 2 7" xfId="20499" xr:uid="{DFC9DFEB-E066-43CC-AECE-EDF8A79B5F74}"/>
    <cellStyle name="40% - Accent2 4 2 8" xfId="20500" xr:uid="{72245CF2-596B-4465-BFF0-84AC4E5867F2}"/>
    <cellStyle name="40% - Accent2 4 2 9" xfId="20501" xr:uid="{8605722C-D428-48D4-9F02-3C9C5D2933E1}"/>
    <cellStyle name="40% - Accent2 4 3" xfId="1025" xr:uid="{4D7C484D-8134-4B34-BA65-3C2D33570975}"/>
    <cellStyle name="40% - Accent2 4 3 10" xfId="11796" xr:uid="{16674FD4-B106-4832-B9B1-A6D3F44C988B}"/>
    <cellStyle name="40% - Accent2 4 3 2" xfId="2066" xr:uid="{C2A26BED-1040-44F0-AF14-A8EF5E5AD998}"/>
    <cellStyle name="40% - Accent2 4 3 2 2" xfId="4090" xr:uid="{72BC150B-7979-47A5-8F82-98DE8083C170}"/>
    <cellStyle name="40% - Accent2 4 3 2 2 2" xfId="8099" xr:uid="{4D52724C-169E-49B2-9791-199253D8145F}"/>
    <cellStyle name="40% - Accent2 4 3 2 2 2 2" xfId="20505" xr:uid="{ECA12869-CC7D-4E23-AA14-E5E40A293DA7}"/>
    <cellStyle name="40% - Accent2 4 3 2 2 3" xfId="20506" xr:uid="{357F91A6-2FDE-48A5-BECE-60B5394224FE}"/>
    <cellStyle name="40% - Accent2 4 3 2 2 4" xfId="20504" xr:uid="{69EF6E3B-EF23-488B-9ECA-17C4F3D15684}"/>
    <cellStyle name="40% - Accent2 4 3 2 3" xfId="6108" xr:uid="{09652248-04CD-4E54-83D0-6AA086284ADD}"/>
    <cellStyle name="40% - Accent2 4 3 2 3 2" xfId="20507" xr:uid="{8A21EC31-9C68-46F7-8208-71CB49A63309}"/>
    <cellStyle name="40% - Accent2 4 3 2 4" xfId="10603" xr:uid="{A080ED6C-890A-495B-99F7-68CE2F2612C4}"/>
    <cellStyle name="40% - Accent2 4 3 2 4 2" xfId="20508" xr:uid="{BB7D368C-313F-4BF0-A0ED-5C5A8732E1BB}"/>
    <cellStyle name="40% - Accent2 4 3 2 5" xfId="20509" xr:uid="{C923B80B-639C-4792-9C75-18062C7463EE}"/>
    <cellStyle name="40% - Accent2 4 3 2 6" xfId="28976" xr:uid="{23EF487B-8247-472F-9F88-0E39B33761C0}"/>
    <cellStyle name="40% - Accent2 4 3 2 7" xfId="20503" xr:uid="{15985B0A-CF1A-4911-B14F-C539B2F9B94E}"/>
    <cellStyle name="40% - Accent2 4 3 2 8" xfId="12833" xr:uid="{45308EC7-4BEF-411D-85D7-4851220B2330}"/>
    <cellStyle name="40% - Accent2 4 3 3" xfId="3053" xr:uid="{3D30F8B6-98C1-49D2-8DC4-8355B8672277}"/>
    <cellStyle name="40% - Accent2 4 3 3 2" xfId="7062" xr:uid="{5AE08FDE-94A2-4762-92A9-0490295A5768}"/>
    <cellStyle name="40% - Accent2 4 3 3 2 2" xfId="20512" xr:uid="{F6CF1A3D-0F91-47B8-B923-2E1912841367}"/>
    <cellStyle name="40% - Accent2 4 3 3 2 3" xfId="20513" xr:uid="{22899712-AA8A-4D82-A317-F9924954C79D}"/>
    <cellStyle name="40% - Accent2 4 3 3 2 4" xfId="20511" xr:uid="{4454B98A-5876-44AD-95B8-701DE368142B}"/>
    <cellStyle name="40% - Accent2 4 3 3 3" xfId="20514" xr:uid="{9777E904-0BBC-4CB5-BC1F-D31771A0516B}"/>
    <cellStyle name="40% - Accent2 4 3 3 4" xfId="20515" xr:uid="{4FA937EC-A384-49BC-8F8A-050F8CC78A00}"/>
    <cellStyle name="40% - Accent2 4 3 3 5" xfId="20516" xr:uid="{0E20EDA1-FDE6-46F2-ABA2-D5D964EE15A8}"/>
    <cellStyle name="40% - Accent2 4 3 3 6" xfId="20510" xr:uid="{52AA6E3D-18E9-4D7A-AEFC-097A6B746F59}"/>
    <cellStyle name="40% - Accent2 4 3 4" xfId="5071" xr:uid="{204B2F0D-6E62-466A-B4CA-0450C23C48BF}"/>
    <cellStyle name="40% - Accent2 4 3 4 2" xfId="20518" xr:uid="{1C813CEB-55E8-47E5-A6A6-F1647BE0025C}"/>
    <cellStyle name="40% - Accent2 4 3 4 3" xfId="20519" xr:uid="{2D3ADC4E-C462-4538-908D-17B4AC1E98CC}"/>
    <cellStyle name="40% - Accent2 4 3 4 4" xfId="20517" xr:uid="{9B2CE372-DA6F-4487-9B41-5B649775BC49}"/>
    <cellStyle name="40% - Accent2 4 3 5" xfId="9566" xr:uid="{2E85F5EA-005A-45EA-B1FA-423EED71DE89}"/>
    <cellStyle name="40% - Accent2 4 3 5 2" xfId="20520" xr:uid="{3992DFF6-D4BE-49FD-A785-0F2CAAE24454}"/>
    <cellStyle name="40% - Accent2 4 3 6" xfId="20521" xr:uid="{50E83389-BAF6-4A00-9C8F-DCA32E803656}"/>
    <cellStyle name="40% - Accent2 4 3 7" xfId="20522" xr:uid="{C719DAEC-85B1-4BB1-842B-309D91663EB6}"/>
    <cellStyle name="40% - Accent2 4 3 8" xfId="27979" xr:uid="{9D7130EE-11E0-4001-820E-65A220D2EA98}"/>
    <cellStyle name="40% - Accent2 4 3 9" xfId="20502" xr:uid="{6D29024F-3E2A-483A-B23F-5FB97E3AE093}"/>
    <cellStyle name="40% - Accent2 4 4" xfId="1532" xr:uid="{21FC2A2D-90E9-4A71-975C-63D62692F706}"/>
    <cellStyle name="40% - Accent2 4 4 10" xfId="12299" xr:uid="{1BF32269-3A31-42AD-8CA1-A764154AD938}"/>
    <cellStyle name="40% - Accent2 4 4 2" xfId="3556" xr:uid="{2797A6B2-2C51-4CD2-BD35-541CFB99F239}"/>
    <cellStyle name="40% - Accent2 4 4 2 2" xfId="7565" xr:uid="{6E999B83-6FFE-4E82-B4B3-F8A6D440CF9D}"/>
    <cellStyle name="40% - Accent2 4 4 2 2 2" xfId="20526" xr:uid="{3E09EB58-A956-4457-8C5C-3EDBBCF7E08C}"/>
    <cellStyle name="40% - Accent2 4 4 2 2 3" xfId="20527" xr:uid="{587C64EC-EAAA-43A2-A33B-DC54DFCB0D20}"/>
    <cellStyle name="40% - Accent2 4 4 2 2 4" xfId="20525" xr:uid="{438604FB-B6BC-41A8-B6BF-9865EED62CED}"/>
    <cellStyle name="40% - Accent2 4 4 2 3" xfId="20528" xr:uid="{7F711A5A-601F-4237-8CB9-7AAC7F2F315D}"/>
    <cellStyle name="40% - Accent2 4 4 2 4" xfId="20529" xr:uid="{BED758CD-93E5-458B-A8D0-75C18471B8EC}"/>
    <cellStyle name="40% - Accent2 4 4 2 5" xfId="20530" xr:uid="{19D86EC9-9C86-4D97-A287-2E4998040B34}"/>
    <cellStyle name="40% - Accent2 4 4 2 6" xfId="20524" xr:uid="{4776FB2F-A8AE-4260-BA2D-AB8EAA48A30D}"/>
    <cellStyle name="40% - Accent2 4 4 3" xfId="5574" xr:uid="{032835A8-46A4-4EFA-8247-814B983707FD}"/>
    <cellStyle name="40% - Accent2 4 4 3 2" xfId="20532" xr:uid="{439DADAD-1429-443B-B826-BDD1A201C8FB}"/>
    <cellStyle name="40% - Accent2 4 4 3 2 2" xfId="20533" xr:uid="{BA5FFADB-3CAC-4C04-81F1-F9E9F1A2EE95}"/>
    <cellStyle name="40% - Accent2 4 4 3 2 3" xfId="20534" xr:uid="{602F3B86-7603-4C73-A7AF-DC7BF8D9BB77}"/>
    <cellStyle name="40% - Accent2 4 4 3 3" xfId="20535" xr:uid="{B05705B3-A85E-4479-802A-ADA05B0F8995}"/>
    <cellStyle name="40% - Accent2 4 4 3 4" xfId="20536" xr:uid="{9F491A09-3290-4097-9A21-8225617339F5}"/>
    <cellStyle name="40% - Accent2 4 4 3 5" xfId="20537" xr:uid="{B1D5542D-B734-474E-8BC9-1DCDF0668771}"/>
    <cellStyle name="40% - Accent2 4 4 3 6" xfId="20531" xr:uid="{F3BCC151-A0A9-429E-B8AB-8E9225088672}"/>
    <cellStyle name="40% - Accent2 4 4 4" xfId="10069" xr:uid="{456068C0-64BC-4EEF-AE03-6E74E5DC9524}"/>
    <cellStyle name="40% - Accent2 4 4 4 2" xfId="20539" xr:uid="{2B5F193C-A8F5-492F-B5EA-FCC2C0701404}"/>
    <cellStyle name="40% - Accent2 4 4 4 3" xfId="20540" xr:uid="{0518E2D3-0277-40AE-8DAA-76D41665D684}"/>
    <cellStyle name="40% - Accent2 4 4 4 4" xfId="20538" xr:uid="{BFC674EF-572F-467C-AFFE-E155C99B0614}"/>
    <cellStyle name="40% - Accent2 4 4 5" xfId="20541" xr:uid="{C4E81872-7428-4F01-92BA-7A2082238F76}"/>
    <cellStyle name="40% - Accent2 4 4 6" xfId="20542" xr:uid="{E23EA0B4-4441-40B7-9047-743595A00028}"/>
    <cellStyle name="40% - Accent2 4 4 7" xfId="20543" xr:uid="{1646C88C-EB1B-4099-866A-DE467FBD6D73}"/>
    <cellStyle name="40% - Accent2 4 4 8" xfId="28468" xr:uid="{01614C93-D89B-4A7C-B075-628ECE80D1DC}"/>
    <cellStyle name="40% - Accent2 4 4 9" xfId="20523" xr:uid="{3689B566-1C20-4224-9C3E-2DAB164ABB6E}"/>
    <cellStyle name="40% - Accent2 4 5" xfId="2519" xr:uid="{98A7F945-ACC8-4219-A2D6-773FB49F4F49}"/>
    <cellStyle name="40% - Accent2 4 5 2" xfId="6528" xr:uid="{18DA080B-414F-4AAE-81E3-DA1AC1A5616B}"/>
    <cellStyle name="40% - Accent2 4 5 2 2" xfId="20546" xr:uid="{EDA315A9-1B1F-4C91-A058-583D4E75B5E6}"/>
    <cellStyle name="40% - Accent2 4 5 2 2 2" xfId="20547" xr:uid="{2EFB891B-B62D-4EB4-A8CF-DD32CB95F0EC}"/>
    <cellStyle name="40% - Accent2 4 5 2 2 3" xfId="20548" xr:uid="{FAF14772-5813-44E1-A7D7-606587890EE5}"/>
    <cellStyle name="40% - Accent2 4 5 2 3" xfId="20549" xr:uid="{3BB780AB-4FC5-4F2E-A706-45BEB1F389BC}"/>
    <cellStyle name="40% - Accent2 4 5 2 4" xfId="20550" xr:uid="{D992B361-E886-4E4F-91D9-630753425F7E}"/>
    <cellStyle name="40% - Accent2 4 5 2 5" xfId="20551" xr:uid="{1AA5DD80-725A-4D99-93EC-59A54A92EC87}"/>
    <cellStyle name="40% - Accent2 4 5 2 6" xfId="20545" xr:uid="{1CEEFB16-F912-4AF4-9BEE-F88AADA06735}"/>
    <cellStyle name="40% - Accent2 4 5 3" xfId="20552" xr:uid="{A18295EA-CE5A-41D6-B410-B04EDD2EF1A7}"/>
    <cellStyle name="40% - Accent2 4 5 3 2" xfId="20553" xr:uid="{4D896EE3-4E0C-4EAC-BC16-9D94A79BC213}"/>
    <cellStyle name="40% - Accent2 4 5 3 2 2" xfId="20554" xr:uid="{9BB601AE-D615-4F6F-B384-0FCF0DCAD64D}"/>
    <cellStyle name="40% - Accent2 4 5 3 2 3" xfId="20555" xr:uid="{EB0B00F1-9CB6-4590-9866-D0589390DC12}"/>
    <cellStyle name="40% - Accent2 4 5 3 3" xfId="20556" xr:uid="{635E44F7-17E8-4CB8-AF5D-C8DBA31C2C9B}"/>
    <cellStyle name="40% - Accent2 4 5 3 4" xfId="20557" xr:uid="{6A7F35AE-2771-44E0-8381-3A1F0BEF721D}"/>
    <cellStyle name="40% - Accent2 4 5 3 5" xfId="20558" xr:uid="{6AB21DAC-5B13-4FA2-93DE-B5E8326A94C6}"/>
    <cellStyle name="40% - Accent2 4 5 4" xfId="20559" xr:uid="{4835E085-8ABC-42A3-9AC0-3796921036B9}"/>
    <cellStyle name="40% - Accent2 4 5 4 2" xfId="20560" xr:uid="{0CA077BD-FE1E-4B15-BB7D-2FA922A5D9A0}"/>
    <cellStyle name="40% - Accent2 4 5 4 3" xfId="20561" xr:uid="{D201A5C1-8285-42E3-BFF3-F04605D8BAB5}"/>
    <cellStyle name="40% - Accent2 4 5 5" xfId="20562" xr:uid="{B9BFEFCC-7503-4D12-A5E4-27BD08226F11}"/>
    <cellStyle name="40% - Accent2 4 5 6" xfId="20563" xr:uid="{B6DEE306-CE61-468C-889F-86A86E02DFCD}"/>
    <cellStyle name="40% - Accent2 4 5 7" xfId="20564" xr:uid="{C3804B37-5F63-4E6B-B003-A94CBE9EC266}"/>
    <cellStyle name="40% - Accent2 4 5 8" xfId="20544" xr:uid="{DB158D05-FD86-4AA9-A446-CE37B7006D29}"/>
    <cellStyle name="40% - Accent2 4 6" xfId="4535" xr:uid="{428ADC07-E21E-4FC6-A0D3-D16742CD259F}"/>
    <cellStyle name="40% - Accent2 4 6 2" xfId="20566" xr:uid="{11915D4D-5391-4CC8-9857-757E0D24F4A1}"/>
    <cellStyle name="40% - Accent2 4 6 2 2" xfId="20567" xr:uid="{3CB4BBFE-46EA-40EB-8B90-FBBA7CEA979F}"/>
    <cellStyle name="40% - Accent2 4 6 2 3" xfId="20568" xr:uid="{3931A08D-99B6-41B0-A17C-E15844CAD398}"/>
    <cellStyle name="40% - Accent2 4 6 3" xfId="20569" xr:uid="{5A4E49EA-9504-4BA8-9987-B112227334A1}"/>
    <cellStyle name="40% - Accent2 4 6 4" xfId="20570" xr:uid="{937143FF-847D-48C1-86C6-F09981FCF091}"/>
    <cellStyle name="40% - Accent2 4 6 5" xfId="20571" xr:uid="{31FCE7FD-7032-46C2-B2DE-E60415E2ADC9}"/>
    <cellStyle name="40% - Accent2 4 6 6" xfId="20565" xr:uid="{81FA3C95-62B4-449F-B983-2681D64D2D8A}"/>
    <cellStyle name="40% - Accent2 4 7" xfId="9030" xr:uid="{724455E6-83F5-471A-869E-1AE860A8000F}"/>
    <cellStyle name="40% - Accent2 4 7 2" xfId="20573" xr:uid="{2B36BA0E-B366-46C1-80D9-A304E5E03EFC}"/>
    <cellStyle name="40% - Accent2 4 7 2 2" xfId="20574" xr:uid="{1D28362C-A217-48CD-9781-9C24213CA0D4}"/>
    <cellStyle name="40% - Accent2 4 7 2 3" xfId="20575" xr:uid="{08139FBF-6D5B-430F-8D8E-3001F9C3EAB3}"/>
    <cellStyle name="40% - Accent2 4 7 3" xfId="20576" xr:uid="{71F3EA20-2AA5-495E-81D3-FFD36AB374E3}"/>
    <cellStyle name="40% - Accent2 4 7 4" xfId="20577" xr:uid="{ECF87B85-4984-4543-A522-B0265AB87917}"/>
    <cellStyle name="40% - Accent2 4 7 5" xfId="20578" xr:uid="{6DB171F9-1432-4ADA-9D03-84B602513C49}"/>
    <cellStyle name="40% - Accent2 4 7 6" xfId="20572" xr:uid="{1C483FA7-A33C-484D-B43C-7244CDFB201F}"/>
    <cellStyle name="40% - Accent2 4 8" xfId="20579" xr:uid="{9DC93D81-B7D5-4134-AD2D-C2B8A144791B}"/>
    <cellStyle name="40% - Accent2 4 8 2" xfId="20580" xr:uid="{A1DC111E-C497-441B-913F-F1CF404A9A47}"/>
    <cellStyle name="40% - Accent2 4 8 3" xfId="20581" xr:uid="{132E5F3B-EBF1-4EBD-9D80-04D6805AE618}"/>
    <cellStyle name="40% - Accent2 4 9" xfId="20582" xr:uid="{3A2C264C-1543-4D16-A482-987F806B9343}"/>
    <cellStyle name="40% - Accent2 5" xfId="486" xr:uid="{1465CCF6-1ADE-4283-8780-30240AD67D6E}"/>
    <cellStyle name="40% - Accent2 5 10" xfId="20584" xr:uid="{2F64A3BB-4B9F-4507-982C-CBB255E8F0A9}"/>
    <cellStyle name="40% - Accent2 5 11" xfId="20585" xr:uid="{F269DD88-07AC-47F7-B010-A98D9CB83D3D}"/>
    <cellStyle name="40% - Accent2 5 12" xfId="27505" xr:uid="{C0E1A081-4A7A-4BF9-AB9C-C3E3EFBD867C}"/>
    <cellStyle name="40% - Accent2 5 13" xfId="20583" xr:uid="{45980574-C5E1-49C7-B1CB-7CA85EADBA5E}"/>
    <cellStyle name="40% - Accent2 5 14" xfId="11273" xr:uid="{8C2AF674-232D-4C1C-AACC-012EBA487E0E}"/>
    <cellStyle name="40% - Accent2 5 2" xfId="773" xr:uid="{7C0BFAB2-0823-46F6-9599-5C87921977EC}"/>
    <cellStyle name="40% - Accent2 5 2 10" xfId="27750" xr:uid="{85CD51C7-46F5-44F2-B0DD-78F10337EC02}"/>
    <cellStyle name="40% - Accent2 5 2 11" xfId="20586" xr:uid="{4AB17C9D-93DD-46E7-BF26-02824B3BB7AC}"/>
    <cellStyle name="40% - Accent2 5 2 12" xfId="11547" xr:uid="{1124BAE2-F2F6-4574-B4F6-D36B95817EFF}"/>
    <cellStyle name="40% - Accent2 5 2 2" xfId="1818" xr:uid="{BFDC4368-C288-463E-B29E-F6D9694A2A16}"/>
    <cellStyle name="40% - Accent2 5 2 2 10" xfId="12585" xr:uid="{BDAF37A4-94D6-40C0-959D-8DDA9B07810E}"/>
    <cellStyle name="40% - Accent2 5 2 2 2" xfId="3842" xr:uid="{83FE2AAF-FF05-449B-8FF4-44EC46259C28}"/>
    <cellStyle name="40% - Accent2 5 2 2 2 2" xfId="7851" xr:uid="{029D37E3-8302-4892-A055-43D8C590059D}"/>
    <cellStyle name="40% - Accent2 5 2 2 2 2 2" xfId="20590" xr:uid="{406C581E-ACA9-4D83-823B-1E7884C8C431}"/>
    <cellStyle name="40% - Accent2 5 2 2 2 2 3" xfId="20591" xr:uid="{9DB47B4E-43D7-4B3C-A272-51AEE514A27F}"/>
    <cellStyle name="40% - Accent2 5 2 2 2 2 4" xfId="20589" xr:uid="{BBC875F9-A653-488A-8D86-C885D11CBF3C}"/>
    <cellStyle name="40% - Accent2 5 2 2 2 3" xfId="20592" xr:uid="{A9814102-170E-4F4E-AF17-16EE268DAB23}"/>
    <cellStyle name="40% - Accent2 5 2 2 2 4" xfId="20593" xr:uid="{19A20498-4977-423C-89A1-A1401FFFA18C}"/>
    <cellStyle name="40% - Accent2 5 2 2 2 5" xfId="20594" xr:uid="{F37E1EC9-1035-4A2C-9334-A8DEF253447E}"/>
    <cellStyle name="40% - Accent2 5 2 2 2 6" xfId="20588" xr:uid="{CD486051-3C79-4473-A3A4-CED97A52950C}"/>
    <cellStyle name="40% - Accent2 5 2 2 3" xfId="5860" xr:uid="{8D1769CE-3281-41D7-B5B2-85FC98404F37}"/>
    <cellStyle name="40% - Accent2 5 2 2 3 2" xfId="20596" xr:uid="{95C317AD-8122-4B17-91E9-5B976C24D115}"/>
    <cellStyle name="40% - Accent2 5 2 2 3 2 2" xfId="20597" xr:uid="{813BBFE8-FB1B-49FF-8C13-AA145BFE0679}"/>
    <cellStyle name="40% - Accent2 5 2 2 3 2 3" xfId="20598" xr:uid="{DABD41AD-1178-45A9-A3A4-187E0EEAEA82}"/>
    <cellStyle name="40% - Accent2 5 2 2 3 3" xfId="20599" xr:uid="{FAFF27CA-11BD-45EE-A793-8EE40C824DE6}"/>
    <cellStyle name="40% - Accent2 5 2 2 3 4" xfId="20600" xr:uid="{96154503-7608-435C-B165-1B711C64CC23}"/>
    <cellStyle name="40% - Accent2 5 2 2 3 5" xfId="20601" xr:uid="{64EBA675-BC9E-4997-A9AA-CBC575431D21}"/>
    <cellStyle name="40% - Accent2 5 2 2 3 6" xfId="20595" xr:uid="{C447EAD0-BDFD-429F-ACA8-6AA3D501AA4A}"/>
    <cellStyle name="40% - Accent2 5 2 2 4" xfId="10355" xr:uid="{1E4618EA-5392-4C06-BFEF-F0D4D90455E5}"/>
    <cellStyle name="40% - Accent2 5 2 2 4 2" xfId="20603" xr:uid="{EB1C8205-3522-49FB-9655-EC74ECFA645A}"/>
    <cellStyle name="40% - Accent2 5 2 2 4 3" xfId="20604" xr:uid="{9276F310-1E7B-4B7F-839B-5FBC388D61E5}"/>
    <cellStyle name="40% - Accent2 5 2 2 4 4" xfId="20602" xr:uid="{51E36BD1-9AF6-455B-BE1C-3CC3578CA41A}"/>
    <cellStyle name="40% - Accent2 5 2 2 5" xfId="20605" xr:uid="{E63B8F37-7370-4C05-A3AF-DE562B5B7BD6}"/>
    <cellStyle name="40% - Accent2 5 2 2 6" xfId="20606" xr:uid="{A9706884-3884-443F-B6AA-D6E539B23227}"/>
    <cellStyle name="40% - Accent2 5 2 2 7" xfId="20607" xr:uid="{2BD55136-97EE-4C80-9BD6-6692878A94D3}"/>
    <cellStyle name="40% - Accent2 5 2 2 8" xfId="28733" xr:uid="{F60B446A-2C26-4891-B917-EA2B362436A3}"/>
    <cellStyle name="40% - Accent2 5 2 2 9" xfId="20587" xr:uid="{92F5A525-C3CD-49B1-84C0-77CB2EFADBA5}"/>
    <cellStyle name="40% - Accent2 5 2 3" xfId="2805" xr:uid="{4F1868B7-D8A4-48A4-BCC9-FFCE86D6213A}"/>
    <cellStyle name="40% - Accent2 5 2 3 2" xfId="6814" xr:uid="{9098B506-C74B-4735-8D95-1520F896EFA1}"/>
    <cellStyle name="40% - Accent2 5 2 3 2 2" xfId="20610" xr:uid="{70838E8D-B77E-4DBC-8DCC-C4FF0BEB0914}"/>
    <cellStyle name="40% - Accent2 5 2 3 2 2 2" xfId="20611" xr:uid="{D4B83A27-9F31-4F96-B0FD-D5A59C8E9207}"/>
    <cellStyle name="40% - Accent2 5 2 3 2 2 3" xfId="20612" xr:uid="{F4D87F6D-DC4E-46AD-BCA9-EFAB6E0C9265}"/>
    <cellStyle name="40% - Accent2 5 2 3 2 3" xfId="20613" xr:uid="{0F25670B-7686-401A-8124-8AF224EB4996}"/>
    <cellStyle name="40% - Accent2 5 2 3 2 4" xfId="20614" xr:uid="{FE114930-EAB9-43AC-A35D-D7D51AED81AE}"/>
    <cellStyle name="40% - Accent2 5 2 3 2 5" xfId="20615" xr:uid="{09A9D1D3-29A8-431C-8219-1711D9849659}"/>
    <cellStyle name="40% - Accent2 5 2 3 2 6" xfId="20609" xr:uid="{874480A7-098D-43B7-AFC8-F5605927D24C}"/>
    <cellStyle name="40% - Accent2 5 2 3 3" xfId="20616" xr:uid="{AD806EBA-0ADA-44D1-9A0F-3A75C86C189D}"/>
    <cellStyle name="40% - Accent2 5 2 3 3 2" xfId="20617" xr:uid="{341F176F-C419-4CB2-84F8-74F9B5ADEA38}"/>
    <cellStyle name="40% - Accent2 5 2 3 3 2 2" xfId="20618" xr:uid="{BACAC9B3-F9FD-45C9-AF9C-51583E7EFD7A}"/>
    <cellStyle name="40% - Accent2 5 2 3 3 2 3" xfId="20619" xr:uid="{DF0C07BF-E639-43E9-BB1C-9C106018D1C9}"/>
    <cellStyle name="40% - Accent2 5 2 3 3 3" xfId="20620" xr:uid="{995EC760-EBDC-49CA-8263-3CE1A5C499C7}"/>
    <cellStyle name="40% - Accent2 5 2 3 3 4" xfId="20621" xr:uid="{B55D30E7-C825-450A-9E73-3F74D3674C5C}"/>
    <cellStyle name="40% - Accent2 5 2 3 3 5" xfId="20622" xr:uid="{5783FEC5-87DA-4B19-8361-764CD36AE0FD}"/>
    <cellStyle name="40% - Accent2 5 2 3 4" xfId="20623" xr:uid="{512F35AF-AE65-4673-BDCE-675D3FB940F7}"/>
    <cellStyle name="40% - Accent2 5 2 3 4 2" xfId="20624" xr:uid="{950EE8CE-2F43-44EE-93E3-0E6870768926}"/>
    <cellStyle name="40% - Accent2 5 2 3 4 3" xfId="20625" xr:uid="{7FC91C03-28AF-4865-AD96-0F0030E6F4A8}"/>
    <cellStyle name="40% - Accent2 5 2 3 5" xfId="20626" xr:uid="{645B6704-7892-49A6-B956-5894718A26B1}"/>
    <cellStyle name="40% - Accent2 5 2 3 6" xfId="20627" xr:uid="{6B94323E-24C9-4430-A5EE-D8B45F7E00C8}"/>
    <cellStyle name="40% - Accent2 5 2 3 7" xfId="20628" xr:uid="{1AD20DBB-ADDC-40EA-BF29-1E645EAD58B3}"/>
    <cellStyle name="40% - Accent2 5 2 3 8" xfId="20608" xr:uid="{317E7240-F4B0-4936-B3D8-7657F1841172}"/>
    <cellStyle name="40% - Accent2 5 2 4" xfId="4822" xr:uid="{E7FE898A-8027-4899-BA34-AF3E3F237545}"/>
    <cellStyle name="40% - Accent2 5 2 4 2" xfId="20630" xr:uid="{ECC0BA35-251C-48FC-93D0-5475DFC06E51}"/>
    <cellStyle name="40% - Accent2 5 2 4 2 2" xfId="20631" xr:uid="{046F1246-96FE-44E0-9948-013A837851F9}"/>
    <cellStyle name="40% - Accent2 5 2 4 2 3" xfId="20632" xr:uid="{A100090E-BAD7-4B27-B5B0-AB18B0F736BB}"/>
    <cellStyle name="40% - Accent2 5 2 4 3" xfId="20633" xr:uid="{9F5E7188-569F-4BEC-B942-4BF90633C401}"/>
    <cellStyle name="40% - Accent2 5 2 4 4" xfId="20634" xr:uid="{018BB8FA-226E-493E-9336-72886806DEB9}"/>
    <cellStyle name="40% - Accent2 5 2 4 5" xfId="20635" xr:uid="{5CCC4894-B742-4544-8A84-0EACD2133319}"/>
    <cellStyle name="40% - Accent2 5 2 4 6" xfId="20629" xr:uid="{B1FAEBFA-4141-4303-8D00-D825D6905347}"/>
    <cellStyle name="40% - Accent2 5 2 5" xfId="9318" xr:uid="{503B7DC6-ED5F-4FBD-AACB-F0DE32099AF6}"/>
    <cellStyle name="40% - Accent2 5 2 5 2" xfId="20637" xr:uid="{F1615994-DF54-44F0-99E2-D850252E03F9}"/>
    <cellStyle name="40% - Accent2 5 2 5 2 2" xfId="20638" xr:uid="{6BFA3893-3B03-4C90-BC75-DD029906334D}"/>
    <cellStyle name="40% - Accent2 5 2 5 2 3" xfId="20639" xr:uid="{6C3FBADD-6229-42C2-BFB9-7BB3215D2F54}"/>
    <cellStyle name="40% - Accent2 5 2 5 3" xfId="20640" xr:uid="{23625BA9-8E41-452E-AE74-081CC4C2208E}"/>
    <cellStyle name="40% - Accent2 5 2 5 4" xfId="20641" xr:uid="{E546095F-2E64-4DE9-8B1F-5DC97239E728}"/>
    <cellStyle name="40% - Accent2 5 2 5 5" xfId="20642" xr:uid="{EDD9C9C8-7B76-4557-89EE-EB9679267CA2}"/>
    <cellStyle name="40% - Accent2 5 2 5 6" xfId="20636" xr:uid="{E133D558-7CF0-42A8-820A-9D53FF6BD3E4}"/>
    <cellStyle name="40% - Accent2 5 2 6" xfId="20643" xr:uid="{F724D72D-B628-4F87-84CD-09A6B019FCDF}"/>
    <cellStyle name="40% - Accent2 5 2 6 2" xfId="20644" xr:uid="{7E9AF1F3-E92C-4800-AF9E-FCB6B6524379}"/>
    <cellStyle name="40% - Accent2 5 2 6 3" xfId="20645" xr:uid="{DD0068B4-4EB1-4FA9-A00E-CE69ECB62333}"/>
    <cellStyle name="40% - Accent2 5 2 7" xfId="20646" xr:uid="{A7DEF6F6-5A7C-4DB4-AF6C-ADAE75E477C4}"/>
    <cellStyle name="40% - Accent2 5 2 8" xfId="20647" xr:uid="{81B98D96-71BD-4997-8E6F-04858FEB0561}"/>
    <cellStyle name="40% - Accent2 5 2 9" xfId="20648" xr:uid="{1FE342F5-DF89-4BC3-9E77-87D0D9A76284}"/>
    <cellStyle name="40% - Accent2 5 3" xfId="1044" xr:uid="{A0279DD0-AE5A-4733-8C6D-BC4CD024C9E6}"/>
    <cellStyle name="40% - Accent2 5 3 10" xfId="11815" xr:uid="{F571481A-C464-4B50-8705-9F8F845931F9}"/>
    <cellStyle name="40% - Accent2 5 3 2" xfId="2085" xr:uid="{A3E75EED-29B7-4AB0-954E-4020ED23A87C}"/>
    <cellStyle name="40% - Accent2 5 3 2 2" xfId="4109" xr:uid="{93FE85A2-B76C-4401-8B3C-3D7A578915F6}"/>
    <cellStyle name="40% - Accent2 5 3 2 2 2" xfId="8118" xr:uid="{7760DC89-EE20-4442-B8A2-D9C4A1FBD378}"/>
    <cellStyle name="40% - Accent2 5 3 2 2 2 2" xfId="20652" xr:uid="{AC7B6ADC-76F2-48DE-BFE0-09ACA8AD1E2B}"/>
    <cellStyle name="40% - Accent2 5 3 2 2 3" xfId="20653" xr:uid="{D0CEF956-A22B-4D29-A4F8-51DE385E6E7F}"/>
    <cellStyle name="40% - Accent2 5 3 2 2 4" xfId="20651" xr:uid="{83325CDF-337C-46A1-8DE5-C68EA16E1529}"/>
    <cellStyle name="40% - Accent2 5 3 2 3" xfId="6127" xr:uid="{9B19A275-B381-4D9E-951B-BAA6D787416A}"/>
    <cellStyle name="40% - Accent2 5 3 2 3 2" xfId="20654" xr:uid="{62717181-85D4-4AA5-A7E8-731B391E0229}"/>
    <cellStyle name="40% - Accent2 5 3 2 4" xfId="10622" xr:uid="{25E44381-45B5-478D-BB62-BC8AE0E5197B}"/>
    <cellStyle name="40% - Accent2 5 3 2 4 2" xfId="20655" xr:uid="{B5E587A3-168E-46F2-A9D0-F587DDDFD9ED}"/>
    <cellStyle name="40% - Accent2 5 3 2 5" xfId="20656" xr:uid="{30E66578-16AF-4035-ABA4-10CB3EB0FD23}"/>
    <cellStyle name="40% - Accent2 5 3 2 6" xfId="28995" xr:uid="{AC7144FC-DAD6-4D95-8B0D-5373B259C69F}"/>
    <cellStyle name="40% - Accent2 5 3 2 7" xfId="20650" xr:uid="{F5DB3619-2953-40E5-AB6B-A3F61C6B3746}"/>
    <cellStyle name="40% - Accent2 5 3 2 8" xfId="12852" xr:uid="{C1F8E022-5FE4-4303-924E-82422801C415}"/>
    <cellStyle name="40% - Accent2 5 3 3" xfId="3072" xr:uid="{111C5D6D-5B45-4404-B098-E80F5A6D6984}"/>
    <cellStyle name="40% - Accent2 5 3 3 2" xfId="7081" xr:uid="{7727C56F-9A71-48FC-B715-887F824FB637}"/>
    <cellStyle name="40% - Accent2 5 3 3 2 2" xfId="20659" xr:uid="{5D462782-E663-45C4-921A-1AE5B738CD40}"/>
    <cellStyle name="40% - Accent2 5 3 3 2 3" xfId="20660" xr:uid="{987B8C72-0FBF-4EC5-A081-F6350C72023D}"/>
    <cellStyle name="40% - Accent2 5 3 3 2 4" xfId="20658" xr:uid="{86F463C9-0482-4A61-8D5B-FDF2D21B2676}"/>
    <cellStyle name="40% - Accent2 5 3 3 3" xfId="20661" xr:uid="{48DD6B2C-ECE2-42C6-B353-FF5FFB59518C}"/>
    <cellStyle name="40% - Accent2 5 3 3 4" xfId="20662" xr:uid="{94B9659E-285C-4E0E-9840-DAEB3CEF5BEE}"/>
    <cellStyle name="40% - Accent2 5 3 3 5" xfId="20663" xr:uid="{D22D40C9-B19E-4BA4-8398-7F61F2895487}"/>
    <cellStyle name="40% - Accent2 5 3 3 6" xfId="20657" xr:uid="{0D288CAC-062F-4988-B2BF-06BB32BA52D4}"/>
    <cellStyle name="40% - Accent2 5 3 4" xfId="5090" xr:uid="{2F2C0471-EAE5-4BF0-80DA-52B796BA1333}"/>
    <cellStyle name="40% - Accent2 5 3 4 2" xfId="20665" xr:uid="{E76C4DEA-5383-4FC6-BDEB-81EF16CD03D6}"/>
    <cellStyle name="40% - Accent2 5 3 4 3" xfId="20666" xr:uid="{0E2698F4-1870-4FA5-9FD8-B2526CD643CC}"/>
    <cellStyle name="40% - Accent2 5 3 4 4" xfId="20664" xr:uid="{A53466FB-DA62-402C-8016-5A12C3CFAB2B}"/>
    <cellStyle name="40% - Accent2 5 3 5" xfId="9585" xr:uid="{485740B3-9682-456B-A363-5323937B6171}"/>
    <cellStyle name="40% - Accent2 5 3 5 2" xfId="20667" xr:uid="{27617EB3-7DAB-463B-BA34-080891509E94}"/>
    <cellStyle name="40% - Accent2 5 3 6" xfId="20668" xr:uid="{02851048-2B18-4033-A845-3B661449BB30}"/>
    <cellStyle name="40% - Accent2 5 3 7" xfId="20669" xr:uid="{8DDDC91B-9A83-4F88-8CA3-07A9CBB9E8AC}"/>
    <cellStyle name="40% - Accent2 5 3 8" xfId="27997" xr:uid="{7349207D-F304-463C-8E6A-7A7E4804D1A0}"/>
    <cellStyle name="40% - Accent2 5 3 9" xfId="20649" xr:uid="{ED04E973-8CBA-441C-944C-64008C61ACE2}"/>
    <cellStyle name="40% - Accent2 5 4" xfId="1551" xr:uid="{2BCF990B-A261-4B4C-B0EA-1B291A88D2BC}"/>
    <cellStyle name="40% - Accent2 5 4 10" xfId="12318" xr:uid="{D275DDBB-48A6-4171-AE9F-271E9185F4B8}"/>
    <cellStyle name="40% - Accent2 5 4 2" xfId="3575" xr:uid="{06625EBA-8D16-4FEF-9BFB-3CCD3A0589CF}"/>
    <cellStyle name="40% - Accent2 5 4 2 2" xfId="7584" xr:uid="{A06FF7DB-1EF1-4CB9-B5A5-17B78D7D2B6F}"/>
    <cellStyle name="40% - Accent2 5 4 2 2 2" xfId="20673" xr:uid="{B70E8A56-7914-45EF-A33C-E9E32687D66B}"/>
    <cellStyle name="40% - Accent2 5 4 2 2 3" xfId="20674" xr:uid="{65588279-FB20-45A2-8DC0-63D248316825}"/>
    <cellStyle name="40% - Accent2 5 4 2 2 4" xfId="20672" xr:uid="{85922132-96CA-47FC-AC19-91B9F7072289}"/>
    <cellStyle name="40% - Accent2 5 4 2 3" xfId="20675" xr:uid="{8AC2FA98-BE7F-4315-8DE8-C137BDF0CDC2}"/>
    <cellStyle name="40% - Accent2 5 4 2 4" xfId="20676" xr:uid="{BD8AC4E2-F721-4305-9C2C-2469C0931BE9}"/>
    <cellStyle name="40% - Accent2 5 4 2 5" xfId="20677" xr:uid="{9360EAB5-9072-409E-8697-87210E797F20}"/>
    <cellStyle name="40% - Accent2 5 4 2 6" xfId="20671" xr:uid="{2BF56FB7-850A-4611-A9C8-B382E7F68BEA}"/>
    <cellStyle name="40% - Accent2 5 4 3" xfId="5593" xr:uid="{FD7A29FB-04E2-4EA4-A921-D3A614B4621F}"/>
    <cellStyle name="40% - Accent2 5 4 3 2" xfId="20679" xr:uid="{43007352-60DA-45FF-A76D-6746898556E1}"/>
    <cellStyle name="40% - Accent2 5 4 3 2 2" xfId="20680" xr:uid="{0AA41257-FFFC-413F-BEE9-846161782853}"/>
    <cellStyle name="40% - Accent2 5 4 3 2 3" xfId="20681" xr:uid="{015FC433-59C7-4F40-8976-805BFCC98E5F}"/>
    <cellStyle name="40% - Accent2 5 4 3 3" xfId="20682" xr:uid="{8D9A8F5B-CF6C-458F-89BA-86732ECA0765}"/>
    <cellStyle name="40% - Accent2 5 4 3 4" xfId="20683" xr:uid="{3E18F710-EE75-4AF4-AD6F-F94E39DAB7F2}"/>
    <cellStyle name="40% - Accent2 5 4 3 5" xfId="20684" xr:uid="{21E9971B-501B-4D13-A4E2-2225D8CDA7C8}"/>
    <cellStyle name="40% - Accent2 5 4 3 6" xfId="20678" xr:uid="{B4872CD9-7A0E-4F57-A7A6-B8EFCACE53F6}"/>
    <cellStyle name="40% - Accent2 5 4 4" xfId="10088" xr:uid="{57D415F8-B1AF-44A1-9405-53696FC2F2AD}"/>
    <cellStyle name="40% - Accent2 5 4 4 2" xfId="20686" xr:uid="{5EC2D4A9-28BA-4DCA-B85A-F5A562A9603C}"/>
    <cellStyle name="40% - Accent2 5 4 4 3" xfId="20687" xr:uid="{D7D1BC83-0260-4314-9C2E-39977786EC9A}"/>
    <cellStyle name="40% - Accent2 5 4 4 4" xfId="20685" xr:uid="{F4BDD563-B3F8-4C7C-8091-A392B50FFE8F}"/>
    <cellStyle name="40% - Accent2 5 4 5" xfId="20688" xr:uid="{21B0E28C-83FA-4B7C-AD9C-DF688D0F338D}"/>
    <cellStyle name="40% - Accent2 5 4 6" xfId="20689" xr:uid="{704330E9-D28C-41A1-9B90-3A6FFB2CB9A4}"/>
    <cellStyle name="40% - Accent2 5 4 7" xfId="20690" xr:uid="{B45B0669-8ED9-4165-8445-1C675100738E}"/>
    <cellStyle name="40% - Accent2 5 4 8" xfId="28486" xr:uid="{49BB4ECC-41C2-4DBC-AD28-4A3553A83F8F}"/>
    <cellStyle name="40% - Accent2 5 4 9" xfId="20670" xr:uid="{B6BBEA6D-97D2-4448-B1B3-F97EEE8D9F85}"/>
    <cellStyle name="40% - Accent2 5 5" xfId="2538" xr:uid="{651E9B3F-6740-4133-B102-1B1B9C977EE2}"/>
    <cellStyle name="40% - Accent2 5 5 2" xfId="6547" xr:uid="{58AE2FD1-BA23-40A8-ABAE-9F96B76FB830}"/>
    <cellStyle name="40% - Accent2 5 5 2 2" xfId="20693" xr:uid="{582A0084-9957-49B6-A8E0-73649448B6B7}"/>
    <cellStyle name="40% - Accent2 5 5 2 2 2" xfId="20694" xr:uid="{A73A3FE2-0EA4-4DD5-A41B-D551FFBEEAD4}"/>
    <cellStyle name="40% - Accent2 5 5 2 2 3" xfId="20695" xr:uid="{1A03DDF1-C40A-40BD-9E51-15BFDA1EFC80}"/>
    <cellStyle name="40% - Accent2 5 5 2 3" xfId="20696" xr:uid="{0D06C18A-0B32-401F-9F43-F80E4FF07EC7}"/>
    <cellStyle name="40% - Accent2 5 5 2 4" xfId="20697" xr:uid="{06BB759B-C4D4-4BDC-BDF9-77DC4A83682E}"/>
    <cellStyle name="40% - Accent2 5 5 2 5" xfId="20698" xr:uid="{15C76BE7-7266-4C37-B28D-300E98A1A4EE}"/>
    <cellStyle name="40% - Accent2 5 5 2 6" xfId="20692" xr:uid="{75025857-6856-477C-92A5-400A8795B4B7}"/>
    <cellStyle name="40% - Accent2 5 5 3" xfId="20699" xr:uid="{7ECB3DA1-04E6-4B5C-81E2-C4F329D6F6F9}"/>
    <cellStyle name="40% - Accent2 5 5 3 2" xfId="20700" xr:uid="{A9202F78-9148-4EF3-A351-5B93C4BA3383}"/>
    <cellStyle name="40% - Accent2 5 5 3 2 2" xfId="20701" xr:uid="{DD6D5D4D-7E19-4597-A7FD-51EFE449B05D}"/>
    <cellStyle name="40% - Accent2 5 5 3 2 3" xfId="20702" xr:uid="{94F7AD05-155A-4C42-B7A5-88216FF63DE1}"/>
    <cellStyle name="40% - Accent2 5 5 3 3" xfId="20703" xr:uid="{8D25F999-B4AA-4C23-AE6D-E23097E28EBD}"/>
    <cellStyle name="40% - Accent2 5 5 3 4" xfId="20704" xr:uid="{4FE499D7-8195-4982-9D46-4CAA03AFAD13}"/>
    <cellStyle name="40% - Accent2 5 5 3 5" xfId="20705" xr:uid="{B75496E6-6372-454A-806C-7F1EB853C1E8}"/>
    <cellStyle name="40% - Accent2 5 5 4" xfId="20706" xr:uid="{1FDD5F49-98E2-4C8C-AFE8-FDDF71494B67}"/>
    <cellStyle name="40% - Accent2 5 5 4 2" xfId="20707" xr:uid="{53A57BAA-DF5B-485F-B552-C48AEF9750E0}"/>
    <cellStyle name="40% - Accent2 5 5 4 3" xfId="20708" xr:uid="{815642FA-E870-4FF2-8F1B-2E275603ED5B}"/>
    <cellStyle name="40% - Accent2 5 5 5" xfId="20709" xr:uid="{72D2353F-3A12-4836-9275-A62825214C64}"/>
    <cellStyle name="40% - Accent2 5 5 6" xfId="20710" xr:uid="{7144D79A-41AB-4F6C-9611-9437522C114A}"/>
    <cellStyle name="40% - Accent2 5 5 7" xfId="20711" xr:uid="{5CE4B81D-5073-4FC5-A2F0-F3E2F5D16A03}"/>
    <cellStyle name="40% - Accent2 5 5 8" xfId="20691" xr:uid="{5B85C1CE-FBAE-436C-B887-5DB0FC5BAA96}"/>
    <cellStyle name="40% - Accent2 5 6" xfId="4554" xr:uid="{AA9AF257-8E8C-412E-9E19-CC887569B1FF}"/>
    <cellStyle name="40% - Accent2 5 6 2" xfId="20713" xr:uid="{70233A8D-2CAF-40FF-8FFD-5F070820D9C8}"/>
    <cellStyle name="40% - Accent2 5 6 2 2" xfId="20714" xr:uid="{4D4D960B-F6C8-4E96-A7BE-A809C1C3A74A}"/>
    <cellStyle name="40% - Accent2 5 6 2 3" xfId="20715" xr:uid="{76583A14-D903-4CDC-8843-A87667D8455A}"/>
    <cellStyle name="40% - Accent2 5 6 3" xfId="20716" xr:uid="{9B1BA833-A02D-4F47-853F-9B5228A7C6B8}"/>
    <cellStyle name="40% - Accent2 5 6 4" xfId="20717" xr:uid="{C1B420FD-9A13-4127-9104-4074A150DF66}"/>
    <cellStyle name="40% - Accent2 5 6 5" xfId="20718" xr:uid="{9245DE15-B41E-4685-A9C1-EB2571DD08A7}"/>
    <cellStyle name="40% - Accent2 5 6 6" xfId="20712" xr:uid="{92E9E9CA-67E6-41A3-9FB2-4ADB0BDD332D}"/>
    <cellStyle name="40% - Accent2 5 7" xfId="9049" xr:uid="{0B466343-0516-4CB5-BF15-3A1E75066499}"/>
    <cellStyle name="40% - Accent2 5 7 2" xfId="20720" xr:uid="{9EBC1B1E-1B73-462F-B97E-868666AB41FA}"/>
    <cellStyle name="40% - Accent2 5 7 2 2" xfId="20721" xr:uid="{32ECF603-27F5-4EB2-9990-7B63B13BB5CB}"/>
    <cellStyle name="40% - Accent2 5 7 2 3" xfId="20722" xr:uid="{1B73C574-B3AB-4BB4-82A7-77966F62C965}"/>
    <cellStyle name="40% - Accent2 5 7 3" xfId="20723" xr:uid="{F2AAC944-ADA0-45A7-AC59-243E842E7D93}"/>
    <cellStyle name="40% - Accent2 5 7 4" xfId="20724" xr:uid="{95E8B184-59F8-48A0-8272-B5CB02E458EA}"/>
    <cellStyle name="40% - Accent2 5 7 5" xfId="20725" xr:uid="{F854118D-77C7-401B-B502-D37E68423A38}"/>
    <cellStyle name="40% - Accent2 5 7 6" xfId="20719" xr:uid="{28F7E865-C7C6-4CC2-BB2A-83217CE4EC9D}"/>
    <cellStyle name="40% - Accent2 5 8" xfId="20726" xr:uid="{92F284C5-6BBA-4563-953B-EABE71BBD2B5}"/>
    <cellStyle name="40% - Accent2 5 8 2" xfId="20727" xr:uid="{84C2A50E-ED31-44B1-82A4-B5F5DB34890A}"/>
    <cellStyle name="40% - Accent2 5 8 3" xfId="20728" xr:uid="{8A962DED-97AF-4097-8BFC-BB91D3EE6DE3}"/>
    <cellStyle name="40% - Accent2 5 9" xfId="20729" xr:uid="{3D9EAF7F-C20A-4050-8FB4-63083F21E7D3}"/>
    <cellStyle name="40% - Accent2 6" xfId="504" xr:uid="{2E5CE35C-5625-41C0-923A-B039F619132B}"/>
    <cellStyle name="40% - Accent2 6 10" xfId="20731" xr:uid="{D8A5CF2B-3402-485E-BE39-9E4665622D4A}"/>
    <cellStyle name="40% - Accent2 6 11" xfId="27522" xr:uid="{A2ED1F60-0BCF-4213-A4B0-5ADB72C9AE12}"/>
    <cellStyle name="40% - Accent2 6 12" xfId="20730" xr:uid="{51E5A134-1B47-42AE-96B4-37B8336F0977}"/>
    <cellStyle name="40% - Accent2 6 13" xfId="11291" xr:uid="{5E128F9A-583A-4381-8CEE-302FD5257DAC}"/>
    <cellStyle name="40% - Accent2 6 2" xfId="794" xr:uid="{883F1677-1A37-452B-89B2-2AE0D6D05171}"/>
    <cellStyle name="40% - Accent2 6 2 10" xfId="11568" xr:uid="{7CC30ED7-C5B7-4446-B70D-6A933B99F1F1}"/>
    <cellStyle name="40% - Accent2 6 2 2" xfId="1839" xr:uid="{A3096E00-1AC3-4B82-9F0D-7CD8DE182690}"/>
    <cellStyle name="40% - Accent2 6 2 2 2" xfId="3863" xr:uid="{2937B292-28AA-4571-A375-07812B4CD7D9}"/>
    <cellStyle name="40% - Accent2 6 2 2 2 2" xfId="7872" xr:uid="{F9499212-449F-4BC8-AE32-8E499C23BC49}"/>
    <cellStyle name="40% - Accent2 6 2 2 2 2 2" xfId="20735" xr:uid="{1D4F97AD-AC8A-4353-9A66-F58272F8C79A}"/>
    <cellStyle name="40% - Accent2 6 2 2 2 3" xfId="20736" xr:uid="{78F5F9BB-A6AA-4A6F-9C13-733125D59CA1}"/>
    <cellStyle name="40% - Accent2 6 2 2 2 4" xfId="20734" xr:uid="{143DA63D-15AE-4DE3-B727-724CEE885F5C}"/>
    <cellStyle name="40% - Accent2 6 2 2 3" xfId="5881" xr:uid="{1EB8837F-424C-43F5-83D0-38CDEF8F6E82}"/>
    <cellStyle name="40% - Accent2 6 2 2 3 2" xfId="20737" xr:uid="{E4706B6A-45A0-49C6-9F67-12EDB221DF16}"/>
    <cellStyle name="40% - Accent2 6 2 2 4" xfId="10376" xr:uid="{DCCE0E14-B775-4FBF-8098-D75831360C3F}"/>
    <cellStyle name="40% - Accent2 6 2 2 4 2" xfId="20738" xr:uid="{621CCCEA-FE5F-4D3A-B4E4-DA50EB70C4B1}"/>
    <cellStyle name="40% - Accent2 6 2 2 5" xfId="20739" xr:uid="{EE0DA024-5EC4-43F7-A24D-5525AD8EFD74}"/>
    <cellStyle name="40% - Accent2 6 2 2 6" xfId="28753" xr:uid="{1CA5012F-BBF9-45A5-B579-1B07C6E5D575}"/>
    <cellStyle name="40% - Accent2 6 2 2 7" xfId="20733" xr:uid="{075E6F45-5C94-4556-9E4E-4EF2D1091F4E}"/>
    <cellStyle name="40% - Accent2 6 2 2 8" xfId="12606" xr:uid="{68A8FBCA-44CC-4AA3-B8AC-34CF622D7930}"/>
    <cellStyle name="40% - Accent2 6 2 3" xfId="2826" xr:uid="{177409F3-E682-46C4-86DA-FE78A4C3E207}"/>
    <cellStyle name="40% - Accent2 6 2 3 2" xfId="6835" xr:uid="{6DA1D006-EFC0-4AAF-82BA-DC94BE1B4AE6}"/>
    <cellStyle name="40% - Accent2 6 2 3 2 2" xfId="20742" xr:uid="{98E99731-B55A-402B-B8AD-478A5CBF7B1F}"/>
    <cellStyle name="40% - Accent2 6 2 3 2 3" xfId="20743" xr:uid="{7D9DD8D4-5081-40B0-8122-880AE8595729}"/>
    <cellStyle name="40% - Accent2 6 2 3 2 4" xfId="20741" xr:uid="{C7F0DCD5-8017-4C28-93E9-4E56909CD81E}"/>
    <cellStyle name="40% - Accent2 6 2 3 3" xfId="20744" xr:uid="{2B45ED20-7369-4FCF-91C7-93294C64A303}"/>
    <cellStyle name="40% - Accent2 6 2 3 4" xfId="20745" xr:uid="{D955DDE4-9306-44A2-B624-3C1622116992}"/>
    <cellStyle name="40% - Accent2 6 2 3 5" xfId="20746" xr:uid="{C527817F-0312-4DE9-9294-974E7018B95A}"/>
    <cellStyle name="40% - Accent2 6 2 3 6" xfId="20740" xr:uid="{BD048480-CF2E-4064-931B-9740B7E7C93E}"/>
    <cellStyle name="40% - Accent2 6 2 4" xfId="4843" xr:uid="{0BD786E8-6C7B-448D-A2C9-D0676A36BBF3}"/>
    <cellStyle name="40% - Accent2 6 2 4 2" xfId="20748" xr:uid="{70B0D07C-CAB3-4ED3-907A-DA91FC961FBD}"/>
    <cellStyle name="40% - Accent2 6 2 4 3" xfId="20749" xr:uid="{3D16A250-FA26-421E-BEA1-04876A8A53CD}"/>
    <cellStyle name="40% - Accent2 6 2 4 4" xfId="20747" xr:uid="{F21D1753-25ED-4940-B0FC-34D714B2D257}"/>
    <cellStyle name="40% - Accent2 6 2 5" xfId="9339" xr:uid="{988D5D6B-5204-4560-B505-383D6E8AA6D7}"/>
    <cellStyle name="40% - Accent2 6 2 5 2" xfId="20750" xr:uid="{2EE82566-4CFA-4EE3-8332-FD54D6EA1DEC}"/>
    <cellStyle name="40% - Accent2 6 2 6" xfId="20751" xr:uid="{20D0003C-0969-45C4-A704-2BC91345EB7A}"/>
    <cellStyle name="40% - Accent2 6 2 7" xfId="20752" xr:uid="{25548A96-C659-47F7-9F19-2181BCCC9DB7}"/>
    <cellStyle name="40% - Accent2 6 2 8" xfId="27769" xr:uid="{86A21F1F-2804-4525-A019-5DE1A4EEA05E}"/>
    <cellStyle name="40% - Accent2 6 2 9" xfId="20732" xr:uid="{24211E38-FEB1-446D-86A1-780C36B509F5}"/>
    <cellStyle name="40% - Accent2 6 3" xfId="1065" xr:uid="{3AEFF479-A3A7-4702-9EF9-225E3192F404}"/>
    <cellStyle name="40% - Accent2 6 3 10" xfId="11836" xr:uid="{DD15B420-4B6C-42FD-8E5D-1D284DB8CB2C}"/>
    <cellStyle name="40% - Accent2 6 3 2" xfId="2106" xr:uid="{97B4B44A-6C26-4C8E-B1AF-D306FCEDE2B0}"/>
    <cellStyle name="40% - Accent2 6 3 2 2" xfId="4130" xr:uid="{2ED0F65F-7C81-48EF-8F1C-6F7AA247C95C}"/>
    <cellStyle name="40% - Accent2 6 3 2 2 2" xfId="8139" xr:uid="{DF665C4B-8F91-42A0-8B72-239491635D38}"/>
    <cellStyle name="40% - Accent2 6 3 2 2 2 2" xfId="20756" xr:uid="{9C5BB7D8-27E0-4AB9-9CF8-EA962BD486B8}"/>
    <cellStyle name="40% - Accent2 6 3 2 2 3" xfId="20757" xr:uid="{DFC6898A-1C67-49D0-8D6F-EE5380B1835D}"/>
    <cellStyle name="40% - Accent2 6 3 2 2 4" xfId="20755" xr:uid="{6E23AA3D-D48A-4329-8DE2-14A1E41F2EA9}"/>
    <cellStyle name="40% - Accent2 6 3 2 3" xfId="6148" xr:uid="{729085E1-6337-4A8F-9C42-6C7F95C490BD}"/>
    <cellStyle name="40% - Accent2 6 3 2 3 2" xfId="20758" xr:uid="{72E622D8-902B-48B8-BDA9-F0DC33A1BE6A}"/>
    <cellStyle name="40% - Accent2 6 3 2 4" xfId="10643" xr:uid="{25AC5038-1E90-49A5-9767-DABCDC0CA690}"/>
    <cellStyle name="40% - Accent2 6 3 2 4 2" xfId="20759" xr:uid="{70D52AD5-CC65-4CBB-A11F-E131E77023F1}"/>
    <cellStyle name="40% - Accent2 6 3 2 5" xfId="20760" xr:uid="{5FB01911-6797-44FB-A83B-EE9E75972A07}"/>
    <cellStyle name="40% - Accent2 6 3 2 6" xfId="29016" xr:uid="{D13BF1E1-E677-46F3-B5BE-60561B716AC5}"/>
    <cellStyle name="40% - Accent2 6 3 2 7" xfId="20754" xr:uid="{619A0DD7-375F-4642-99A0-6F88961935E3}"/>
    <cellStyle name="40% - Accent2 6 3 2 8" xfId="12873" xr:uid="{6582413C-14F7-4B0F-AB25-012D38AFD80D}"/>
    <cellStyle name="40% - Accent2 6 3 3" xfId="3093" xr:uid="{E68F68FC-9F73-4EA1-930D-D75FC2B4594F}"/>
    <cellStyle name="40% - Accent2 6 3 3 2" xfId="7102" xr:uid="{2E88A4BB-C3B8-47B0-95E8-2734E1F2BA12}"/>
    <cellStyle name="40% - Accent2 6 3 3 2 2" xfId="20763" xr:uid="{B9C98717-1A00-409F-9748-6FEC806C24FA}"/>
    <cellStyle name="40% - Accent2 6 3 3 2 3" xfId="20764" xr:uid="{2042852D-79DB-4C32-A4A1-DB549AE77D75}"/>
    <cellStyle name="40% - Accent2 6 3 3 2 4" xfId="20762" xr:uid="{6F15054E-995A-4618-8661-398899CF1B7D}"/>
    <cellStyle name="40% - Accent2 6 3 3 3" xfId="20765" xr:uid="{1B5D4000-79FE-4095-B3A2-117BAF70EFE7}"/>
    <cellStyle name="40% - Accent2 6 3 3 4" xfId="20766" xr:uid="{68289F9C-51C9-432E-A222-F54AEBE7EC93}"/>
    <cellStyle name="40% - Accent2 6 3 3 5" xfId="20767" xr:uid="{5D270034-3F1E-47D8-B724-06316D4B928D}"/>
    <cellStyle name="40% - Accent2 6 3 3 6" xfId="20761" xr:uid="{C1990891-9402-4B2A-BB45-64A5473BC24D}"/>
    <cellStyle name="40% - Accent2 6 3 4" xfId="5111" xr:uid="{986F3476-CF36-4431-8B69-4EC873D4FAA6}"/>
    <cellStyle name="40% - Accent2 6 3 4 2" xfId="20769" xr:uid="{EBF654CB-3C42-4E97-9C31-792FCA63D1F6}"/>
    <cellStyle name="40% - Accent2 6 3 4 3" xfId="20770" xr:uid="{C4473507-2FC9-4946-B1FD-075DA9FC5C9C}"/>
    <cellStyle name="40% - Accent2 6 3 4 4" xfId="20768" xr:uid="{6169A806-D32D-4733-B241-D9915C1C4031}"/>
    <cellStyle name="40% - Accent2 6 3 5" xfId="9606" xr:uid="{D3B03BCC-E9F4-4224-BFF5-6A32227EF69C}"/>
    <cellStyle name="40% - Accent2 6 3 5 2" xfId="20771" xr:uid="{BE41CF82-08C1-42F5-B317-030ADEB7098E}"/>
    <cellStyle name="40% - Accent2 6 3 6" xfId="20772" xr:uid="{BEFACCF2-D8C7-4A9A-8F9C-74185B16600F}"/>
    <cellStyle name="40% - Accent2 6 3 7" xfId="20773" xr:uid="{113C85F4-71F9-42C9-91AB-832858D3295C}"/>
    <cellStyle name="40% - Accent2 6 3 8" xfId="28017" xr:uid="{2439BA63-24D6-4C34-87C3-180BBA541E60}"/>
    <cellStyle name="40% - Accent2 6 3 9" xfId="20753" xr:uid="{46A257E8-22F0-4635-9F93-E5BEDD4AEC14}"/>
    <cellStyle name="40% - Accent2 6 4" xfId="1569" xr:uid="{2B55D9DF-F84F-4512-A55E-551BFBCCC787}"/>
    <cellStyle name="40% - Accent2 6 4 10" xfId="12336" xr:uid="{A29FC166-52C1-4583-81D1-2C1F85CC88A4}"/>
    <cellStyle name="40% - Accent2 6 4 2" xfId="3593" xr:uid="{9E9BBAFD-B67D-45F7-9F42-6F15F29A7F3E}"/>
    <cellStyle name="40% - Accent2 6 4 2 2" xfId="7602" xr:uid="{76812F4E-AC81-48A2-8AFC-82096E1CF27C}"/>
    <cellStyle name="40% - Accent2 6 4 2 2 2" xfId="20777" xr:uid="{B31EBAA8-D6C0-4832-854E-8C1DCBE6B6F5}"/>
    <cellStyle name="40% - Accent2 6 4 2 2 3" xfId="20778" xr:uid="{7B0EFD51-D99A-4E8A-AF12-B43CC3AD42AD}"/>
    <cellStyle name="40% - Accent2 6 4 2 2 4" xfId="20776" xr:uid="{653CF8D3-53DC-4E88-829C-D64AC9D247A6}"/>
    <cellStyle name="40% - Accent2 6 4 2 3" xfId="20779" xr:uid="{C5B9B561-B531-4D07-B84A-2E2E2D66A395}"/>
    <cellStyle name="40% - Accent2 6 4 2 4" xfId="20780" xr:uid="{988CA07F-2A38-46F7-81A0-2B7C40725D37}"/>
    <cellStyle name="40% - Accent2 6 4 2 5" xfId="20781" xr:uid="{7C5FCD27-8C14-419A-B7F0-2CAE9D88A4E9}"/>
    <cellStyle name="40% - Accent2 6 4 2 6" xfId="20775" xr:uid="{00449FC7-67EC-4D35-A337-C97724182137}"/>
    <cellStyle name="40% - Accent2 6 4 3" xfId="5611" xr:uid="{940280FA-7292-4322-9E72-8CE6695F63EA}"/>
    <cellStyle name="40% - Accent2 6 4 3 2" xfId="20783" xr:uid="{F1C2AFDF-3D03-4EF5-9BDA-76CF0EA93A2F}"/>
    <cellStyle name="40% - Accent2 6 4 3 2 2" xfId="20784" xr:uid="{A2647834-3BC8-4C1D-8994-43BA3DD6BE4B}"/>
    <cellStyle name="40% - Accent2 6 4 3 2 3" xfId="20785" xr:uid="{F0046A54-8550-419C-9BD5-9B75B7DEBD47}"/>
    <cellStyle name="40% - Accent2 6 4 3 3" xfId="20786" xr:uid="{69E719C3-EA16-4039-BB14-2AF98E82E101}"/>
    <cellStyle name="40% - Accent2 6 4 3 4" xfId="20787" xr:uid="{F60B63D5-8955-428E-AFFE-780BD49C5C72}"/>
    <cellStyle name="40% - Accent2 6 4 3 5" xfId="20788" xr:uid="{6E20BB87-E3F1-4BDA-8186-BC7553B29415}"/>
    <cellStyle name="40% - Accent2 6 4 3 6" xfId="20782" xr:uid="{7ECCE572-DC87-48E1-BBC6-F7F3B234994A}"/>
    <cellStyle name="40% - Accent2 6 4 4" xfId="10106" xr:uid="{03B3127C-B44D-4D4E-94ED-E66E871B8A73}"/>
    <cellStyle name="40% - Accent2 6 4 4 2" xfId="20790" xr:uid="{CD770066-E937-4EA6-BEBF-5939BEFA0627}"/>
    <cellStyle name="40% - Accent2 6 4 4 3" xfId="20791" xr:uid="{849E57E8-4D81-4BFE-A775-B6FCFAF5828B}"/>
    <cellStyle name="40% - Accent2 6 4 4 4" xfId="20789" xr:uid="{97BB1B20-7576-4449-B11A-D84165BD3170}"/>
    <cellStyle name="40% - Accent2 6 4 5" xfId="20792" xr:uid="{0A908A9A-957B-43F7-A3F6-C374B2662011}"/>
    <cellStyle name="40% - Accent2 6 4 6" xfId="20793" xr:uid="{1CFD30F7-2EA8-49C9-9D2C-A89FA1134FBF}"/>
    <cellStyle name="40% - Accent2 6 4 7" xfId="20794" xr:uid="{BB55B391-32FE-482A-8CB4-B3D6D0BA6737}"/>
    <cellStyle name="40% - Accent2 6 4 8" xfId="28503" xr:uid="{FBF281DB-C8E4-4451-B994-F4FE083EF922}"/>
    <cellStyle name="40% - Accent2 6 4 9" xfId="20774" xr:uid="{C935A0C8-D7A4-4680-8E27-7AB483402A04}"/>
    <cellStyle name="40% - Accent2 6 5" xfId="2556" xr:uid="{CC4DF4CC-1C15-4C3E-BC15-6E895DC45022}"/>
    <cellStyle name="40% - Accent2 6 5 2" xfId="6565" xr:uid="{E4ED8664-CF4D-40AD-B52D-6BA09FFA1690}"/>
    <cellStyle name="40% - Accent2 6 5 2 2" xfId="20797" xr:uid="{B12D09F0-FE22-4D43-964E-5197F6AC05D4}"/>
    <cellStyle name="40% - Accent2 6 5 2 3" xfId="20798" xr:uid="{9B5B9B29-D439-4184-AE88-01E9F88E8F01}"/>
    <cellStyle name="40% - Accent2 6 5 2 4" xfId="20796" xr:uid="{4941BDCE-0E3A-487C-A6E3-DEE84FA1F265}"/>
    <cellStyle name="40% - Accent2 6 5 3" xfId="20799" xr:uid="{62D55CC9-E393-4ABC-BB04-1687A5A4A725}"/>
    <cellStyle name="40% - Accent2 6 5 4" xfId="20800" xr:uid="{4DE6723A-5778-443C-AB41-19F5A4645A9E}"/>
    <cellStyle name="40% - Accent2 6 5 5" xfId="20801" xr:uid="{DF1DE289-AA73-43BF-A9C1-0F989F4F5384}"/>
    <cellStyle name="40% - Accent2 6 5 6" xfId="20795" xr:uid="{C1699B95-BFD6-4182-9F92-AB9FED8EFA24}"/>
    <cellStyle name="40% - Accent2 6 6" xfId="4572" xr:uid="{566F76FC-4A53-42AD-B967-1E535E778E88}"/>
    <cellStyle name="40% - Accent2 6 6 2" xfId="20803" xr:uid="{F2623041-91F4-43D1-AA84-70F4A9C8D47A}"/>
    <cellStyle name="40% - Accent2 6 6 2 2" xfId="20804" xr:uid="{2C705AA7-5602-4F3A-9E6C-88745F1ED557}"/>
    <cellStyle name="40% - Accent2 6 6 2 3" xfId="20805" xr:uid="{8B117C6C-1888-4931-A43A-0F9572715026}"/>
    <cellStyle name="40% - Accent2 6 6 3" xfId="20806" xr:uid="{9B2B426F-DE7E-4C49-BCF1-CC904C7020B9}"/>
    <cellStyle name="40% - Accent2 6 6 4" xfId="20807" xr:uid="{1AD3474A-2CC8-43E1-8E60-D4EDA5AB5C6D}"/>
    <cellStyle name="40% - Accent2 6 6 5" xfId="20808" xr:uid="{8AB16186-B2C6-4084-8D75-3DA79DFFB681}"/>
    <cellStyle name="40% - Accent2 6 6 6" xfId="20802" xr:uid="{CA7721BD-BD09-4DF6-A546-1E4D191C98E9}"/>
    <cellStyle name="40% - Accent2 6 7" xfId="9067" xr:uid="{528894C1-961B-437F-85BC-76D0146E5EEC}"/>
    <cellStyle name="40% - Accent2 6 7 2" xfId="20810" xr:uid="{33F23AE7-8E9C-44B7-9839-882F14B31260}"/>
    <cellStyle name="40% - Accent2 6 7 3" xfId="20811" xr:uid="{8924AE26-B2DD-4D7C-AEA5-C59A23A2DA63}"/>
    <cellStyle name="40% - Accent2 6 7 4" xfId="20809" xr:uid="{68B8188B-14F9-4C6F-B6C4-57FE0AB1884E}"/>
    <cellStyle name="40% - Accent2 6 8" xfId="20812" xr:uid="{E247FE00-3102-44D5-8912-397AAE3D87B9}"/>
    <cellStyle name="40% - Accent2 6 9" xfId="20813" xr:uid="{92E67140-AAED-40B9-9779-C0528620DA13}"/>
    <cellStyle name="40% - Accent2 7" xfId="526" xr:uid="{02DABBBA-B02B-4065-8935-933EA3F580F6}"/>
    <cellStyle name="40% - Accent2 7 10" xfId="27541" xr:uid="{B783BDF0-95F2-4F0E-B00C-252E63F84A7C}"/>
    <cellStyle name="40% - Accent2 7 11" xfId="20814" xr:uid="{1EA10CDC-9796-4793-8855-FFF94EB250FF}"/>
    <cellStyle name="40% - Accent2 7 12" xfId="11312" xr:uid="{63C68273-A224-442D-B5DA-5E4524B796B9}"/>
    <cellStyle name="40% - Accent2 7 2" xfId="821" xr:uid="{D0BA949B-1337-474F-A35F-9BE268D29052}"/>
    <cellStyle name="40% - Accent2 7 2 10" xfId="11595" xr:uid="{8C4E43EC-2267-4D1B-87F9-A59608B3095F}"/>
    <cellStyle name="40% - Accent2 7 2 2" xfId="1866" xr:uid="{07518BDD-F9E2-41B5-B9C5-821CB2737146}"/>
    <cellStyle name="40% - Accent2 7 2 2 2" xfId="3890" xr:uid="{6C366CCF-3547-4314-B06A-39142D6475E8}"/>
    <cellStyle name="40% - Accent2 7 2 2 2 2" xfId="7899" xr:uid="{17414ABA-0524-461D-8AE9-024827EBA3AC}"/>
    <cellStyle name="40% - Accent2 7 2 2 2 2 2" xfId="20818" xr:uid="{5A0AF357-F50C-4E12-A47D-FB462AAEB06E}"/>
    <cellStyle name="40% - Accent2 7 2 2 2 3" xfId="20819" xr:uid="{2A698402-FEEE-4905-ACAF-851ADB97AC97}"/>
    <cellStyle name="40% - Accent2 7 2 2 2 4" xfId="20817" xr:uid="{D01841DB-25B2-466E-BC8D-FEA238089794}"/>
    <cellStyle name="40% - Accent2 7 2 2 3" xfId="5908" xr:uid="{7956A355-7E03-4A51-B392-EECF28108FE7}"/>
    <cellStyle name="40% - Accent2 7 2 2 3 2" xfId="20820" xr:uid="{2D105E4E-A190-4075-B084-6F28A9A876A9}"/>
    <cellStyle name="40% - Accent2 7 2 2 4" xfId="10403" xr:uid="{66FED208-D7C6-444D-AD4E-112FB794B73D}"/>
    <cellStyle name="40% - Accent2 7 2 2 4 2" xfId="20821" xr:uid="{ED81B68B-A8D9-47C1-9B29-0DFD09FE49BE}"/>
    <cellStyle name="40% - Accent2 7 2 2 5" xfId="20822" xr:uid="{CF0A21BF-7C94-414D-9C70-37B33BCA97DA}"/>
    <cellStyle name="40% - Accent2 7 2 2 6" xfId="28780" xr:uid="{72B26E60-1725-48D2-BF61-87E7E17FBEC5}"/>
    <cellStyle name="40% - Accent2 7 2 2 7" xfId="20816" xr:uid="{E05121F1-BD9D-4873-AF00-E3072BBDFEC1}"/>
    <cellStyle name="40% - Accent2 7 2 2 8" xfId="12633" xr:uid="{8631C302-991C-45FF-97E3-886ACF982ACA}"/>
    <cellStyle name="40% - Accent2 7 2 3" xfId="2853" xr:uid="{A5B4C347-9D18-4CD2-83A8-A18228F3F3B9}"/>
    <cellStyle name="40% - Accent2 7 2 3 2" xfId="6862" xr:uid="{F0EBB2D3-A9EA-4B1F-B7F1-0AC284AD45B8}"/>
    <cellStyle name="40% - Accent2 7 2 3 2 2" xfId="20825" xr:uid="{04D325AD-2CA5-4A91-B0FD-F6A5A86D5A4C}"/>
    <cellStyle name="40% - Accent2 7 2 3 2 3" xfId="20826" xr:uid="{55AAC30D-8DF3-4C51-B3A7-EB06AD2DF975}"/>
    <cellStyle name="40% - Accent2 7 2 3 2 4" xfId="20824" xr:uid="{87DA8A88-2631-425A-B47A-94635AB63ED4}"/>
    <cellStyle name="40% - Accent2 7 2 3 3" xfId="20827" xr:uid="{0BBD90D3-D503-4572-9FFD-886B6C09B8B7}"/>
    <cellStyle name="40% - Accent2 7 2 3 4" xfId="20828" xr:uid="{99173B94-67D7-4847-A4D6-92F35E157D57}"/>
    <cellStyle name="40% - Accent2 7 2 3 5" xfId="20829" xr:uid="{50A97BE5-DFFC-4908-9375-429E3EC9633C}"/>
    <cellStyle name="40% - Accent2 7 2 3 6" xfId="20823" xr:uid="{7D1B7D48-6D4D-497F-8361-608C2D2B32CD}"/>
    <cellStyle name="40% - Accent2 7 2 4" xfId="4870" xr:uid="{E4A354E4-3110-4766-AB99-9293362E4AA7}"/>
    <cellStyle name="40% - Accent2 7 2 4 2" xfId="20831" xr:uid="{A264A268-AB47-4619-8E31-82019E8FDA79}"/>
    <cellStyle name="40% - Accent2 7 2 4 3" xfId="20832" xr:uid="{CB3078FE-970B-4081-AF4E-9B3404C29FA1}"/>
    <cellStyle name="40% - Accent2 7 2 4 4" xfId="20830" xr:uid="{FAEFEEBC-BBD5-4577-B608-21BB290E4318}"/>
    <cellStyle name="40% - Accent2 7 2 5" xfId="9366" xr:uid="{BEDEB1F4-5F85-43E4-BF3B-5751049A400B}"/>
    <cellStyle name="40% - Accent2 7 2 5 2" xfId="20833" xr:uid="{06ED4B8D-9C3A-4FE5-9D43-BDCC514C8B1F}"/>
    <cellStyle name="40% - Accent2 7 2 6" xfId="20834" xr:uid="{F2C7957E-6901-489A-80BD-B714B43E7A0E}"/>
    <cellStyle name="40% - Accent2 7 2 7" xfId="20835" xr:uid="{FACA59B4-4C44-45BC-AC2A-74419991E9F3}"/>
    <cellStyle name="40% - Accent2 7 2 8" xfId="27794" xr:uid="{0391BDC4-9633-400F-A137-68CABFCAB221}"/>
    <cellStyle name="40% - Accent2 7 2 9" xfId="20815" xr:uid="{DFCA8AF4-1C42-4218-8876-663366FC4327}"/>
    <cellStyle name="40% - Accent2 7 3" xfId="1092" xr:uid="{BD2349E6-C71A-4510-9B88-A1A412E183AE}"/>
    <cellStyle name="40% - Accent2 7 3 10" xfId="11863" xr:uid="{03D4676D-EFA5-4A3C-A3C8-7D6EC0BE8012}"/>
    <cellStyle name="40% - Accent2 7 3 2" xfId="2133" xr:uid="{3A3C7C1B-ED3B-42E6-986E-F9BEBB5CDB4B}"/>
    <cellStyle name="40% - Accent2 7 3 2 2" xfId="4157" xr:uid="{3B58B87E-52E7-45DA-9A31-46BB7EBA3B49}"/>
    <cellStyle name="40% - Accent2 7 3 2 2 2" xfId="8166" xr:uid="{61214717-73D8-4FE0-A871-9540C0CEF7A1}"/>
    <cellStyle name="40% - Accent2 7 3 2 2 2 2" xfId="20839" xr:uid="{84B14FB4-8955-42D2-97B1-E8815DC65978}"/>
    <cellStyle name="40% - Accent2 7 3 2 2 3" xfId="20840" xr:uid="{B1A06A8A-55B4-4567-8AA1-2502AACE45FF}"/>
    <cellStyle name="40% - Accent2 7 3 2 2 4" xfId="20838" xr:uid="{EBF5393C-5A2F-4FB8-B260-1AF019C2FD0C}"/>
    <cellStyle name="40% - Accent2 7 3 2 3" xfId="6175" xr:uid="{45E59FBC-855A-493E-9E4C-3AA3E00A6B99}"/>
    <cellStyle name="40% - Accent2 7 3 2 3 2" xfId="20841" xr:uid="{F31D4CC9-B53A-4E11-9F49-24B11203EC1A}"/>
    <cellStyle name="40% - Accent2 7 3 2 4" xfId="10670" xr:uid="{31853C7C-6A56-4D01-9D82-134EA49FAB7F}"/>
    <cellStyle name="40% - Accent2 7 3 2 4 2" xfId="20842" xr:uid="{C0D029B0-2F06-47AC-835F-85A742F0B55A}"/>
    <cellStyle name="40% - Accent2 7 3 2 5" xfId="20843" xr:uid="{6C9343A7-5504-4FE0-8233-7E194D6B1776}"/>
    <cellStyle name="40% - Accent2 7 3 2 6" xfId="29043" xr:uid="{2FEFB9FD-8927-4546-9689-D6BE4D6CE303}"/>
    <cellStyle name="40% - Accent2 7 3 2 7" xfId="20837" xr:uid="{767042C2-763A-4464-A7AD-87D11B035DA7}"/>
    <cellStyle name="40% - Accent2 7 3 2 8" xfId="12900" xr:uid="{26134C57-CA99-4F40-81F3-07F424A0C529}"/>
    <cellStyle name="40% - Accent2 7 3 3" xfId="3120" xr:uid="{A86D57B0-C9E6-477F-A9F7-69A56F1489F3}"/>
    <cellStyle name="40% - Accent2 7 3 3 2" xfId="7129" xr:uid="{D672C66F-7063-40DE-BF8D-079D1206A8AC}"/>
    <cellStyle name="40% - Accent2 7 3 3 2 2" xfId="20846" xr:uid="{32520EAE-0D0F-4A6D-963E-F2B79AF03C9F}"/>
    <cellStyle name="40% - Accent2 7 3 3 2 3" xfId="20847" xr:uid="{5BDB0393-CCDC-4D78-9D69-100E507733AE}"/>
    <cellStyle name="40% - Accent2 7 3 3 2 4" xfId="20845" xr:uid="{BD8CFB45-90F0-4CBD-B5DA-9502A470BB02}"/>
    <cellStyle name="40% - Accent2 7 3 3 3" xfId="20848" xr:uid="{DE4E965D-C8C8-4187-8FAC-B803515677D0}"/>
    <cellStyle name="40% - Accent2 7 3 3 4" xfId="20849" xr:uid="{D0369C88-24B4-483C-8CFB-D19AAEB79ADF}"/>
    <cellStyle name="40% - Accent2 7 3 3 5" xfId="20850" xr:uid="{207351C4-7D1E-40AB-9BE7-D755EC8B889C}"/>
    <cellStyle name="40% - Accent2 7 3 3 6" xfId="20844" xr:uid="{BB628FBC-1250-4C60-B9FB-61FFBE1BCA24}"/>
    <cellStyle name="40% - Accent2 7 3 4" xfId="5138" xr:uid="{C8D1F2A5-447F-4051-BEE8-A1B41AEF3823}"/>
    <cellStyle name="40% - Accent2 7 3 4 2" xfId="20852" xr:uid="{2B588D25-14E0-4B29-8327-2C75D473DB0B}"/>
    <cellStyle name="40% - Accent2 7 3 4 3" xfId="20853" xr:uid="{0D4FC337-5235-40AE-9D1B-951FA926D2AA}"/>
    <cellStyle name="40% - Accent2 7 3 4 4" xfId="20851" xr:uid="{7CA4536B-9463-46E9-8A66-312253E2AB8A}"/>
    <cellStyle name="40% - Accent2 7 3 5" xfId="9633" xr:uid="{0D43C52E-18FC-4E3C-93CA-378679235F49}"/>
    <cellStyle name="40% - Accent2 7 3 5 2" xfId="20854" xr:uid="{7846302E-40CB-4C87-ADC2-F8C00EE46B1C}"/>
    <cellStyle name="40% - Accent2 7 3 6" xfId="20855" xr:uid="{AFB659AA-8A85-404E-934B-B31F7936A39F}"/>
    <cellStyle name="40% - Accent2 7 3 7" xfId="20856" xr:uid="{7E952CA4-23D8-4F65-AB8C-B02C84A4BFFD}"/>
    <cellStyle name="40% - Accent2 7 3 8" xfId="28043" xr:uid="{BFFFD1C8-3FEA-40CD-BA4E-61B410A18CC9}"/>
    <cellStyle name="40% - Accent2 7 3 9" xfId="20836" xr:uid="{EFE7F124-1724-4D9C-875F-F57AF9C53235}"/>
    <cellStyle name="40% - Accent2 7 4" xfId="1590" xr:uid="{4DD61C3B-7E26-40F2-8BB3-B4B588EA9656}"/>
    <cellStyle name="40% - Accent2 7 4 2" xfId="3614" xr:uid="{5000628F-8C25-427A-A2F6-1799E7DE4BA1}"/>
    <cellStyle name="40% - Accent2 7 4 2 2" xfId="7623" xr:uid="{7CA09104-A779-4A51-AB52-3A99C3A1A667}"/>
    <cellStyle name="40% - Accent2 7 4 2 2 2" xfId="20859" xr:uid="{69D6C8EF-81AA-4E6D-80A1-4C59570D1DD7}"/>
    <cellStyle name="40% - Accent2 7 4 2 3" xfId="20860" xr:uid="{AE19AEC4-1C63-4693-BDEE-EE58B3AC874C}"/>
    <cellStyle name="40% - Accent2 7 4 2 4" xfId="20858" xr:uid="{64CA7ABB-81F0-4C2F-AEF7-BE59FB26050F}"/>
    <cellStyle name="40% - Accent2 7 4 3" xfId="5632" xr:uid="{2CA4C803-6268-4F29-A0F0-8F27FB407AA7}"/>
    <cellStyle name="40% - Accent2 7 4 3 2" xfId="20861" xr:uid="{FDEE6616-39D5-4443-9A9B-4127E7822E97}"/>
    <cellStyle name="40% - Accent2 7 4 4" xfId="10127" xr:uid="{C0D01463-58A1-4260-AAAC-820D9FCE164F}"/>
    <cellStyle name="40% - Accent2 7 4 4 2" xfId="20862" xr:uid="{2B2BB403-C3F4-4C15-965F-ED11C6070827}"/>
    <cellStyle name="40% - Accent2 7 4 5" xfId="20863" xr:uid="{BF2CB12E-5D8E-4E70-A560-6FB533B1AC47}"/>
    <cellStyle name="40% - Accent2 7 4 6" xfId="28523" xr:uid="{01A310E3-82F7-493D-B0FE-E490C5ABAACC}"/>
    <cellStyle name="40% - Accent2 7 4 7" xfId="20857" xr:uid="{30B147F8-A6AF-4902-8496-ECC94E7FA565}"/>
    <cellStyle name="40% - Accent2 7 4 8" xfId="12357" xr:uid="{8330B8A7-5076-426B-8AC7-4F59E47201F6}"/>
    <cellStyle name="40% - Accent2 7 5" xfId="2577" xr:uid="{5DC978F4-0D11-42A2-9E3A-CABE437D1F1E}"/>
    <cellStyle name="40% - Accent2 7 5 2" xfId="6586" xr:uid="{E637F277-8131-43BB-8554-0526C1609B52}"/>
    <cellStyle name="40% - Accent2 7 5 2 2" xfId="20866" xr:uid="{255642F7-EC6A-4B1C-9159-E2C0E5B9CC46}"/>
    <cellStyle name="40% - Accent2 7 5 2 3" xfId="20867" xr:uid="{039F0BF9-70C2-4CB9-BE48-629373826B97}"/>
    <cellStyle name="40% - Accent2 7 5 2 4" xfId="20865" xr:uid="{32C229D1-87DD-43C7-A540-904A3D04423E}"/>
    <cellStyle name="40% - Accent2 7 5 3" xfId="20868" xr:uid="{7075E8FE-0BA6-4542-8EC2-123E15F1B36D}"/>
    <cellStyle name="40% - Accent2 7 5 4" xfId="20869" xr:uid="{AA0B1641-6669-4B23-87F4-A866FDB62A83}"/>
    <cellStyle name="40% - Accent2 7 5 5" xfId="20870" xr:uid="{968C4652-E90C-4F51-AFD5-03E61D9150D0}"/>
    <cellStyle name="40% - Accent2 7 5 6" xfId="20864" xr:uid="{1179B99F-7F19-470A-8424-6218EA450C79}"/>
    <cellStyle name="40% - Accent2 7 6" xfId="4593" xr:uid="{9E2F5413-A428-4983-941C-C23B28321DAD}"/>
    <cellStyle name="40% - Accent2 7 6 2" xfId="20872" xr:uid="{F86E9C24-7739-43D8-82B5-606973128319}"/>
    <cellStyle name="40% - Accent2 7 6 3" xfId="20873" xr:uid="{AC44338E-AAA1-46FF-B8AE-402DBBE9F5B6}"/>
    <cellStyle name="40% - Accent2 7 6 4" xfId="20871" xr:uid="{B8B48752-FA49-43D5-ABCF-853155EB08B4}"/>
    <cellStyle name="40% - Accent2 7 7" xfId="9088" xr:uid="{3275FB21-B47A-43B8-80E6-54E4BF54FAFE}"/>
    <cellStyle name="40% - Accent2 7 7 2" xfId="20874" xr:uid="{90755645-D817-4701-B7CD-2C4332EFFC7F}"/>
    <cellStyle name="40% - Accent2 7 8" xfId="20875" xr:uid="{60BAFA6C-C469-4103-A419-D08827D2D081}"/>
    <cellStyle name="40% - Accent2 7 9" xfId="20876" xr:uid="{52AAB97D-B212-492F-BA10-B89EE096C8B7}"/>
    <cellStyle name="40% - Accent2 8" xfId="556" xr:uid="{8CE18708-CDAA-4984-A7AC-34F83EEE6FB2}"/>
    <cellStyle name="40% - Accent2 8 10" xfId="11337" xr:uid="{63E699F4-70AE-4991-8375-DDD7DCEF0EC0}"/>
    <cellStyle name="40% - Accent2 8 2" xfId="843" xr:uid="{3B0160C5-0226-4DF6-B4E3-2B796B91F5EB}"/>
    <cellStyle name="40% - Accent2 8 2 2" xfId="1884" xr:uid="{76184F37-5898-4FC4-9385-3AB9CFD5C236}"/>
    <cellStyle name="40% - Accent2 8 2 2 2" xfId="3908" xr:uid="{F51B9140-7B29-4EC8-AF00-87A5AA3742A5}"/>
    <cellStyle name="40% - Accent2 8 2 2 2 2" xfId="7917" xr:uid="{63E1F43D-A73E-4FA4-93EF-98AF5895F9A2}"/>
    <cellStyle name="40% - Accent2 8 2 2 2 3" xfId="20880" xr:uid="{279E130A-15CA-49C5-B88A-88C2A1C76E1E}"/>
    <cellStyle name="40% - Accent2 8 2 2 3" xfId="5926" xr:uid="{6B7586CE-7F58-4BC1-851E-2E1A7C5DAE62}"/>
    <cellStyle name="40% - Accent2 8 2 2 3 2" xfId="20881" xr:uid="{200A52F8-EC03-4C23-82B4-E425AC0A70F1}"/>
    <cellStyle name="40% - Accent2 8 2 2 4" xfId="10421" xr:uid="{227F663D-6465-470B-B7F8-E5387D210631}"/>
    <cellStyle name="40% - Accent2 8 2 2 4 2" xfId="28798" xr:uid="{F45907F8-7C8C-4CCF-BAF4-D34919C668A1}"/>
    <cellStyle name="40% - Accent2 8 2 2 5" xfId="20879" xr:uid="{5CB283CF-59E1-4FFA-92FD-7C7E3FCCB87F}"/>
    <cellStyle name="40% - Accent2 8 2 2 6" xfId="12651" xr:uid="{0D844A34-B56D-4C55-BDD3-B7F148AEAE3B}"/>
    <cellStyle name="40% - Accent2 8 2 3" xfId="2871" xr:uid="{A142A616-B1AE-49C9-B7E1-D28267C5B6F3}"/>
    <cellStyle name="40% - Accent2 8 2 3 2" xfId="6880" xr:uid="{62A8359C-2398-4D0C-AB7B-D84B453F47D8}"/>
    <cellStyle name="40% - Accent2 8 2 3 3" xfId="20882" xr:uid="{B9728E0D-E10E-4096-83F2-8A74A5AFBEA0}"/>
    <cellStyle name="40% - Accent2 8 2 4" xfId="4889" xr:uid="{3F4881DD-0A89-4111-BCFE-512B94140021}"/>
    <cellStyle name="40% - Accent2 8 2 4 2" xfId="20883" xr:uid="{96D9C6C2-753A-483B-ACEA-40CB89E7A496}"/>
    <cellStyle name="40% - Accent2 8 2 5" xfId="9384" xr:uid="{84F0003B-9820-4827-A0D0-A21ADD352734}"/>
    <cellStyle name="40% - Accent2 8 2 5 2" xfId="20884" xr:uid="{A72C51F3-A9EB-4D3E-BF9B-87EF1D967BCF}"/>
    <cellStyle name="40% - Accent2 8 2 6" xfId="27814" xr:uid="{8C2DFF49-F8E2-489B-BEE1-83243AEDCBD7}"/>
    <cellStyle name="40% - Accent2 8 2 7" xfId="20878" xr:uid="{7E9D3F65-2807-464C-A305-E35867232CEF}"/>
    <cellStyle name="40% - Accent2 8 2 8" xfId="11614" xr:uid="{76312063-DDAB-4690-BE04-0833E70BFDF6}"/>
    <cellStyle name="40% - Accent2 8 3" xfId="1110" xr:uid="{EDF50686-FB7C-406B-9AC0-4310FC30C5C2}"/>
    <cellStyle name="40% - Accent2 8 3 2" xfId="2151" xr:uid="{F7649698-C8C1-4C12-ACBC-56E20F35A012}"/>
    <cellStyle name="40% - Accent2 8 3 2 2" xfId="4175" xr:uid="{958297A1-98A4-4AD0-94D2-86DF206F5008}"/>
    <cellStyle name="40% - Accent2 8 3 2 2 2" xfId="8184" xr:uid="{6E4CC7C1-8485-4112-8894-22E23D986D22}"/>
    <cellStyle name="40% - Accent2 8 3 2 2 3" xfId="20887" xr:uid="{0F7BEF37-3087-4C23-A323-C0F837E326B7}"/>
    <cellStyle name="40% - Accent2 8 3 2 3" xfId="6193" xr:uid="{6A64FAAB-CE58-4B0F-B73F-7ADAC9C98A01}"/>
    <cellStyle name="40% - Accent2 8 3 2 3 2" xfId="20888" xr:uid="{1E3E5937-F50F-4E65-8031-BE46312EBF65}"/>
    <cellStyle name="40% - Accent2 8 3 2 4" xfId="10688" xr:uid="{D57B176C-1087-45B5-8F27-42288F40D54C}"/>
    <cellStyle name="40% - Accent2 8 3 2 4 2" xfId="29061" xr:uid="{19EAB625-A98D-42BC-AD40-9596C4F57B0C}"/>
    <cellStyle name="40% - Accent2 8 3 2 5" xfId="20886" xr:uid="{0E96B2D6-BC06-4D0C-9116-359B8F72416E}"/>
    <cellStyle name="40% - Accent2 8 3 2 6" xfId="12918" xr:uid="{57F9B3CA-0E01-4C2C-B2D2-052FE4B0985A}"/>
    <cellStyle name="40% - Accent2 8 3 3" xfId="3138" xr:uid="{32857BC3-5906-4099-A17F-B30B9E987828}"/>
    <cellStyle name="40% - Accent2 8 3 3 2" xfId="7147" xr:uid="{C88F878A-2077-4231-9B47-216083CF73B9}"/>
    <cellStyle name="40% - Accent2 8 3 3 3" xfId="20889" xr:uid="{7340DEFA-64BB-49BB-9349-7FDE2FC2A8AB}"/>
    <cellStyle name="40% - Accent2 8 3 4" xfId="5156" xr:uid="{01338393-B855-43F3-A36A-308343A46784}"/>
    <cellStyle name="40% - Accent2 8 3 4 2" xfId="20890" xr:uid="{6923B406-540C-4B07-9200-1E14A718472E}"/>
    <cellStyle name="40% - Accent2 8 3 5" xfId="9651" xr:uid="{98E465BC-BF1E-4556-B6E3-F2171B4ABF5F}"/>
    <cellStyle name="40% - Accent2 8 3 5 2" xfId="20891" xr:uid="{806A31CE-3076-4065-8837-59A2EB3CF8C7}"/>
    <cellStyle name="40% - Accent2 8 3 6" xfId="28061" xr:uid="{6A7DB466-D62F-4523-A1DB-4A24C2FB0E99}"/>
    <cellStyle name="40% - Accent2 8 3 7" xfId="20885" xr:uid="{D115BDD6-CFDC-446A-85CA-A5E4B9DC98D8}"/>
    <cellStyle name="40% - Accent2 8 3 8" xfId="11881" xr:uid="{B69FD8A9-E1BA-40B9-8845-F7AE000BB7DE}"/>
    <cellStyle name="40% - Accent2 8 4" xfId="1614" xr:uid="{8E0EE29B-77F4-419A-B7E4-D604521FEA3C}"/>
    <cellStyle name="40% - Accent2 8 4 2" xfId="3638" xr:uid="{47210A22-AB8B-4046-9738-569D064F8F11}"/>
    <cellStyle name="40% - Accent2 8 4 2 2" xfId="7647" xr:uid="{7128EF0E-896B-4E2D-988C-602B4717AC65}"/>
    <cellStyle name="40% - Accent2 8 4 2 3" xfId="20893" xr:uid="{683546FC-AB0A-47EC-9982-1DD9A8E24E0B}"/>
    <cellStyle name="40% - Accent2 8 4 3" xfId="5656" xr:uid="{90323849-72D8-4E2E-812B-E4C037564ACC}"/>
    <cellStyle name="40% - Accent2 8 4 3 2" xfId="20894" xr:uid="{817B8035-CF06-4534-A8CD-4DECB1F54073}"/>
    <cellStyle name="40% - Accent2 8 4 4" xfId="10151" xr:uid="{9A84CAA1-4917-4825-BD03-3564E9D1BEBD}"/>
    <cellStyle name="40% - Accent2 8 4 4 2" xfId="28547" xr:uid="{7A50E73B-355B-430D-BAFE-49343FAA24E8}"/>
    <cellStyle name="40% - Accent2 8 4 5" xfId="20892" xr:uid="{CAB0CF24-2AA2-4DC3-9F57-219F2398FCE4}"/>
    <cellStyle name="40% - Accent2 8 4 6" xfId="12381" xr:uid="{3A71FC80-C81D-4D42-AEE5-0200F6B65C08}"/>
    <cellStyle name="40% - Accent2 8 5" xfId="2601" xr:uid="{C5FEDF55-B131-43BB-A915-744DB5E660B6}"/>
    <cellStyle name="40% - Accent2 8 5 2" xfId="6610" xr:uid="{3D890CF6-852E-40C5-BDE1-34C38F143092}"/>
    <cellStyle name="40% - Accent2 8 5 3" xfId="20895" xr:uid="{A7E2AFFD-6468-4F09-89F3-A0A72997F405}"/>
    <cellStyle name="40% - Accent2 8 6" xfId="4617" xr:uid="{E71A6F46-9CA7-4AA7-B66C-9087966F0864}"/>
    <cellStyle name="40% - Accent2 8 6 2" xfId="20896" xr:uid="{4BAE82AF-01BD-4B4D-8866-A13BDCDF4EB0}"/>
    <cellStyle name="40% - Accent2 8 7" xfId="9112" xr:uid="{1C76E330-FA18-4CD0-879B-E048D89F5D0C}"/>
    <cellStyle name="40% - Accent2 8 7 2" xfId="20897" xr:uid="{7F77F16B-A271-4639-AC54-3E1E6FC84B67}"/>
    <cellStyle name="40% - Accent2 8 8" xfId="27568" xr:uid="{5E28C2D2-AD48-4BDC-8D2E-E0ECD08EA5C5}"/>
    <cellStyle name="40% - Accent2 8 9" xfId="20877" xr:uid="{3103FB0F-0C88-4534-AF85-10AD06E90877}"/>
    <cellStyle name="40% - Accent2 9" xfId="580" xr:uid="{71B82D27-05D2-4101-968A-686416F07ACA}"/>
    <cellStyle name="40% - Accent2 9 10" xfId="11361" xr:uid="{74E374D3-CBDF-4BB4-A43F-6E9BE8DA979A}"/>
    <cellStyle name="40% - Accent2 9 2" xfId="864" xr:uid="{283038D2-C296-47F8-94EC-1D1711880BE2}"/>
    <cellStyle name="40% - Accent2 9 2 2" xfId="1905" xr:uid="{B3CEA87D-2C0B-4F19-BD7D-E30F5BA9C407}"/>
    <cellStyle name="40% - Accent2 9 2 2 2" xfId="3929" xr:uid="{F1552152-8488-4857-A9FC-3AD05A934AF8}"/>
    <cellStyle name="40% - Accent2 9 2 2 2 2" xfId="7938" xr:uid="{91F551B3-6F03-4D8A-8BC6-CAC490986B45}"/>
    <cellStyle name="40% - Accent2 9 2 2 2 3" xfId="20901" xr:uid="{7D762529-90E9-4D1D-BBA2-73735BD11D94}"/>
    <cellStyle name="40% - Accent2 9 2 2 3" xfId="5947" xr:uid="{F3028C43-4B41-421C-90A2-7A33998B56E0}"/>
    <cellStyle name="40% - Accent2 9 2 2 3 2" xfId="20902" xr:uid="{22F0F8F2-50A4-4E22-BFFE-EA6867274DA8}"/>
    <cellStyle name="40% - Accent2 9 2 2 4" xfId="10442" xr:uid="{5FF1D00D-4686-4066-84ED-F50AF8B8EE69}"/>
    <cellStyle name="40% - Accent2 9 2 2 4 2" xfId="28819" xr:uid="{6987C913-323A-4BCC-936C-0F379BFD9D98}"/>
    <cellStyle name="40% - Accent2 9 2 2 5" xfId="20900" xr:uid="{54DA5364-1B15-4671-8276-A3F7C2A36F4F}"/>
    <cellStyle name="40% - Accent2 9 2 2 6" xfId="12672" xr:uid="{20D46927-17E8-4DBD-9D29-C59C055BCF1B}"/>
    <cellStyle name="40% - Accent2 9 2 3" xfId="2892" xr:uid="{90BDCBD6-5494-46A9-AB27-33D571DD226F}"/>
    <cellStyle name="40% - Accent2 9 2 3 2" xfId="6901" xr:uid="{2BAB5151-F7BB-4342-ACCB-E01B4D5F68CE}"/>
    <cellStyle name="40% - Accent2 9 2 3 3" xfId="20903" xr:uid="{A61384D9-22B9-4BFE-8FA1-A261909EDC8B}"/>
    <cellStyle name="40% - Accent2 9 2 4" xfId="4910" xr:uid="{F822F996-57D9-40E2-B204-34313B7A87DE}"/>
    <cellStyle name="40% - Accent2 9 2 4 2" xfId="20904" xr:uid="{B23BA936-0E3C-4CC8-9045-B423B6B17696}"/>
    <cellStyle name="40% - Accent2 9 2 5" xfId="9405" xr:uid="{AAA46602-EC7D-4DB2-818D-7993A5B324EB}"/>
    <cellStyle name="40% - Accent2 9 2 5 2" xfId="20905" xr:uid="{27C81324-DDE1-4723-84FD-ECA1C51FD92C}"/>
    <cellStyle name="40% - Accent2 9 2 6" xfId="27834" xr:uid="{D8F627B9-7B3B-4C9F-95F4-A09F9A171D56}"/>
    <cellStyle name="40% - Accent2 9 2 7" xfId="20899" xr:uid="{AA5C8144-9B55-464C-B414-E66790B687C0}"/>
    <cellStyle name="40% - Accent2 9 2 8" xfId="11635" xr:uid="{99CC6126-E70B-4A0D-A2D9-5E932B8EAA38}"/>
    <cellStyle name="40% - Accent2 9 3" xfId="1131" xr:uid="{9A45A237-694C-465F-8C40-D3F45537A172}"/>
    <cellStyle name="40% - Accent2 9 3 2" xfId="2172" xr:uid="{45C1EE99-27AC-4391-9D78-DD5293F85B0B}"/>
    <cellStyle name="40% - Accent2 9 3 2 2" xfId="4196" xr:uid="{B3B0A8EA-B93D-4C65-B1EA-913A179B0BF2}"/>
    <cellStyle name="40% - Accent2 9 3 2 2 2" xfId="8205" xr:uid="{26C22D6D-0A3A-46E2-9D1C-964682733CB1}"/>
    <cellStyle name="40% - Accent2 9 3 2 2 3" xfId="20908" xr:uid="{CFC78DA4-CADE-433B-A5B8-2026086F3371}"/>
    <cellStyle name="40% - Accent2 9 3 2 3" xfId="6214" xr:uid="{1022DD27-7B07-446C-99BD-1743CBA23F20}"/>
    <cellStyle name="40% - Accent2 9 3 2 3 2" xfId="20909" xr:uid="{CE1A26C2-B791-4716-91A1-4703355118D6}"/>
    <cellStyle name="40% - Accent2 9 3 2 4" xfId="10709" xr:uid="{DEA4CD6A-4792-4FF9-BAAB-607177B4E6BA}"/>
    <cellStyle name="40% - Accent2 9 3 2 4 2" xfId="29082" xr:uid="{ECA856D3-1B09-479D-BDD7-F375D17E2DB6}"/>
    <cellStyle name="40% - Accent2 9 3 2 5" xfId="20907" xr:uid="{C516667D-2BA3-47B0-A1E9-D70035E2D27C}"/>
    <cellStyle name="40% - Accent2 9 3 2 6" xfId="12939" xr:uid="{7E5F1F1C-50D4-40BF-AF1E-FD7F5AE0480E}"/>
    <cellStyle name="40% - Accent2 9 3 3" xfId="3159" xr:uid="{1EC82524-6DBF-46F6-9DC5-C7B3F3A32ED2}"/>
    <cellStyle name="40% - Accent2 9 3 3 2" xfId="7168" xr:uid="{8B559D07-BD79-4818-8B91-39807239B6B3}"/>
    <cellStyle name="40% - Accent2 9 3 3 3" xfId="20910" xr:uid="{970B7C76-65A1-44FB-9B5F-4AB799695AF1}"/>
    <cellStyle name="40% - Accent2 9 3 4" xfId="5177" xr:uid="{54DD3A5F-16D3-4A6E-A1A4-8CDAFDA5B6DA}"/>
    <cellStyle name="40% - Accent2 9 3 4 2" xfId="20911" xr:uid="{61721D84-694D-41C0-B22C-94573F20C6DE}"/>
    <cellStyle name="40% - Accent2 9 3 5" xfId="9672" xr:uid="{CC26187F-E96D-4F8E-A797-193807AD543A}"/>
    <cellStyle name="40% - Accent2 9 3 5 2" xfId="20912" xr:uid="{FE248BF9-7140-46D6-AF06-EC0C83F5E315}"/>
    <cellStyle name="40% - Accent2 9 3 6" xfId="28082" xr:uid="{DD89C242-2529-4BA2-8EE1-13A0AEAEEA0B}"/>
    <cellStyle name="40% - Accent2 9 3 7" xfId="20906" xr:uid="{0BEAB70F-7FDE-4E03-95FA-039692BDD0E4}"/>
    <cellStyle name="40% - Accent2 9 3 8" xfId="11902" xr:uid="{8694BF05-8BF2-4006-BFBC-CC208F9BF08A}"/>
    <cellStyle name="40% - Accent2 9 4" xfId="1638" xr:uid="{36F43B14-FB5C-4F00-8F78-BB1F99D0B5A0}"/>
    <cellStyle name="40% - Accent2 9 4 2" xfId="3662" xr:uid="{5D735179-98D6-4A26-B1EB-DB56CB9ADE41}"/>
    <cellStyle name="40% - Accent2 9 4 2 2" xfId="7671" xr:uid="{51C266C7-9A43-43C0-B349-5CFA299F920E}"/>
    <cellStyle name="40% - Accent2 9 4 2 3" xfId="20914" xr:uid="{16E6579B-C99E-4D0C-8601-C4D9B67520B9}"/>
    <cellStyle name="40% - Accent2 9 4 3" xfId="5680" xr:uid="{316CD027-B4B2-4BDC-AAE7-A3DEAE84CE8B}"/>
    <cellStyle name="40% - Accent2 9 4 3 2" xfId="20915" xr:uid="{68F89D9C-39CD-464F-8907-EFF0AB86F504}"/>
    <cellStyle name="40% - Accent2 9 4 4" xfId="10175" xr:uid="{143B2ED4-AC88-4D4E-80AF-46FFE4314D9D}"/>
    <cellStyle name="40% - Accent2 9 4 4 2" xfId="28571" xr:uid="{3BC08CDC-E4E0-45B5-BC0A-A5C63E2A33D4}"/>
    <cellStyle name="40% - Accent2 9 4 5" xfId="20913" xr:uid="{3FBBB931-3C38-4AB9-AE82-68775863A01B}"/>
    <cellStyle name="40% - Accent2 9 4 6" xfId="12405" xr:uid="{89DB60E2-4E90-45AA-B231-CD1335D80B21}"/>
    <cellStyle name="40% - Accent2 9 5" xfId="2625" xr:uid="{2E495F69-D5C1-4263-B42C-13180F5BF337}"/>
    <cellStyle name="40% - Accent2 9 5 2" xfId="6634" xr:uid="{8CFE0312-6694-40F3-8E69-D4E3B44733B6}"/>
    <cellStyle name="40% - Accent2 9 5 3" xfId="20916" xr:uid="{EE2C087B-7E5E-406D-A040-AF720CBCD252}"/>
    <cellStyle name="40% - Accent2 9 6" xfId="4641" xr:uid="{446CFE23-9E42-498A-B60A-8BEEA1654036}"/>
    <cellStyle name="40% - Accent2 9 6 2" xfId="20917" xr:uid="{968C5C90-103D-48F5-B82A-58BF3C1A2F29}"/>
    <cellStyle name="40% - Accent2 9 7" xfId="9136" xr:uid="{3D26A2BC-C439-4232-9377-462E24411D33}"/>
    <cellStyle name="40% - Accent2 9 7 2" xfId="20918" xr:uid="{A4D452B8-7CEA-4204-87D3-DEABE0C9DA36}"/>
    <cellStyle name="40% - Accent2 9 8" xfId="27589" xr:uid="{1A92D78F-8987-4C1F-A614-291248F0A03F}"/>
    <cellStyle name="40% - Accent2 9 9" xfId="20898" xr:uid="{803B2ED0-E5E3-484C-958B-F7CC31854659}"/>
    <cellStyle name="40% - Accent3" xfId="65" builtinId="39" customBuiltin="1"/>
    <cellStyle name="40% - Accent3 10" xfId="606" xr:uid="{582C1D05-F121-4D92-89B8-AE80DC384B48}"/>
    <cellStyle name="40% - Accent3 10 10" xfId="11387" xr:uid="{DB379CFB-F315-414F-9A47-BAA099CDEC4C}"/>
    <cellStyle name="40% - Accent3 10 2" xfId="1664" xr:uid="{1A259826-EFB9-445A-86F0-82A0C70786C3}"/>
    <cellStyle name="40% - Accent3 10 2 2" xfId="3688" xr:uid="{D186BA2B-F69C-44F9-A752-A0BA856D6E8D}"/>
    <cellStyle name="40% - Accent3 10 2 2 2" xfId="7697" xr:uid="{6640F4D6-6B43-4253-B19B-C37348753084}"/>
    <cellStyle name="40% - Accent3 10 2 2 2 2" xfId="20923" xr:uid="{E1DDA15A-4FA0-4346-977B-A2EB43027A9E}"/>
    <cellStyle name="40% - Accent3 10 2 2 3" xfId="20924" xr:uid="{435E917E-3432-4B99-A93F-2A9406262BB9}"/>
    <cellStyle name="40% - Accent3 10 2 2 4" xfId="20922" xr:uid="{BB52CF98-C6F3-4900-BE99-F148FBA585B3}"/>
    <cellStyle name="40% - Accent3 10 2 3" xfId="5706" xr:uid="{2508917A-944B-433F-8EAF-4F8421C4B65C}"/>
    <cellStyle name="40% - Accent3 10 2 3 2" xfId="20925" xr:uid="{D5691F30-D914-4C7F-A00E-36A4217B7F08}"/>
    <cellStyle name="40% - Accent3 10 2 4" xfId="10201" xr:uid="{96DCD01E-777D-417F-847E-4B045E0BB53C}"/>
    <cellStyle name="40% - Accent3 10 2 4 2" xfId="20926" xr:uid="{6EC59C50-B650-4EE6-8466-FC11DB99EBB5}"/>
    <cellStyle name="40% - Accent3 10 2 5" xfId="20927" xr:uid="{C031723D-B830-4573-ACF7-720971CC6C5C}"/>
    <cellStyle name="40% - Accent3 10 2 6" xfId="28597" xr:uid="{5621A9C0-53BD-4BC1-A2C5-A920FFA3A50F}"/>
    <cellStyle name="40% - Accent3 10 2 7" xfId="20921" xr:uid="{83C980EC-5995-4AE8-958D-DBC28E5474C7}"/>
    <cellStyle name="40% - Accent3 10 2 8" xfId="12431" xr:uid="{41692873-2694-4757-A893-C705B48625F3}"/>
    <cellStyle name="40% - Accent3 10 3" xfId="2651" xr:uid="{317B5151-5D20-4E63-B94A-FCBDEAFAB3E9}"/>
    <cellStyle name="40% - Accent3 10 3 2" xfId="6660" xr:uid="{B60FDE36-0AA3-4285-8831-007C31D5F2DD}"/>
    <cellStyle name="40% - Accent3 10 3 2 2" xfId="20930" xr:uid="{FA0458BE-E411-4552-9FCB-1AA79AEA2CA0}"/>
    <cellStyle name="40% - Accent3 10 3 2 3" xfId="20931" xr:uid="{44CA4318-45E4-44DA-8964-48E70347353C}"/>
    <cellStyle name="40% - Accent3 10 3 2 4" xfId="20929" xr:uid="{5A3F2276-A5D3-4E69-A178-92679FCFF800}"/>
    <cellStyle name="40% - Accent3 10 3 3" xfId="20932" xr:uid="{ACDFFD9B-7E8E-4053-A6FE-6AC843398616}"/>
    <cellStyle name="40% - Accent3 10 3 4" xfId="20933" xr:uid="{60D8AB87-5490-4AB2-ADFA-2716F06A3FBC}"/>
    <cellStyle name="40% - Accent3 10 3 5" xfId="20934" xr:uid="{9355B7D8-7880-4778-B569-52D5746DE9BE}"/>
    <cellStyle name="40% - Accent3 10 3 6" xfId="20928" xr:uid="{8A7969A0-22D5-4B84-A68E-D9A692F7E795}"/>
    <cellStyle name="40% - Accent3 10 4" xfId="4667" xr:uid="{441960D7-31D0-4E25-B9DD-5038353D1C46}"/>
    <cellStyle name="40% - Accent3 10 4 2" xfId="20936" xr:uid="{2F246788-C93B-4977-B52E-185E338D193A}"/>
    <cellStyle name="40% - Accent3 10 4 3" xfId="20937" xr:uid="{5BB4BE56-3B10-425E-9951-54C7FD68C3D9}"/>
    <cellStyle name="40% - Accent3 10 4 4" xfId="20935" xr:uid="{3B767F58-5289-4A3F-B767-C36BE8CA7A48}"/>
    <cellStyle name="40% - Accent3 10 5" xfId="9162" xr:uid="{68CBF154-E5A4-49C5-B376-3AD18FED7315}"/>
    <cellStyle name="40% - Accent3 10 5 2" xfId="20938" xr:uid="{2050D753-997D-4517-9A3E-77146D5E967D}"/>
    <cellStyle name="40% - Accent3 10 6" xfId="20939" xr:uid="{C48FB58A-6C24-4B8E-A4A2-4B5C844253F5}"/>
    <cellStyle name="40% - Accent3 10 7" xfId="20940" xr:uid="{A3731FCB-5888-495C-ADD8-12A3A159BCF2}"/>
    <cellStyle name="40% - Accent3 10 8" xfId="27612" xr:uid="{63DE2F8C-6CD9-4B3F-BD9E-39570928484D}"/>
    <cellStyle name="40% - Accent3 10 9" xfId="20920" xr:uid="{9DF30B41-6070-4C6E-9983-CA2124FE827C}"/>
    <cellStyle name="40% - Accent3 11" xfId="890" xr:uid="{2DA24E91-A1AB-44EB-AA64-ABFB7D49D15C}"/>
    <cellStyle name="40% - Accent3 11 10" xfId="11661" xr:uid="{5F4C255C-866F-4789-864B-80B66DAA1552}"/>
    <cellStyle name="40% - Accent3 11 2" xfId="1931" xr:uid="{B7EA86C4-C4AF-4DA7-B44E-82E0DC9E335F}"/>
    <cellStyle name="40% - Accent3 11 2 2" xfId="3955" xr:uid="{2B924838-0094-4EF6-959E-D2902CAFA5C6}"/>
    <cellStyle name="40% - Accent3 11 2 2 2" xfId="7964" xr:uid="{4D30FEF4-931F-4418-A05A-3A59087932D6}"/>
    <cellStyle name="40% - Accent3 11 2 2 2 2" xfId="20944" xr:uid="{44FF8801-0A6A-4165-A5B6-FA97C8AFF942}"/>
    <cellStyle name="40% - Accent3 11 2 2 3" xfId="20945" xr:uid="{6BBF2F21-1220-4C2D-A5CC-A4CDD1651DCF}"/>
    <cellStyle name="40% - Accent3 11 2 2 4" xfId="20943" xr:uid="{80FB4403-8442-417E-A65F-032A522D7066}"/>
    <cellStyle name="40% - Accent3 11 2 3" xfId="5973" xr:uid="{4267ADF5-C4A3-4681-BEF9-E6B0C990922B}"/>
    <cellStyle name="40% - Accent3 11 2 3 2" xfId="20946" xr:uid="{5E9CB734-9690-4D65-A007-DEE4D71C9A5C}"/>
    <cellStyle name="40% - Accent3 11 2 4" xfId="10468" xr:uid="{2278FD75-F9A5-4751-A389-03914FA88074}"/>
    <cellStyle name="40% - Accent3 11 2 4 2" xfId="20947" xr:uid="{FBD62FA9-5A06-41E7-BD34-EBEFAF79028B}"/>
    <cellStyle name="40% - Accent3 11 2 5" xfId="20948" xr:uid="{B30D25FF-3A1B-4066-B1F3-DB9168CF5DE4}"/>
    <cellStyle name="40% - Accent3 11 2 6" xfId="28845" xr:uid="{95EE79CF-25E5-4179-B611-F2CD3AA5291B}"/>
    <cellStyle name="40% - Accent3 11 2 7" xfId="20942" xr:uid="{976E47C8-E42C-4758-B810-5F499268A614}"/>
    <cellStyle name="40% - Accent3 11 2 8" xfId="12698" xr:uid="{8FF2C537-B2C8-49BF-93EE-281C6AA5F326}"/>
    <cellStyle name="40% - Accent3 11 3" xfId="2918" xr:uid="{3EC7A1CB-706A-4B43-9DD6-9FC100B0D91C}"/>
    <cellStyle name="40% - Accent3 11 3 2" xfId="6927" xr:uid="{9CE3A9BC-A6AA-45E7-887B-559A15C8535F}"/>
    <cellStyle name="40% - Accent3 11 3 2 2" xfId="20951" xr:uid="{D3EB0BE4-D1E4-48CE-8F0C-06CC83C4A4D7}"/>
    <cellStyle name="40% - Accent3 11 3 2 3" xfId="20952" xr:uid="{CC067B6E-A05D-4552-A68B-F0A0CF27C9E9}"/>
    <cellStyle name="40% - Accent3 11 3 2 4" xfId="20950" xr:uid="{42965683-0DB7-4801-BE6F-ACD4160BC01A}"/>
    <cellStyle name="40% - Accent3 11 3 3" xfId="20953" xr:uid="{FA08DC67-8FF4-4BBD-B8A4-A70A187192E6}"/>
    <cellStyle name="40% - Accent3 11 3 4" xfId="20954" xr:uid="{274FB60E-3687-4B56-A7E7-6847E906F5E3}"/>
    <cellStyle name="40% - Accent3 11 3 5" xfId="20955" xr:uid="{E9899AE7-CEBC-4A95-9BCD-8495211C5BAE}"/>
    <cellStyle name="40% - Accent3 11 3 6" xfId="20949" xr:uid="{481EBEDA-FD22-4AD7-9244-23E2AFEA4E40}"/>
    <cellStyle name="40% - Accent3 11 4" xfId="4936" xr:uid="{E14AF6AB-8847-4EB6-A797-E3D7E9307931}"/>
    <cellStyle name="40% - Accent3 11 4 2" xfId="20957" xr:uid="{582B0FBF-77EB-42D0-AAA3-06A24243C69E}"/>
    <cellStyle name="40% - Accent3 11 4 3" xfId="20958" xr:uid="{D8A18E04-455C-4AB7-9465-143D72A8D70C}"/>
    <cellStyle name="40% - Accent3 11 4 4" xfId="20956" xr:uid="{2ADB6BB7-B596-4377-9ECB-6E1C94C2B7F1}"/>
    <cellStyle name="40% - Accent3 11 5" xfId="9431" xr:uid="{BEFCAF64-0D48-4038-9E31-6FC8FA0FC0F5}"/>
    <cellStyle name="40% - Accent3 11 5 2" xfId="20959" xr:uid="{28736F81-C64C-4358-973B-6080A615E3A8}"/>
    <cellStyle name="40% - Accent3 11 6" xfId="20960" xr:uid="{6E361C95-492F-4184-B7EF-2FF949B74EE6}"/>
    <cellStyle name="40% - Accent3 11 7" xfId="20961" xr:uid="{9D28D3CD-BE1A-4CB8-A426-B9E97024155D}"/>
    <cellStyle name="40% - Accent3 11 8" xfId="27860" xr:uid="{F3BABB76-64C4-4976-BFA4-EEBF2F977359}"/>
    <cellStyle name="40% - Accent3 11 9" xfId="20941" xr:uid="{CF8403CF-CA28-4658-8DB7-BA64867985B0}"/>
    <cellStyle name="40% - Accent3 12" xfId="1159" xr:uid="{D8086854-135D-4344-B179-D4EB706A130C}"/>
    <cellStyle name="40% - Accent3 12 10" xfId="11930" xr:uid="{8E993811-1ED8-414D-8CEF-D5F667B8CC9E}"/>
    <cellStyle name="40% - Accent3 12 2" xfId="2200" xr:uid="{35C1511F-AFE1-4644-B8D3-B5BB1F24DEBB}"/>
    <cellStyle name="40% - Accent3 12 2 2" xfId="4224" xr:uid="{E555D805-E206-41C3-9E57-BC6E8242A15F}"/>
    <cellStyle name="40% - Accent3 12 2 2 2" xfId="8233" xr:uid="{8CEC4B1E-2559-43F7-BF0B-10D5A98EFA65}"/>
    <cellStyle name="40% - Accent3 12 2 2 2 2" xfId="20965" xr:uid="{B63BAC25-9E5E-426F-A7B5-9C9A6FB84A75}"/>
    <cellStyle name="40% - Accent3 12 2 2 3" xfId="20966" xr:uid="{A6DFC2EB-EBE9-40BC-A9A6-88759EDD866B}"/>
    <cellStyle name="40% - Accent3 12 2 2 4" xfId="20964" xr:uid="{AE4F933B-C5BF-4ACF-B849-E73D8533A0CF}"/>
    <cellStyle name="40% - Accent3 12 2 3" xfId="6242" xr:uid="{335DF913-7339-475B-9250-7FFF99997887}"/>
    <cellStyle name="40% - Accent3 12 2 3 2" xfId="20967" xr:uid="{3032FCC5-ABDF-497A-97DD-839294FCA22E}"/>
    <cellStyle name="40% - Accent3 12 2 4" xfId="10737" xr:uid="{E70F17E6-F459-473D-9CD9-569865B6FEAF}"/>
    <cellStyle name="40% - Accent3 12 2 4 2" xfId="20968" xr:uid="{0A08AE46-E8B0-4F22-8442-3AD181CE230E}"/>
    <cellStyle name="40% - Accent3 12 2 5" xfId="20969" xr:uid="{163C1E74-D2C4-42AB-B437-F47C74BFE570}"/>
    <cellStyle name="40% - Accent3 12 2 6" xfId="29110" xr:uid="{256E0B16-0A6E-4F87-921B-3ACA8AE9D39A}"/>
    <cellStyle name="40% - Accent3 12 2 7" xfId="20963" xr:uid="{AC110E6F-0789-40C2-B663-36E3F969C4F6}"/>
    <cellStyle name="40% - Accent3 12 2 8" xfId="12967" xr:uid="{AACC8DA5-AB11-4909-A50A-F5D066EAE5A4}"/>
    <cellStyle name="40% - Accent3 12 3" xfId="3187" xr:uid="{00182358-40BD-41EF-9F88-4DEBC2659F97}"/>
    <cellStyle name="40% - Accent3 12 3 2" xfId="7196" xr:uid="{9C7FF15A-15B0-4159-9BA4-4A9BB29486D9}"/>
    <cellStyle name="40% - Accent3 12 3 2 2" xfId="20972" xr:uid="{89AD8DEC-4B4E-4D3E-B87A-E1858C70BCE8}"/>
    <cellStyle name="40% - Accent3 12 3 2 3" xfId="20973" xr:uid="{8C333DB1-7408-43C3-AF48-B605FE16D8A6}"/>
    <cellStyle name="40% - Accent3 12 3 2 4" xfId="20971" xr:uid="{B6B479B7-CE45-4458-B993-5201D741084C}"/>
    <cellStyle name="40% - Accent3 12 3 3" xfId="20974" xr:uid="{5F36BA23-8B61-4879-BDAC-F377C5C0D358}"/>
    <cellStyle name="40% - Accent3 12 3 4" xfId="20975" xr:uid="{696E88EA-6257-49C6-9833-D9201117E4E7}"/>
    <cellStyle name="40% - Accent3 12 3 5" xfId="20976" xr:uid="{3856D1BD-91A2-45F2-A828-08F5C19BF084}"/>
    <cellStyle name="40% - Accent3 12 3 6" xfId="20970" xr:uid="{C906BB25-4039-4CAE-8B8B-601EEB381CB1}"/>
    <cellStyle name="40% - Accent3 12 4" xfId="5205" xr:uid="{30E3E753-4361-4931-A73E-DC7CF8558E2D}"/>
    <cellStyle name="40% - Accent3 12 4 2" xfId="20978" xr:uid="{F34ECAC0-2AC9-49A2-A156-F01F71EF85CC}"/>
    <cellStyle name="40% - Accent3 12 4 3" xfId="20979" xr:uid="{0B644B50-A850-47EE-B847-1D9B651AEF97}"/>
    <cellStyle name="40% - Accent3 12 4 4" xfId="20977" xr:uid="{D6D1E232-9043-412B-9588-A4A830573D81}"/>
    <cellStyle name="40% - Accent3 12 5" xfId="9700" xr:uid="{2401147B-0D30-462C-A3D6-0A7AA5E9440B}"/>
    <cellStyle name="40% - Accent3 12 5 2" xfId="20980" xr:uid="{68D7A4B5-BACB-474B-BAFA-342941D60043}"/>
    <cellStyle name="40% - Accent3 12 6" xfId="20981" xr:uid="{CBA47F41-BEB1-4A57-A448-87D7810FE88C}"/>
    <cellStyle name="40% - Accent3 12 7" xfId="20982" xr:uid="{7FD583AF-F055-420E-8FFA-369963260470}"/>
    <cellStyle name="40% - Accent3 12 8" xfId="28110" xr:uid="{FC697520-AFB1-4A61-AD7B-9135C76D3E75}"/>
    <cellStyle name="40% - Accent3 12 9" xfId="20962" xr:uid="{3F3BAF69-58C1-4327-924E-6BD794B92BB3}"/>
    <cellStyle name="40% - Accent3 13" xfId="1184" xr:uid="{55C1BD71-A6B7-4565-993E-6B601A81E307}"/>
    <cellStyle name="40% - Accent3 13 10" xfId="11955" xr:uid="{801BEDA4-5025-4B2D-A161-60AB4C9CF9B8}"/>
    <cellStyle name="40% - Accent3 13 2" xfId="2225" xr:uid="{36793DF7-7608-499C-8498-291B25587B53}"/>
    <cellStyle name="40% - Accent3 13 2 2" xfId="4249" xr:uid="{D65C8807-1EF4-4581-B365-A6DD86C9B33F}"/>
    <cellStyle name="40% - Accent3 13 2 2 2" xfId="8258" xr:uid="{91CD769E-77DE-47EF-9ED1-F1400507E68B}"/>
    <cellStyle name="40% - Accent3 13 2 2 2 2" xfId="20986" xr:uid="{1EE3B020-EFF9-4192-B18F-7F1634AA5918}"/>
    <cellStyle name="40% - Accent3 13 2 2 3" xfId="20987" xr:uid="{A002A8BF-B6EB-4D1E-8CC5-ECEDAC29FCCF}"/>
    <cellStyle name="40% - Accent3 13 2 2 4" xfId="20985" xr:uid="{E9852DF0-49C0-4E4F-B89E-77B1E79A8345}"/>
    <cellStyle name="40% - Accent3 13 2 3" xfId="6267" xr:uid="{27FD245C-131C-4DF7-9187-BB4A1F0AD4BD}"/>
    <cellStyle name="40% - Accent3 13 2 3 2" xfId="20988" xr:uid="{1A63F4A3-38B1-4672-9CFE-7A7335872115}"/>
    <cellStyle name="40% - Accent3 13 2 4" xfId="10762" xr:uid="{6D03FCA7-8CB4-4462-AAA1-F2888304F0BB}"/>
    <cellStyle name="40% - Accent3 13 2 4 2" xfId="20989" xr:uid="{C24B426B-A5A9-4033-AD13-1D048E939716}"/>
    <cellStyle name="40% - Accent3 13 2 5" xfId="20990" xr:uid="{C47FF640-A3C2-4DF6-AF94-8A6BCDA9CB4D}"/>
    <cellStyle name="40% - Accent3 13 2 6" xfId="29134" xr:uid="{8594A0DE-550A-4071-AE3D-546700FA2C24}"/>
    <cellStyle name="40% - Accent3 13 2 7" xfId="20984" xr:uid="{7EFB3937-E219-4F1D-949E-0FB7C8E01642}"/>
    <cellStyle name="40% - Accent3 13 2 8" xfId="12992" xr:uid="{D3C46D36-10B2-4174-8BB4-606EA8C506D3}"/>
    <cellStyle name="40% - Accent3 13 3" xfId="3212" xr:uid="{3E805825-FA3F-4A6D-9291-57A8EA3AF6C4}"/>
    <cellStyle name="40% - Accent3 13 3 2" xfId="7221" xr:uid="{BADA59EA-1F7D-4F75-938F-D92245796398}"/>
    <cellStyle name="40% - Accent3 13 3 2 2" xfId="20993" xr:uid="{85C15969-2D68-44A3-B199-E56DF4F8C4A8}"/>
    <cellStyle name="40% - Accent3 13 3 2 3" xfId="20994" xr:uid="{F84C5DDD-1CED-4CC9-8E19-1207E6CD42E2}"/>
    <cellStyle name="40% - Accent3 13 3 2 4" xfId="20992" xr:uid="{ADB57B13-2A63-458A-AE64-4D61C58E6AFB}"/>
    <cellStyle name="40% - Accent3 13 3 3" xfId="20995" xr:uid="{EF199D61-2506-4B4B-AEDC-0841FE2FA20A}"/>
    <cellStyle name="40% - Accent3 13 3 4" xfId="20996" xr:uid="{2B9764C9-2F72-4BB3-8FEB-22BDB2B53A41}"/>
    <cellStyle name="40% - Accent3 13 3 5" xfId="20997" xr:uid="{036B5412-EC66-4AD4-A3D7-EB785FECC4FE}"/>
    <cellStyle name="40% - Accent3 13 3 6" xfId="20991" xr:uid="{847085F3-5B34-4768-826D-423C12E45449}"/>
    <cellStyle name="40% - Accent3 13 4" xfId="5230" xr:uid="{7CB66CBA-4271-448A-82A3-37AEC044EEE4}"/>
    <cellStyle name="40% - Accent3 13 4 2" xfId="20999" xr:uid="{1AF9EABB-3C21-437D-94C4-D87B33D2F55E}"/>
    <cellStyle name="40% - Accent3 13 4 3" xfId="21000" xr:uid="{CFF1DAA8-4AD3-4F03-93C5-8CF43A7F7624}"/>
    <cellStyle name="40% - Accent3 13 4 4" xfId="20998" xr:uid="{BB6D9690-8A17-4062-88C7-72C69BD46F34}"/>
    <cellStyle name="40% - Accent3 13 5" xfId="9725" xr:uid="{4B913A25-9094-4485-BE03-50F2A1D7FA8C}"/>
    <cellStyle name="40% - Accent3 13 5 2" xfId="21001" xr:uid="{017607AA-4FEB-4CA2-8A45-8AD9C7444AF0}"/>
    <cellStyle name="40% - Accent3 13 6" xfId="21002" xr:uid="{EDF24AF3-2AAF-424D-86B5-276C0C58C964}"/>
    <cellStyle name="40% - Accent3 13 7" xfId="21003" xr:uid="{0073C0E4-360A-4B41-AC4E-5EA0EB60F76B}"/>
    <cellStyle name="40% - Accent3 13 8" xfId="28133" xr:uid="{172C5FA5-6A74-4149-B1AC-350D327DCF76}"/>
    <cellStyle name="40% - Accent3 13 9" xfId="20983" xr:uid="{54BB8614-C985-448A-ADDB-BB7625267A49}"/>
    <cellStyle name="40% - Accent3 14" xfId="1209" xr:uid="{D48F0357-CE2B-4B59-97CB-E99FFF391F38}"/>
    <cellStyle name="40% - Accent3 14 10" xfId="11980" xr:uid="{3E34D6E3-A48F-4767-8F10-D5714068D80A}"/>
    <cellStyle name="40% - Accent3 14 2" xfId="2250" xr:uid="{3F01849C-CB28-4499-A705-97E6F56AC251}"/>
    <cellStyle name="40% - Accent3 14 2 2" xfId="4274" xr:uid="{92C23E1B-5736-4C3E-9B09-C36938BF1D4D}"/>
    <cellStyle name="40% - Accent3 14 2 2 2" xfId="8283" xr:uid="{D59722B5-C5D7-43E2-900F-A52A9DF4B5C1}"/>
    <cellStyle name="40% - Accent3 14 2 2 2 2" xfId="21007" xr:uid="{68FD9322-8388-4408-9774-E80E73E8BBFD}"/>
    <cellStyle name="40% - Accent3 14 2 2 3" xfId="21008" xr:uid="{33E3855C-6C06-4031-89A2-104A30B3E69F}"/>
    <cellStyle name="40% - Accent3 14 2 2 4" xfId="21006" xr:uid="{98BE5A78-19ED-480F-99EB-721EE1C78BCD}"/>
    <cellStyle name="40% - Accent3 14 2 3" xfId="6292" xr:uid="{C9DB2CA4-3718-4D8D-8068-7EDF38419A14}"/>
    <cellStyle name="40% - Accent3 14 2 3 2" xfId="21009" xr:uid="{04164198-591D-4169-BAF6-D1C003A014A6}"/>
    <cellStyle name="40% - Accent3 14 2 4" xfId="10787" xr:uid="{EF71340C-0BC0-400B-A5E4-ADEABF6A47AC}"/>
    <cellStyle name="40% - Accent3 14 2 4 2" xfId="21010" xr:uid="{4284A8D2-8028-4256-BED7-6444919A2565}"/>
    <cellStyle name="40% - Accent3 14 2 5" xfId="21011" xr:uid="{13E0ADFA-1271-4667-BB27-EDEC4DF1FFC6}"/>
    <cellStyle name="40% - Accent3 14 2 6" xfId="29158" xr:uid="{4033405F-E7BB-44A4-BC89-D120BEF6039B}"/>
    <cellStyle name="40% - Accent3 14 2 7" xfId="21005" xr:uid="{43913A9E-FB3A-454B-98FB-93FB5BBFD97D}"/>
    <cellStyle name="40% - Accent3 14 2 8" xfId="13017" xr:uid="{1BE0F54C-A018-446D-AF44-BA06604D8447}"/>
    <cellStyle name="40% - Accent3 14 3" xfId="3237" xr:uid="{A7B7A3EA-40EF-41A1-A2C5-2A12F92751A0}"/>
    <cellStyle name="40% - Accent3 14 3 2" xfId="7246" xr:uid="{15440797-5D3D-4A26-B777-C364EB93703C}"/>
    <cellStyle name="40% - Accent3 14 3 2 2" xfId="21014" xr:uid="{5AF2B647-FB42-4A4D-B38B-2B6997B5630F}"/>
    <cellStyle name="40% - Accent3 14 3 2 3" xfId="21015" xr:uid="{73B07A78-B872-4568-8E8A-FC387A021CED}"/>
    <cellStyle name="40% - Accent3 14 3 2 4" xfId="21013" xr:uid="{8C632265-888C-4476-A749-D85E058C4497}"/>
    <cellStyle name="40% - Accent3 14 3 3" xfId="21016" xr:uid="{46C8D962-A622-438A-823D-2D7C76B122E3}"/>
    <cellStyle name="40% - Accent3 14 3 4" xfId="21017" xr:uid="{9F6EE2B3-C70E-404E-9C83-138873913856}"/>
    <cellStyle name="40% - Accent3 14 3 5" xfId="21018" xr:uid="{4A64BE54-C9EA-44E5-B5B2-4498C5EE6F89}"/>
    <cellStyle name="40% - Accent3 14 3 6" xfId="21012" xr:uid="{4D370868-98D8-4444-9BAC-A8F1A241F6F7}"/>
    <cellStyle name="40% - Accent3 14 4" xfId="5255" xr:uid="{0438DAC2-C549-4C92-91ED-0925E7607131}"/>
    <cellStyle name="40% - Accent3 14 4 2" xfId="21020" xr:uid="{C420AC1C-4185-414D-9FA2-43DAB600EDC2}"/>
    <cellStyle name="40% - Accent3 14 4 3" xfId="21021" xr:uid="{D5B906D8-AFA7-4E9B-8D1D-E691510B387A}"/>
    <cellStyle name="40% - Accent3 14 4 4" xfId="21019" xr:uid="{B4FC6D0F-6FD9-44D6-A836-B5DD0DD49880}"/>
    <cellStyle name="40% - Accent3 14 5" xfId="9750" xr:uid="{222857D8-3142-4FD0-9044-F33DA1477E1E}"/>
    <cellStyle name="40% - Accent3 14 5 2" xfId="21022" xr:uid="{365B0677-FA41-40FC-AFEB-8B05BECCFB1A}"/>
    <cellStyle name="40% - Accent3 14 6" xfId="21023" xr:uid="{0C46B36C-A4D1-435A-82CE-EB287F066C5F}"/>
    <cellStyle name="40% - Accent3 14 7" xfId="21024" xr:uid="{B18EEFB3-4467-4033-BF85-D2F73DD9A3EB}"/>
    <cellStyle name="40% - Accent3 14 8" xfId="28156" xr:uid="{14BBD906-BF71-400D-90B1-A83A5DA0A570}"/>
    <cellStyle name="40% - Accent3 14 9" xfId="21004" xr:uid="{9745632C-1743-41A0-BFED-E87961EE1EE4}"/>
    <cellStyle name="40% - Accent3 15" xfId="1232" xr:uid="{68555FA2-94EF-4CF3-B2C9-C309C7D93BAB}"/>
    <cellStyle name="40% - Accent3 15 10" xfId="12003" xr:uid="{AF60683B-62B0-4491-8E82-AD890FAA8507}"/>
    <cellStyle name="40% - Accent3 15 2" xfId="2273" xr:uid="{7CAB5176-F54F-431B-AEE4-A5ADA62F470B}"/>
    <cellStyle name="40% - Accent3 15 2 2" xfId="4297" xr:uid="{166F084A-9173-4E6E-BF34-707996AA1CA7}"/>
    <cellStyle name="40% - Accent3 15 2 2 2" xfId="8306" xr:uid="{C1B225FC-5258-47C5-BBDB-028BFF16BC20}"/>
    <cellStyle name="40% - Accent3 15 2 2 2 2" xfId="21028" xr:uid="{FC4820B0-169F-425E-8F0E-722622381008}"/>
    <cellStyle name="40% - Accent3 15 2 2 3" xfId="21029" xr:uid="{10610406-0729-4410-812F-CB687F71CC03}"/>
    <cellStyle name="40% - Accent3 15 2 2 4" xfId="21027" xr:uid="{818BFF7F-2F8A-4BBE-A5E3-D0F56DAAEBD2}"/>
    <cellStyle name="40% - Accent3 15 2 3" xfId="6315" xr:uid="{472A4B59-7723-4DF5-B88A-C51CCB796861}"/>
    <cellStyle name="40% - Accent3 15 2 3 2" xfId="21030" xr:uid="{A8AEB239-0F42-4C0B-9C7C-166778B92614}"/>
    <cellStyle name="40% - Accent3 15 2 4" xfId="10810" xr:uid="{99369BB9-EF21-4CEB-97EB-5A0099583317}"/>
    <cellStyle name="40% - Accent3 15 2 4 2" xfId="21031" xr:uid="{C3DC91B1-A6EE-46DA-88F6-722F2B3B308F}"/>
    <cellStyle name="40% - Accent3 15 2 5" xfId="21032" xr:uid="{EE0E9C52-C23B-42D1-89EF-D3D755C5502A}"/>
    <cellStyle name="40% - Accent3 15 2 6" xfId="29180" xr:uid="{9929A560-CD32-4E90-8F7B-C5A46BA93739}"/>
    <cellStyle name="40% - Accent3 15 2 7" xfId="21026" xr:uid="{88A953A8-1E78-44A8-A521-F86096564C81}"/>
    <cellStyle name="40% - Accent3 15 2 8" xfId="13040" xr:uid="{60CF607E-D77F-46CC-A987-5F16E08AEDB8}"/>
    <cellStyle name="40% - Accent3 15 3" xfId="3260" xr:uid="{2A9BEEED-91C1-4591-A9E2-9B966A77E768}"/>
    <cellStyle name="40% - Accent3 15 3 2" xfId="7269" xr:uid="{E3EC750E-6248-404B-82E1-99126CF1CAD4}"/>
    <cellStyle name="40% - Accent3 15 3 2 2" xfId="21035" xr:uid="{D7202612-8245-4A00-8494-7823A6343C2C}"/>
    <cellStyle name="40% - Accent3 15 3 2 3" xfId="21036" xr:uid="{77CCBF13-DF30-4917-A4A3-6F02377F94B2}"/>
    <cellStyle name="40% - Accent3 15 3 2 4" xfId="21034" xr:uid="{8AED1E75-8C86-4C46-9474-B9C102995536}"/>
    <cellStyle name="40% - Accent3 15 3 3" xfId="21037" xr:uid="{9857017C-478E-4607-8B49-D66D2B03CDAF}"/>
    <cellStyle name="40% - Accent3 15 3 4" xfId="21038" xr:uid="{EE4AD065-B4E6-4780-A84D-56887BBA53C8}"/>
    <cellStyle name="40% - Accent3 15 3 5" xfId="21039" xr:uid="{65EDE962-C48D-4468-8BF4-1121CD8F0372}"/>
    <cellStyle name="40% - Accent3 15 3 6" xfId="21033" xr:uid="{686BFE64-3AE0-43AF-8B55-AFCDB2D6DEDD}"/>
    <cellStyle name="40% - Accent3 15 4" xfId="5278" xr:uid="{AD8EE7FB-91F1-4894-9AA7-CC9001E1EA44}"/>
    <cellStyle name="40% - Accent3 15 4 2" xfId="21041" xr:uid="{3E4202E7-16A4-473D-AB6F-341AC65CB7B5}"/>
    <cellStyle name="40% - Accent3 15 4 3" xfId="21042" xr:uid="{829D1CEE-C9FD-44E8-858B-6AAD80D0C38A}"/>
    <cellStyle name="40% - Accent3 15 4 4" xfId="21040" xr:uid="{0C4B6A14-7ED8-4C14-9702-A2BCE1709204}"/>
    <cellStyle name="40% - Accent3 15 5" xfId="9773" xr:uid="{DBBB999B-95A1-48E1-A1B3-CF7FF84D3E53}"/>
    <cellStyle name="40% - Accent3 15 5 2" xfId="21043" xr:uid="{BB617FB0-D0DD-48C0-8FF4-25BE92FAFC3C}"/>
    <cellStyle name="40% - Accent3 15 6" xfId="21044" xr:uid="{FA2EFEB0-45D5-44B7-8D28-4C46294B59BC}"/>
    <cellStyle name="40% - Accent3 15 7" xfId="21045" xr:uid="{DDFE6345-A2E9-465E-B943-5B5A4DDD2172}"/>
    <cellStyle name="40% - Accent3 15 8" xfId="28178" xr:uid="{2C35C318-AB9F-4453-8CE0-70F3FA998A73}"/>
    <cellStyle name="40% - Accent3 15 9" xfId="21025" xr:uid="{85ACA8EA-E2FC-4DCE-85DE-7F2BDCC39D0E}"/>
    <cellStyle name="40% - Accent3 16" xfId="1256" xr:uid="{C8145C9B-7C9F-462D-8FD2-85098483DCDB}"/>
    <cellStyle name="40% - Accent3 16 10" xfId="12027" xr:uid="{7B8399F3-AD87-466A-9479-D2F4ECB73329}"/>
    <cellStyle name="40% - Accent3 16 2" xfId="2297" xr:uid="{1AE0D5AB-3939-488B-A44F-F0BE3287EA00}"/>
    <cellStyle name="40% - Accent3 16 2 2" xfId="4321" xr:uid="{DAA8F7F9-FFC8-4BF9-81E7-36B361C75AE5}"/>
    <cellStyle name="40% - Accent3 16 2 2 2" xfId="8330" xr:uid="{4E69ED2E-375A-4E5D-81FC-97B869236530}"/>
    <cellStyle name="40% - Accent3 16 2 2 2 2" xfId="21049" xr:uid="{53064836-5BF3-4824-9670-4F0A513AF1D5}"/>
    <cellStyle name="40% - Accent3 16 2 2 3" xfId="21050" xr:uid="{AB3EE92F-4245-4F49-9A1E-D403B7FEECED}"/>
    <cellStyle name="40% - Accent3 16 2 2 4" xfId="21048" xr:uid="{F6611AED-3F6D-4992-9D61-402CAFC3D4D7}"/>
    <cellStyle name="40% - Accent3 16 2 3" xfId="6339" xr:uid="{49F54DE7-63B2-42AC-894A-56B6A41C6170}"/>
    <cellStyle name="40% - Accent3 16 2 3 2" xfId="21051" xr:uid="{69DBD3B8-B079-4D38-B8B0-0372A85EC5DD}"/>
    <cellStyle name="40% - Accent3 16 2 4" xfId="10834" xr:uid="{3755606D-A9B6-4855-9910-3E451C0938E7}"/>
    <cellStyle name="40% - Accent3 16 2 4 2" xfId="21052" xr:uid="{F01E4C73-747F-41CD-9EA8-60CB1BF9DF5A}"/>
    <cellStyle name="40% - Accent3 16 2 5" xfId="21053" xr:uid="{4854B476-BC83-45F2-BD9A-7162DBD5C038}"/>
    <cellStyle name="40% - Accent3 16 2 6" xfId="29203" xr:uid="{2B233CFF-7F41-4055-86F8-E54B5E01D9F0}"/>
    <cellStyle name="40% - Accent3 16 2 7" xfId="21047" xr:uid="{5D432D15-800D-4738-852D-ECEA0F14525D}"/>
    <cellStyle name="40% - Accent3 16 2 8" xfId="13064" xr:uid="{36D1A8AC-D561-43A5-8725-FBC9F6B46919}"/>
    <cellStyle name="40% - Accent3 16 3" xfId="3284" xr:uid="{6F7108F5-82BC-4099-8B12-E63310F86DDC}"/>
    <cellStyle name="40% - Accent3 16 3 2" xfId="7293" xr:uid="{6E00CB99-C325-4073-BC31-91C9F1E01782}"/>
    <cellStyle name="40% - Accent3 16 3 2 2" xfId="21056" xr:uid="{2243D14E-8043-4025-A693-6069E5B04884}"/>
    <cellStyle name="40% - Accent3 16 3 2 3" xfId="21057" xr:uid="{7234BEA6-DF4B-488D-914E-C139E384541C}"/>
    <cellStyle name="40% - Accent3 16 3 2 4" xfId="21055" xr:uid="{84B83AEE-71F9-4DDD-9563-C336BB045487}"/>
    <cellStyle name="40% - Accent3 16 3 3" xfId="21058" xr:uid="{F5A9B388-7450-4BDB-A0E2-AD0B4867CEE4}"/>
    <cellStyle name="40% - Accent3 16 3 4" xfId="21059" xr:uid="{D724A234-59A3-41FD-8F6D-550E806E2A93}"/>
    <cellStyle name="40% - Accent3 16 3 5" xfId="21060" xr:uid="{34A788F8-3F8E-41B3-8BF4-993781901BEE}"/>
    <cellStyle name="40% - Accent3 16 3 6" xfId="21054" xr:uid="{27661CCA-AB42-4150-A5BE-16FFEE57BEE4}"/>
    <cellStyle name="40% - Accent3 16 4" xfId="5302" xr:uid="{A0625B59-4C72-451E-A4E7-CB87F27A98FF}"/>
    <cellStyle name="40% - Accent3 16 4 2" xfId="21062" xr:uid="{8D7DBA81-42F5-4643-9DEA-8B1D0EFEBA04}"/>
    <cellStyle name="40% - Accent3 16 4 3" xfId="21063" xr:uid="{0F07E97C-28CB-4D43-91A4-2157ADAAC27F}"/>
    <cellStyle name="40% - Accent3 16 4 4" xfId="21061" xr:uid="{33EB6D64-9D99-45CC-BE0D-E8C49F306FBD}"/>
    <cellStyle name="40% - Accent3 16 5" xfId="9797" xr:uid="{55F908FB-BA6D-4E4C-87AC-AB1EE5D69C37}"/>
    <cellStyle name="40% - Accent3 16 5 2" xfId="21064" xr:uid="{A3A7EA69-DD6B-4CEF-B242-C65E95A05176}"/>
    <cellStyle name="40% - Accent3 16 6" xfId="21065" xr:uid="{DDF6D93B-9391-47CA-A8C1-E4A4E5D62B8F}"/>
    <cellStyle name="40% - Accent3 16 7" xfId="21066" xr:uid="{6BF0B88F-30E1-435F-9C17-E94058DAF3CB}"/>
    <cellStyle name="40% - Accent3 16 8" xfId="28201" xr:uid="{56A2BD41-8DDF-407C-B74B-24156CD0AE64}"/>
    <cellStyle name="40% - Accent3 16 9" xfId="21046" xr:uid="{F50CBA6B-392E-4E8E-B411-48DE388BB638}"/>
    <cellStyle name="40% - Accent3 17" xfId="1280" xr:uid="{D2FFFBEE-EEA3-4541-BDAC-9FCBA9CC55E5}"/>
    <cellStyle name="40% - Accent3 17 2" xfId="2321" xr:uid="{7E3EA1FF-508B-4091-A214-616A48088866}"/>
    <cellStyle name="40% - Accent3 17 2 2" xfId="4345" xr:uid="{63F565FD-BBE3-48BB-B8A1-E85FFEB3E520}"/>
    <cellStyle name="40% - Accent3 17 2 2 2" xfId="8354" xr:uid="{6C615FD0-D775-48A1-908F-6D0D6B3FC5B7}"/>
    <cellStyle name="40% - Accent3 17 2 2 3" xfId="21069" xr:uid="{132FE542-9026-4817-929A-024DB34BE6E5}"/>
    <cellStyle name="40% - Accent3 17 2 3" xfId="6363" xr:uid="{B4415F37-B0C0-4404-8BD3-F98676E76693}"/>
    <cellStyle name="40% - Accent3 17 2 3 2" xfId="21070" xr:uid="{F76C201F-29B8-47F3-9102-0BD912F9E283}"/>
    <cellStyle name="40% - Accent3 17 2 4" xfId="10858" xr:uid="{B93F6067-A78D-4585-8828-7EDFDCC30680}"/>
    <cellStyle name="40% - Accent3 17 2 4 2" xfId="29226" xr:uid="{02997735-D07A-469E-A605-6D3C122B1FF0}"/>
    <cellStyle name="40% - Accent3 17 2 5" xfId="21068" xr:uid="{106BEF6B-0BA4-4EB3-9432-F51499A27E72}"/>
    <cellStyle name="40% - Accent3 17 2 6" xfId="13088" xr:uid="{1AE64AC7-4BEA-4523-AE03-76FF9827C764}"/>
    <cellStyle name="40% - Accent3 17 3" xfId="3308" xr:uid="{28072897-7E59-452F-A420-172588D97D65}"/>
    <cellStyle name="40% - Accent3 17 3 2" xfId="7317" xr:uid="{B3EA868B-3AF5-4BF2-A65A-C59BD00D6E40}"/>
    <cellStyle name="40% - Accent3 17 3 3" xfId="21071" xr:uid="{58D4FC6C-326F-4D63-B902-1D9FCD99C7C7}"/>
    <cellStyle name="40% - Accent3 17 4" xfId="5326" xr:uid="{C29997C7-F976-4917-898E-18EE4EEDD6E2}"/>
    <cellStyle name="40% - Accent3 17 4 2" xfId="21072" xr:uid="{972FD7EA-E15E-4A71-B0F3-4B51D0915227}"/>
    <cellStyle name="40% - Accent3 17 5" xfId="9821" xr:uid="{E6097CA4-1C35-448F-96BD-581AA62958DA}"/>
    <cellStyle name="40% - Accent3 17 5 2" xfId="21073" xr:uid="{30B0E1F8-C98D-4550-A755-38E273B89349}"/>
    <cellStyle name="40% - Accent3 17 6" xfId="28224" xr:uid="{1946ABBA-7870-4311-9A9E-269DAD677D24}"/>
    <cellStyle name="40% - Accent3 17 7" xfId="21067" xr:uid="{08056490-F916-4BE0-A1E3-D328457AC573}"/>
    <cellStyle name="40% - Accent3 17 8" xfId="12051" xr:uid="{5580DA71-0813-46AC-9C3E-AAF4D1FA74B1}"/>
    <cellStyle name="40% - Accent3 18" xfId="1305" xr:uid="{A8A160A2-56F5-48AB-91F3-F68877431C3F}"/>
    <cellStyle name="40% - Accent3 18 2" xfId="3333" xr:uid="{ACA3DCF9-60BE-44DD-A6CB-649ACC9F9FC5}"/>
    <cellStyle name="40% - Accent3 18 2 2" xfId="7342" xr:uid="{B765AB7B-7730-4D07-B557-CD25737D5AF1}"/>
    <cellStyle name="40% - Accent3 18 2 2 2" xfId="21076" xr:uid="{3FFF9283-8038-4893-86E0-735D1B86C73D}"/>
    <cellStyle name="40% - Accent3 18 2 3" xfId="21077" xr:uid="{8F3BD161-67A7-4B1A-9166-A394BDA613F8}"/>
    <cellStyle name="40% - Accent3 18 2 4" xfId="21075" xr:uid="{5C7093C9-4BE6-4BEE-AE7E-7227483A78A8}"/>
    <cellStyle name="40% - Accent3 18 3" xfId="5351" xr:uid="{BE86AF6A-D6CA-47D0-A283-52120C62978A}"/>
    <cellStyle name="40% - Accent3 18 3 2" xfId="21078" xr:uid="{AEC364EF-0715-45BD-A316-9A218B49A6D2}"/>
    <cellStyle name="40% - Accent3 18 4" xfId="9846" xr:uid="{F770C2B4-E7B9-4B0E-B28A-E8B4B799B1C3}"/>
    <cellStyle name="40% - Accent3 18 4 2" xfId="21079" xr:uid="{C667B3ED-9C92-4C49-80C5-2564892E67F5}"/>
    <cellStyle name="40% - Accent3 18 5" xfId="21080" xr:uid="{E17006DE-888F-4086-8E47-34C7A720DD52}"/>
    <cellStyle name="40% - Accent3 18 6" xfId="28248" xr:uid="{4A1CD1FA-44BB-4605-972D-9E91858C02DC}"/>
    <cellStyle name="40% - Accent3 18 7" xfId="21074" xr:uid="{975BA237-7824-49A5-84DB-8040D2062CAA}"/>
    <cellStyle name="40% - Accent3 18 8" xfId="12076" xr:uid="{AF9F0405-88EA-4A02-8D73-963F61FCD74E}"/>
    <cellStyle name="40% - Accent3 19" xfId="1329" xr:uid="{EEB1F6DD-9529-42BB-947D-9FEB59EAD353}"/>
    <cellStyle name="40% - Accent3 19 2" xfId="3357" xr:uid="{A6D5933E-E558-429E-805C-C3E5DAADCE1A}"/>
    <cellStyle name="40% - Accent3 19 2 2" xfId="7366" xr:uid="{F8C428CF-3A6E-4612-ABBC-94489FDDC916}"/>
    <cellStyle name="40% - Accent3 19 2 3" xfId="21082" xr:uid="{B47185B1-8982-46F8-BE48-F7C7996E88BB}"/>
    <cellStyle name="40% - Accent3 19 3" xfId="5375" xr:uid="{1DF818F0-C060-41D2-9700-CBF6564F6AFE}"/>
    <cellStyle name="40% - Accent3 19 3 2" xfId="21083" xr:uid="{BE461D08-B2DB-4F34-81F1-7213F795DDC8}"/>
    <cellStyle name="40% - Accent3 19 4" xfId="9870" xr:uid="{14D9FBA6-4732-4BAF-A771-E6AEE59AD3F4}"/>
    <cellStyle name="40% - Accent3 19 4 2" xfId="21084" xr:uid="{F980E467-1321-4C71-BB99-148C98392839}"/>
    <cellStyle name="40% - Accent3 19 5" xfId="28271" xr:uid="{12455E3B-A421-4E0A-AF54-E515D619B770}"/>
    <cellStyle name="40% - Accent3 19 6" xfId="21081" xr:uid="{B2444132-E9AE-4DCB-A8E4-DB79726F9F13}"/>
    <cellStyle name="40% - Accent3 19 7" xfId="12100" xr:uid="{466CEF4E-40D3-4422-A972-EB4EDB8FFC72}"/>
    <cellStyle name="40% - Accent3 2" xfId="408" xr:uid="{AE90F02C-442B-4EF7-A89C-71D899838576}"/>
    <cellStyle name="40% - Accent3 2 10" xfId="21086" xr:uid="{44AD514D-DDC0-49DF-9B42-9D704CA954BE}"/>
    <cellStyle name="40% - Accent3 2 11" xfId="21087" xr:uid="{64D88112-EC34-4B48-B240-F93A52F32247}"/>
    <cellStyle name="40% - Accent3 2 12" xfId="21088" xr:uid="{E5630EC2-DEDD-4680-8554-33595BAF8B00}"/>
    <cellStyle name="40% - Accent3 2 13" xfId="27148" xr:uid="{1434C481-5454-4756-8042-9C50C1F8124D}"/>
    <cellStyle name="40% - Accent3 2 14" xfId="21085" xr:uid="{0E0C7130-85C6-4E84-A9C0-BAECCCA9A01B}"/>
    <cellStyle name="40% - Accent3 2 15" xfId="13154" xr:uid="{42DE7671-66F4-4F13-8602-9E3FDB425115}"/>
    <cellStyle name="40% - Accent3 2 16" xfId="11201" xr:uid="{296F68FD-DECD-49E2-820B-4D7B1FC1CE61}"/>
    <cellStyle name="40% - Accent3 2 17" xfId="29377" xr:uid="{6D44DA4F-3EDF-4EE2-971A-11D2D98A86B2}"/>
    <cellStyle name="40% - Accent3 2 2" xfId="645" xr:uid="{99836B47-AF7A-49AD-BB3F-961CE8CA0681}"/>
    <cellStyle name="40% - Accent3 2 2 10" xfId="27149" xr:uid="{57A1D6D9-12C2-4CCB-A396-C9395AE9CD95}"/>
    <cellStyle name="40% - Accent3 2 2 11" xfId="21089" xr:uid="{9BC48255-F1C7-4F80-AEFA-F0EB8C835C15}"/>
    <cellStyle name="40% - Accent3 2 2 12" xfId="11420" xr:uid="{8F274D61-94AC-4448-8073-C5AACE4A06E4}"/>
    <cellStyle name="40% - Accent3 2 2 2" xfId="1692" xr:uid="{2D23E8BD-F59F-4391-BCF1-2DB09C58CA4B}"/>
    <cellStyle name="40% - Accent3 2 2 2 10" xfId="12459" xr:uid="{2EE22721-3A65-4349-A7B8-1A2BA0F85AFC}"/>
    <cellStyle name="40% - Accent3 2 2 2 2" xfId="3716" xr:uid="{68FF5DB3-5DD2-4878-98DB-973E2E9AEC00}"/>
    <cellStyle name="40% - Accent3 2 2 2 2 2" xfId="7725" xr:uid="{728BBD93-F472-4948-91A3-322DFD2D9BBC}"/>
    <cellStyle name="40% - Accent3 2 2 2 2 2 2" xfId="21093" xr:uid="{07B318DA-557C-4188-A852-1F8740B02AB6}"/>
    <cellStyle name="40% - Accent3 2 2 2 2 2 3" xfId="21094" xr:uid="{53618E2F-94D9-472F-B2B8-93C647784F86}"/>
    <cellStyle name="40% - Accent3 2 2 2 2 2 4" xfId="21092" xr:uid="{FB5095DB-9FB9-4720-9794-FD9FFEC7235D}"/>
    <cellStyle name="40% - Accent3 2 2 2 2 3" xfId="21095" xr:uid="{BC403BFE-2B06-495F-9654-A9225213CB8D}"/>
    <cellStyle name="40% - Accent3 2 2 2 2 4" xfId="21096" xr:uid="{7CEB00BA-E975-4D50-B1D6-8A400FCD8892}"/>
    <cellStyle name="40% - Accent3 2 2 2 2 5" xfId="21097" xr:uid="{32FC3550-8A97-45B9-AE03-7A8249748B89}"/>
    <cellStyle name="40% - Accent3 2 2 2 2 6" xfId="21091" xr:uid="{7CF4DD42-5562-4FCF-80B4-FBBADECDFCD9}"/>
    <cellStyle name="40% - Accent3 2 2 2 3" xfId="5734" xr:uid="{26C82E6B-00B7-401B-A572-92F21DAD66B6}"/>
    <cellStyle name="40% - Accent3 2 2 2 3 2" xfId="21099" xr:uid="{DB0E3881-1ED2-4E0E-B8AD-978B0F0F8864}"/>
    <cellStyle name="40% - Accent3 2 2 2 3 2 2" xfId="21100" xr:uid="{8CF805F6-65C7-4BDC-8A98-BCE55EB95E00}"/>
    <cellStyle name="40% - Accent3 2 2 2 3 2 3" xfId="21101" xr:uid="{2A5F02EA-E38D-4630-8BC5-592421581B60}"/>
    <cellStyle name="40% - Accent3 2 2 2 3 3" xfId="21102" xr:uid="{069266B1-16CB-45FA-8C32-A0A30D8BBF9B}"/>
    <cellStyle name="40% - Accent3 2 2 2 3 4" xfId="21103" xr:uid="{016D2892-A91C-4057-B7D8-32AD5F3723D8}"/>
    <cellStyle name="40% - Accent3 2 2 2 3 5" xfId="21104" xr:uid="{8F2DA247-E917-48CB-893A-4E752AF34745}"/>
    <cellStyle name="40% - Accent3 2 2 2 3 6" xfId="21098" xr:uid="{750BA78E-C629-4385-9AF7-0B12AD4C6297}"/>
    <cellStyle name="40% - Accent3 2 2 2 4" xfId="10229" xr:uid="{CD6D7031-A740-4C62-BB4F-E0FC7EA995C4}"/>
    <cellStyle name="40% - Accent3 2 2 2 4 2" xfId="21106" xr:uid="{5F84D65A-A2B5-4FA2-8E68-6B241A9FF29D}"/>
    <cellStyle name="40% - Accent3 2 2 2 4 3" xfId="21107" xr:uid="{600C6FBE-8E17-4FD8-AB90-8CE53A8AD19E}"/>
    <cellStyle name="40% - Accent3 2 2 2 4 4" xfId="21105" xr:uid="{F66CDBF8-5AA7-463E-8E9F-A2DEA8E13F85}"/>
    <cellStyle name="40% - Accent3 2 2 2 5" xfId="21108" xr:uid="{6E506EB5-A269-4127-929E-32C9AF3B4ABC}"/>
    <cellStyle name="40% - Accent3 2 2 2 6" xfId="21109" xr:uid="{15A99DF5-42AA-48D6-8CF6-F568272BBF98}"/>
    <cellStyle name="40% - Accent3 2 2 2 7" xfId="21110" xr:uid="{AEC6272A-7988-4BD3-856A-9BAA98A38BC5}"/>
    <cellStyle name="40% - Accent3 2 2 2 8" xfId="27252" xr:uid="{491579B1-C45B-4176-9A96-A6A767D6911C}"/>
    <cellStyle name="40% - Accent3 2 2 2 9" xfId="21090" xr:uid="{61F9C83A-911B-40EF-BE00-DDE6DB1B1C8F}"/>
    <cellStyle name="40% - Accent3 2 2 3" xfId="2679" xr:uid="{74F2442E-407A-45FF-8019-43E6F7F70E71}"/>
    <cellStyle name="40% - Accent3 2 2 3 2" xfId="6688" xr:uid="{805C7061-D7C1-415A-9A44-9432D82C2007}"/>
    <cellStyle name="40% - Accent3 2 2 3 2 2" xfId="21113" xr:uid="{13039713-F1A0-4E90-A5CA-6762AC450F30}"/>
    <cellStyle name="40% - Accent3 2 2 3 2 2 2" xfId="21114" xr:uid="{A035A409-CC6F-4FB0-BBD4-0AD3AD8968A7}"/>
    <cellStyle name="40% - Accent3 2 2 3 2 2 3" xfId="21115" xr:uid="{6E2C04C0-9C27-49A7-9D63-A83137DB9DA4}"/>
    <cellStyle name="40% - Accent3 2 2 3 2 3" xfId="21116" xr:uid="{D383914F-8FF5-4049-B7D8-33BE5445A026}"/>
    <cellStyle name="40% - Accent3 2 2 3 2 4" xfId="21117" xr:uid="{E8BE2CAE-3890-48CF-90BB-D4435C19BA86}"/>
    <cellStyle name="40% - Accent3 2 2 3 2 5" xfId="21118" xr:uid="{B89EFC45-B532-42CC-AFC9-BD8BB1D9C767}"/>
    <cellStyle name="40% - Accent3 2 2 3 2 6" xfId="21112" xr:uid="{8479C842-DDEB-4472-9FA2-463979448D90}"/>
    <cellStyle name="40% - Accent3 2 2 3 3" xfId="21119" xr:uid="{D826FA6F-3058-42B6-A61D-5A26486DFC90}"/>
    <cellStyle name="40% - Accent3 2 2 3 3 2" xfId="21120" xr:uid="{7DF90A3A-EE05-4F83-8757-DABB9B618EFF}"/>
    <cellStyle name="40% - Accent3 2 2 3 3 2 2" xfId="21121" xr:uid="{FF62000A-CA46-417F-80C6-CC2128BFF832}"/>
    <cellStyle name="40% - Accent3 2 2 3 3 2 3" xfId="21122" xr:uid="{DD830D7C-015F-4A56-A240-3002CB430FA4}"/>
    <cellStyle name="40% - Accent3 2 2 3 3 3" xfId="21123" xr:uid="{88BC4EA9-9FCA-4D6E-A803-09B7E2FD096A}"/>
    <cellStyle name="40% - Accent3 2 2 3 3 4" xfId="21124" xr:uid="{62F306C0-E536-4977-B21B-9073C6F4D7A9}"/>
    <cellStyle name="40% - Accent3 2 2 3 3 5" xfId="21125" xr:uid="{EC5C4727-43F7-4D0C-A611-ABBB8F42E746}"/>
    <cellStyle name="40% - Accent3 2 2 3 4" xfId="21126" xr:uid="{E704F603-32CB-4A02-BD90-7B4CDFCCA26A}"/>
    <cellStyle name="40% - Accent3 2 2 3 4 2" xfId="21127" xr:uid="{3869857B-C40B-4771-B01D-2DFBAA4AEF71}"/>
    <cellStyle name="40% - Accent3 2 2 3 4 3" xfId="21128" xr:uid="{53621459-E2C2-45C8-8CDA-9D5D8D8EEAD8}"/>
    <cellStyle name="40% - Accent3 2 2 3 5" xfId="21129" xr:uid="{926393D6-786C-4780-A101-8C3CEA8B37D4}"/>
    <cellStyle name="40% - Accent3 2 2 3 6" xfId="21130" xr:uid="{23FBD522-6311-4580-A81A-FEB3153432E4}"/>
    <cellStyle name="40% - Accent3 2 2 3 7" xfId="21131" xr:uid="{97610014-8966-4AF6-9558-9C519AABB775}"/>
    <cellStyle name="40% - Accent3 2 2 3 8" xfId="21111" xr:uid="{09562F32-1998-4A21-A768-D310CC3B4793}"/>
    <cellStyle name="40% - Accent3 2 2 4" xfId="4696" xr:uid="{96415B49-5E21-4D94-A267-C5F56E41E7C5}"/>
    <cellStyle name="40% - Accent3 2 2 4 2" xfId="21133" xr:uid="{DD688952-4817-4A45-9537-7D28C747E94A}"/>
    <cellStyle name="40% - Accent3 2 2 4 2 2" xfId="21134" xr:uid="{8123C2C4-1944-4F43-A4CF-D12FF5CB98E9}"/>
    <cellStyle name="40% - Accent3 2 2 4 2 3" xfId="21135" xr:uid="{82B3C2EA-95FF-4CE8-86A6-15A4EF57FE2B}"/>
    <cellStyle name="40% - Accent3 2 2 4 3" xfId="21136" xr:uid="{2572B12E-5554-40B4-A96D-8F9416E7B01E}"/>
    <cellStyle name="40% - Accent3 2 2 4 4" xfId="21137" xr:uid="{5B5EE133-271C-4722-836E-33508D16336F}"/>
    <cellStyle name="40% - Accent3 2 2 4 5" xfId="21138" xr:uid="{8CF71131-06AC-4FAF-BF2D-CABDA6F0E30A}"/>
    <cellStyle name="40% - Accent3 2 2 4 6" xfId="21132" xr:uid="{A20AA488-0140-42DF-BA52-96763F5E2217}"/>
    <cellStyle name="40% - Accent3 2 2 5" xfId="9191" xr:uid="{921C5F17-684D-40CD-87DE-3CBE1F99BAF2}"/>
    <cellStyle name="40% - Accent3 2 2 5 2" xfId="21140" xr:uid="{04255D38-EDCC-4D96-9CD8-C8762B3D1272}"/>
    <cellStyle name="40% - Accent3 2 2 5 2 2" xfId="21141" xr:uid="{E78F2F76-567D-48DA-B488-08DA3B05E4AC}"/>
    <cellStyle name="40% - Accent3 2 2 5 2 3" xfId="21142" xr:uid="{A57E4F6C-1580-4857-9D17-2D779450C5BB}"/>
    <cellStyle name="40% - Accent3 2 2 5 3" xfId="21143" xr:uid="{7CE27060-BA43-4546-9B2D-654C39C1B8B4}"/>
    <cellStyle name="40% - Accent3 2 2 5 4" xfId="21144" xr:uid="{31DCB784-F10D-4840-B6BC-CC10AFCC0DBE}"/>
    <cellStyle name="40% - Accent3 2 2 5 5" xfId="21145" xr:uid="{0159A268-B093-4FF5-9010-31A8062DA067}"/>
    <cellStyle name="40% - Accent3 2 2 5 6" xfId="21139" xr:uid="{F80C4264-21F5-406F-8E0A-68E6F70DFDA9}"/>
    <cellStyle name="40% - Accent3 2 2 6" xfId="21146" xr:uid="{A120FDC1-6831-4825-ACB9-A4D0F59CE9CC}"/>
    <cellStyle name="40% - Accent3 2 2 6 2" xfId="21147" xr:uid="{BFB6644F-4F45-4769-9F52-AC6036D16395}"/>
    <cellStyle name="40% - Accent3 2 2 6 3" xfId="21148" xr:uid="{2653DB3D-0F96-4969-960F-4B380B12CE5F}"/>
    <cellStyle name="40% - Accent3 2 2 7" xfId="21149" xr:uid="{016E7676-1E89-4617-9B67-C412DE814F3A}"/>
    <cellStyle name="40% - Accent3 2 2 8" xfId="21150" xr:uid="{85512C94-C570-4B1D-84B9-E6B7BD85969A}"/>
    <cellStyle name="40% - Accent3 2 2 9" xfId="21151" xr:uid="{3EAA7DCB-4B4D-4910-A1C0-0D7F2FD8AE7B}"/>
    <cellStyle name="40% - Accent3 2 3" xfId="918" xr:uid="{472036C7-09FF-485D-80B6-FBCF5D4A890A}"/>
    <cellStyle name="40% - Accent3 2 3 10" xfId="11689" xr:uid="{492E8CC2-E6FE-448C-B5A7-0ED3DFF6EFC3}"/>
    <cellStyle name="40% - Accent3 2 3 2" xfId="1959" xr:uid="{6AD9772F-46B2-4F01-8763-9E695DC07D44}"/>
    <cellStyle name="40% - Accent3 2 3 2 2" xfId="3983" xr:uid="{0C202FD5-F4EA-4A48-990C-570274F978C6}"/>
    <cellStyle name="40% - Accent3 2 3 2 2 2" xfId="7992" xr:uid="{B863A456-1E60-4280-92ED-4C93ADC6C69A}"/>
    <cellStyle name="40% - Accent3 2 3 2 2 2 2" xfId="21155" xr:uid="{9E317230-7DE8-42E8-8914-F8E0A046596C}"/>
    <cellStyle name="40% - Accent3 2 3 2 2 3" xfId="21156" xr:uid="{528ECE9A-DC3B-47AD-BECB-29E5EF0B7978}"/>
    <cellStyle name="40% - Accent3 2 3 2 2 4" xfId="21154" xr:uid="{6EAF7B37-5628-430A-B065-D58752C0EAB2}"/>
    <cellStyle name="40% - Accent3 2 3 2 3" xfId="6001" xr:uid="{106872F5-800B-4AE1-9F52-947D4BF4DDC5}"/>
    <cellStyle name="40% - Accent3 2 3 2 3 2" xfId="21157" xr:uid="{8A77160E-0BA8-41EE-BECA-8588B137CC60}"/>
    <cellStyle name="40% - Accent3 2 3 2 4" xfId="10496" xr:uid="{269FC353-2287-4DFD-8F64-94ABA3CB1A61}"/>
    <cellStyle name="40% - Accent3 2 3 2 4 2" xfId="21158" xr:uid="{69B8C281-3292-47F1-B80F-E4D71D40D8D9}"/>
    <cellStyle name="40% - Accent3 2 3 2 5" xfId="21159" xr:uid="{945CC30D-9ABD-430D-A9AD-0826242E9445}"/>
    <cellStyle name="40% - Accent3 2 3 2 6" xfId="28871" xr:uid="{70AD8D41-6491-4F56-ADF2-F6790DC08AF8}"/>
    <cellStyle name="40% - Accent3 2 3 2 7" xfId="21153" xr:uid="{5810BAEC-4C7D-40DE-B11D-9B6A9E8CEE02}"/>
    <cellStyle name="40% - Accent3 2 3 2 8" xfId="12726" xr:uid="{3F54B416-C6AC-4E65-8451-F09BBF27CF57}"/>
    <cellStyle name="40% - Accent3 2 3 3" xfId="2946" xr:uid="{5FFF66B7-749C-444C-A133-3B4260066F76}"/>
    <cellStyle name="40% - Accent3 2 3 3 2" xfId="6955" xr:uid="{1AD114EB-DEAC-4909-B06D-91C8420410CB}"/>
    <cellStyle name="40% - Accent3 2 3 3 2 2" xfId="21162" xr:uid="{D02D1F73-C926-472F-9997-DAB71D02657D}"/>
    <cellStyle name="40% - Accent3 2 3 3 2 3" xfId="21163" xr:uid="{05276EE1-4F97-45F6-BE94-128EC2160079}"/>
    <cellStyle name="40% - Accent3 2 3 3 2 4" xfId="21161" xr:uid="{FB884E72-9B11-438D-BBE9-6E53D2B9E1F2}"/>
    <cellStyle name="40% - Accent3 2 3 3 3" xfId="21164" xr:uid="{CD0893A5-B596-4B25-89F0-E42B7585C2DF}"/>
    <cellStyle name="40% - Accent3 2 3 3 4" xfId="21165" xr:uid="{1669736F-BA73-4D3B-971A-854CDFA0618E}"/>
    <cellStyle name="40% - Accent3 2 3 3 5" xfId="21166" xr:uid="{D43A5336-C807-444D-A047-DA07851B61BC}"/>
    <cellStyle name="40% - Accent3 2 3 3 6" xfId="21160" xr:uid="{90865BB0-4D7D-48EC-8F83-194D5A47EA6A}"/>
    <cellStyle name="40% - Accent3 2 3 4" xfId="4964" xr:uid="{E8BDAD76-A952-494F-B2FD-BC910EE0243D}"/>
    <cellStyle name="40% - Accent3 2 3 4 2" xfId="21168" xr:uid="{7ED7EF3E-2B93-4A8A-AAD6-67E8CCC4D6D1}"/>
    <cellStyle name="40% - Accent3 2 3 4 3" xfId="21169" xr:uid="{E250C292-6A88-444E-A3A5-A1A03404ACE1}"/>
    <cellStyle name="40% - Accent3 2 3 4 4" xfId="21167" xr:uid="{A3A99A88-50AC-4634-B1BB-5E773244A317}"/>
    <cellStyle name="40% - Accent3 2 3 5" xfId="9459" xr:uid="{DE5B6305-502D-46EF-BD0C-900BC2B7B6E0}"/>
    <cellStyle name="40% - Accent3 2 3 5 2" xfId="21170" xr:uid="{54D41E10-ED60-4C53-9DFD-B422FB22A1FF}"/>
    <cellStyle name="40% - Accent3 2 3 6" xfId="21171" xr:uid="{B9D3F7E3-59D9-4EDA-931C-496A6185ED19}"/>
    <cellStyle name="40% - Accent3 2 3 7" xfId="21172" xr:uid="{467746EF-A0C9-4F51-B2EB-3680B1E63874}"/>
    <cellStyle name="40% - Accent3 2 3 8" xfId="27251" xr:uid="{BACDB24A-C18A-4B7D-A93A-97B20E84D41F}"/>
    <cellStyle name="40% - Accent3 2 3 9" xfId="21152" xr:uid="{33814E0A-60F4-4FF2-80CF-66BBAD3AA96C}"/>
    <cellStyle name="40% - Accent3 2 4" xfId="1422" xr:uid="{AAE49E55-A3AE-46C8-8AF9-7784B67A6C3C}"/>
    <cellStyle name="40% - Accent3 2 4 10" xfId="12191" xr:uid="{72718CA9-A1AC-4E2F-9BB7-A635D12FE069}"/>
    <cellStyle name="40% - Accent3 2 4 2" xfId="3448" xr:uid="{6977325C-EC87-4647-A114-C8D471C4F16F}"/>
    <cellStyle name="40% - Accent3 2 4 2 2" xfId="7457" xr:uid="{AE99DCDE-A443-4456-A6AC-8EEA7FBB29FC}"/>
    <cellStyle name="40% - Accent3 2 4 2 2 2" xfId="21176" xr:uid="{248477AC-4849-421C-B4EA-3DED6455D9D8}"/>
    <cellStyle name="40% - Accent3 2 4 2 2 3" xfId="21177" xr:uid="{A29ADF8F-9183-4B87-82E7-02AE80E24EE8}"/>
    <cellStyle name="40% - Accent3 2 4 2 2 4" xfId="21175" xr:uid="{56B22DCD-8900-42DF-880C-18F1AB4ADAB0}"/>
    <cellStyle name="40% - Accent3 2 4 2 3" xfId="21178" xr:uid="{AD800CE4-9617-4CE3-9A91-AC80AE1D4E61}"/>
    <cellStyle name="40% - Accent3 2 4 2 4" xfId="21179" xr:uid="{96296683-DFAD-4EFE-9D20-6FFFA7022AC2}"/>
    <cellStyle name="40% - Accent3 2 4 2 5" xfId="21180" xr:uid="{C2CDC134-F339-418F-B5C7-F32F58BF4364}"/>
    <cellStyle name="40% - Accent3 2 4 2 6" xfId="21174" xr:uid="{F09E8A12-8B7F-4F9F-B691-5D138C80C41E}"/>
    <cellStyle name="40% - Accent3 2 4 3" xfId="5466" xr:uid="{502373D8-AC50-4494-AE28-33738E426107}"/>
    <cellStyle name="40% - Accent3 2 4 3 2" xfId="21182" xr:uid="{E5930F42-8433-4181-9DFF-C930ED47DC27}"/>
    <cellStyle name="40% - Accent3 2 4 3 2 2" xfId="21183" xr:uid="{33691F69-E961-4787-A12E-17BC9C1F4596}"/>
    <cellStyle name="40% - Accent3 2 4 3 2 3" xfId="21184" xr:uid="{89ABFBCE-4E97-4067-8E3A-33C6095ACBD4}"/>
    <cellStyle name="40% - Accent3 2 4 3 3" xfId="21185" xr:uid="{5DB6B4DA-67F8-453F-89B8-554B5C18CE9B}"/>
    <cellStyle name="40% - Accent3 2 4 3 4" xfId="21186" xr:uid="{7B6AD4AD-F839-4322-BAFA-0E8930484A43}"/>
    <cellStyle name="40% - Accent3 2 4 3 5" xfId="21187" xr:uid="{A1761F64-51F1-40AD-A86A-67B148D5FE72}"/>
    <cellStyle name="40% - Accent3 2 4 3 6" xfId="21181" xr:uid="{5967F3FD-9258-4B30-AF10-0C01F7990214}"/>
    <cellStyle name="40% - Accent3 2 4 4" xfId="9961" xr:uid="{925239B1-860B-40CD-9EAB-9556ECC0063B}"/>
    <cellStyle name="40% - Accent3 2 4 4 2" xfId="21189" xr:uid="{CB267135-4FB5-48F3-8BD7-F8B4D027997B}"/>
    <cellStyle name="40% - Accent3 2 4 4 3" xfId="21190" xr:uid="{2A252988-7E9F-4719-BA5B-527AF477551D}"/>
    <cellStyle name="40% - Accent3 2 4 4 4" xfId="21188" xr:uid="{44991650-A200-4F0F-8F8C-F95609D44C6C}"/>
    <cellStyle name="40% - Accent3 2 4 5" xfId="21191" xr:uid="{52AEC52F-070C-4A51-B6FC-B17356A858DB}"/>
    <cellStyle name="40% - Accent3 2 4 6" xfId="21192" xr:uid="{A88F4044-9BB6-4291-BD4D-6A798B3EFB83}"/>
    <cellStyle name="40% - Accent3 2 4 7" xfId="21193" xr:uid="{16739C0E-2B82-4615-964B-34105D44EDB3}"/>
    <cellStyle name="40% - Accent3 2 4 8" xfId="28361" xr:uid="{F7E95F90-D49E-4E14-B063-4D001116F99E}"/>
    <cellStyle name="40% - Accent3 2 4 9" xfId="21173" xr:uid="{01C869EE-F03F-48E0-A5D5-AD21A49CBDE0}"/>
    <cellStyle name="40% - Accent3 2 5" xfId="2471" xr:uid="{9AA4CD14-FF41-493E-A868-06D7B3A247AC}"/>
    <cellStyle name="40% - Accent3 2 5 2" xfId="6480" xr:uid="{2923ECE9-C9F1-4A1D-ABB5-4A79B0E1A65B}"/>
    <cellStyle name="40% - Accent3 2 5 2 2" xfId="21196" xr:uid="{B39E8D3A-61D0-4E48-B1A4-3749752C41D9}"/>
    <cellStyle name="40% - Accent3 2 5 2 2 2" xfId="21197" xr:uid="{7F40AF43-88BC-41F8-A956-5AC8A66A13F9}"/>
    <cellStyle name="40% - Accent3 2 5 2 2 3" xfId="21198" xr:uid="{96173E89-EEC5-45E7-8135-ECC6873D13FE}"/>
    <cellStyle name="40% - Accent3 2 5 2 3" xfId="21199" xr:uid="{C269BAB4-8601-433B-AAB5-5D5523B8CBE7}"/>
    <cellStyle name="40% - Accent3 2 5 2 4" xfId="21200" xr:uid="{DAE795EE-F185-439C-99EC-675C28A57A1A}"/>
    <cellStyle name="40% - Accent3 2 5 2 5" xfId="21201" xr:uid="{9A78A8B5-67FA-49A5-AF61-1C2FB2A32FBA}"/>
    <cellStyle name="40% - Accent3 2 5 2 6" xfId="21195" xr:uid="{5A554516-3047-49B5-8051-B2F331FE12A5}"/>
    <cellStyle name="40% - Accent3 2 5 3" xfId="21202" xr:uid="{99B0A9CE-BD29-4E90-B870-A3B5E9564A1C}"/>
    <cellStyle name="40% - Accent3 2 5 3 2" xfId="21203" xr:uid="{2EFDC817-334C-4770-9C70-E97C0FF4E115}"/>
    <cellStyle name="40% - Accent3 2 5 3 2 2" xfId="21204" xr:uid="{95C06D77-9DDB-4743-A51A-B5B94A9183B0}"/>
    <cellStyle name="40% - Accent3 2 5 3 2 3" xfId="21205" xr:uid="{31185100-AD16-403B-A19E-B2C52B987FA8}"/>
    <cellStyle name="40% - Accent3 2 5 3 3" xfId="21206" xr:uid="{A7CB503D-EC23-409B-9356-4C68BF134F76}"/>
    <cellStyle name="40% - Accent3 2 5 3 4" xfId="21207" xr:uid="{8F945816-0E40-4937-B458-D72D477360AC}"/>
    <cellStyle name="40% - Accent3 2 5 3 5" xfId="21208" xr:uid="{D8582CD2-35E4-4BD6-B86E-BADA21B10927}"/>
    <cellStyle name="40% - Accent3 2 5 4" xfId="21209" xr:uid="{CCF968B3-33AD-4CFF-BD92-62DE4E7C61E5}"/>
    <cellStyle name="40% - Accent3 2 5 4 2" xfId="21210" xr:uid="{9C0E82B0-784C-4EA0-9FC6-A4C81BB6BB67}"/>
    <cellStyle name="40% - Accent3 2 5 4 3" xfId="21211" xr:uid="{E0ABBE96-C0DC-4DEB-8F46-AF029938E40B}"/>
    <cellStyle name="40% - Accent3 2 5 5" xfId="21212" xr:uid="{A3E88098-A405-4D70-AF05-D6D7BC977D0A}"/>
    <cellStyle name="40% - Accent3 2 5 6" xfId="21213" xr:uid="{297D5E91-D8B3-41C5-BE1C-EA9641D0666E}"/>
    <cellStyle name="40% - Accent3 2 5 7" xfId="21214" xr:uid="{ADA177A4-51E7-48C1-8E8E-D6C6AB9378E1}"/>
    <cellStyle name="40% - Accent3 2 5 8" xfId="21194" xr:uid="{E44FAC66-EA10-4849-A007-07945DC75CA4}"/>
    <cellStyle name="40% - Accent3 2 6" xfId="4486" xr:uid="{88D970A2-D9A8-472D-BE5C-F5D48683E910}"/>
    <cellStyle name="40% - Accent3 2 6 2" xfId="21216" xr:uid="{4B716906-588E-455D-A3C5-552E96FE27D0}"/>
    <cellStyle name="40% - Accent3 2 6 2 2" xfId="21217" xr:uid="{AA7D91EA-5A84-4850-9C6F-AA6BD6C83762}"/>
    <cellStyle name="40% - Accent3 2 6 2 3" xfId="21218" xr:uid="{F9ED6EDD-8348-4B04-A3B8-71E4D0E32AD0}"/>
    <cellStyle name="40% - Accent3 2 6 3" xfId="21219" xr:uid="{E0D77EB3-C270-4DED-8B56-568690C04852}"/>
    <cellStyle name="40% - Accent3 2 6 4" xfId="21220" xr:uid="{B836B5C5-98F5-4F36-8106-B5E3E225D44A}"/>
    <cellStyle name="40% - Accent3 2 6 5" xfId="21221" xr:uid="{1AA4B5C5-ABEB-40C6-BC8D-243043BFB4EE}"/>
    <cellStyle name="40% - Accent3 2 6 6" xfId="21215" xr:uid="{BFE90F18-435F-4F99-BC71-5A3F7CC49F69}"/>
    <cellStyle name="40% - Accent3 2 7" xfId="8540" xr:uid="{5EE46DAA-32A1-4A74-A364-17089B5DD14C}"/>
    <cellStyle name="40% - Accent3 2 7 2" xfId="21223" xr:uid="{0787A219-DFAF-4AA6-8A08-3327F33793F0}"/>
    <cellStyle name="40% - Accent3 2 7 2 2" xfId="21224" xr:uid="{23556523-BDD0-4B16-A6EF-8D0FA93122F5}"/>
    <cellStyle name="40% - Accent3 2 7 2 3" xfId="21225" xr:uid="{D9824E9E-E729-49DB-B502-2FE11CCA7974}"/>
    <cellStyle name="40% - Accent3 2 7 3" xfId="21226" xr:uid="{B8D4DF80-F8CA-494B-9E73-F5DE282BB16B}"/>
    <cellStyle name="40% - Accent3 2 7 4" xfId="21227" xr:uid="{39A2B0C4-511B-48C3-B3B2-23629F942257}"/>
    <cellStyle name="40% - Accent3 2 7 5" xfId="21228" xr:uid="{DB61C64B-CC60-4ACF-ADDF-EC57B1724B17}"/>
    <cellStyle name="40% - Accent3 2 7 6" xfId="21222" xr:uid="{E92819EC-EF81-4F55-B03A-C634B66CB93D}"/>
    <cellStyle name="40% - Accent3 2 8" xfId="8979" xr:uid="{80F90AE1-CBF5-4B51-81B7-8240B9CD35CA}"/>
    <cellStyle name="40% - Accent3 2 8 2" xfId="21230" xr:uid="{F58948A1-9CF8-4DE3-A7E4-E77A6F3E0E20}"/>
    <cellStyle name="40% - Accent3 2 8 3" xfId="21231" xr:uid="{CE3313C0-C68D-4B7C-86D1-4E5008A63D31}"/>
    <cellStyle name="40% - Accent3 2 8 4" xfId="21229" xr:uid="{9CBE8CC6-E1E5-420B-9454-D7225C03DAEF}"/>
    <cellStyle name="40% - Accent3 2 9" xfId="21232" xr:uid="{64288DCB-FC21-4099-9C60-E3279470E602}"/>
    <cellStyle name="40% - Accent3 20" xfId="1353" xr:uid="{B07CB52A-F630-4ADC-91D9-647F5AD2932A}"/>
    <cellStyle name="40% - Accent3 20 2" xfId="3381" xr:uid="{218F2935-82E1-45D2-B945-75F61ACF84CB}"/>
    <cellStyle name="40% - Accent3 20 2 2" xfId="7390" xr:uid="{D3A5DE03-DB80-40BE-8BF6-036A85C56EBD}"/>
    <cellStyle name="40% - Accent3 20 2 3" xfId="28294" xr:uid="{6CA9A0BD-EF58-44E4-A374-1BC8FDC80939}"/>
    <cellStyle name="40% - Accent3 20 3" xfId="5399" xr:uid="{4A667143-B0DF-4FA8-BBC5-C51D42BA6137}"/>
    <cellStyle name="40% - Accent3 20 3 2" xfId="21233" xr:uid="{69DC9358-F01B-4698-8470-BE9F30D4D48E}"/>
    <cellStyle name="40% - Accent3 20 4" xfId="9894" xr:uid="{076B3272-37F0-43A5-B561-8C7BEE0976AF}"/>
    <cellStyle name="40% - Accent3 20 5" xfId="12124" xr:uid="{FA21E9E3-6A7F-4B7F-A4B1-96720E832519}"/>
    <cellStyle name="40% - Accent3 21" xfId="1377" xr:uid="{A9D148C7-5A4F-405C-9E13-4CC0B77751BE}"/>
    <cellStyle name="40% - Accent3 21 2" xfId="3405" xr:uid="{08065C06-2ACF-47DC-B95D-3EEEF75B4C10}"/>
    <cellStyle name="40% - Accent3 21 2 2" xfId="7414" xr:uid="{306C460C-1C56-46D0-8C30-DABF1B51872E}"/>
    <cellStyle name="40% - Accent3 21 2 3" xfId="28318" xr:uid="{691F45DB-A26E-4FBA-A449-EAE54BB6922E}"/>
    <cellStyle name="40% - Accent3 21 3" xfId="5423" xr:uid="{4C4CE4D5-0F52-4B91-A20B-F1B5A19B81AB}"/>
    <cellStyle name="40% - Accent3 21 3 2" xfId="21234" xr:uid="{322D8F8E-7284-45F2-B58B-14BA4A362E8D}"/>
    <cellStyle name="40% - Accent3 21 4" xfId="9918" xr:uid="{65FD5981-7E5F-49E9-BD77-36535CA4F4C8}"/>
    <cellStyle name="40% - Accent3 21 5" xfId="12148" xr:uid="{96DFB9B4-062F-4383-B1DD-6054341AC413}"/>
    <cellStyle name="40% - Accent3 22" xfId="1403" xr:uid="{ABEA333A-6084-4F41-955C-F68C55772089}"/>
    <cellStyle name="40% - Accent3 22 2" xfId="3429" xr:uid="{CF45B4C6-45C9-4CA2-8F72-0ACE9E7CA96F}"/>
    <cellStyle name="40% - Accent3 22 2 2" xfId="7438" xr:uid="{4216AC05-A9CA-426F-A4A8-C0DAD8954BDC}"/>
    <cellStyle name="40% - Accent3 22 2 3" xfId="28343" xr:uid="{78FB4289-A6C9-4920-B3D6-6CD4C800EDC7}"/>
    <cellStyle name="40% - Accent3 22 3" xfId="5447" xr:uid="{6032285D-B336-4871-8EC9-15CCC3ED722A}"/>
    <cellStyle name="40% - Accent3 22 3 2" xfId="21235" xr:uid="{F33EB2BF-E7C3-43E4-852C-4C24478A453D}"/>
    <cellStyle name="40% - Accent3 22 4" xfId="9942" xr:uid="{681F5A47-0620-4E93-AD33-8BCEA1F6BC79}"/>
    <cellStyle name="40% - Accent3 22 5" xfId="12172" xr:uid="{24B72ACE-20BF-41F7-9ABE-7E7CF8B364FC}"/>
    <cellStyle name="40% - Accent3 23" xfId="2380" xr:uid="{69020648-AE1E-40A8-9A86-2BB0EF131598}"/>
    <cellStyle name="40% - Accent3 23 2" xfId="6389" xr:uid="{220DC555-EF2F-4FE9-A71C-817B50ED7098}"/>
    <cellStyle name="40% - Accent3 23 2 2" xfId="21236" xr:uid="{B9F126C4-E08E-474B-B0D3-38597C0256F3}"/>
    <cellStyle name="40% - Accent3 23 3" xfId="11058" xr:uid="{53FE22D8-4B4D-4E0C-B644-1E8986823D25}"/>
    <cellStyle name="40% - Accent3 24" xfId="4372" xr:uid="{EBF46DA5-5916-47F1-A88A-5604455983E0}"/>
    <cellStyle name="40% - Accent3 24 2" xfId="21237" xr:uid="{AAEC6773-39AA-4A9C-9B48-21B5B077D3E0}"/>
    <cellStyle name="40% - Accent3 25" xfId="8872" xr:uid="{7DC886E3-455C-453B-98BB-EAAE76C80875}"/>
    <cellStyle name="40% - Accent3 25 2" xfId="21238" xr:uid="{25FC536B-DF33-4F6D-9BCD-5CE6B73E3E5C}"/>
    <cellStyle name="40% - Accent3 26" xfId="21239" xr:uid="{41A7C50B-CFA1-473C-A92E-781A7B6F0CE8}"/>
    <cellStyle name="40% - Accent3 27" xfId="21240" xr:uid="{4207C212-6DCD-425F-B87C-DDEA2185D31D}"/>
    <cellStyle name="40% - Accent3 28" xfId="21241" xr:uid="{4E0AF65D-F21D-402B-9F00-A51403AC6137}"/>
    <cellStyle name="40% - Accent3 29" xfId="21242" xr:uid="{646368BD-0462-4565-8AD2-3153B713DE64}"/>
    <cellStyle name="40% - Accent3 3" xfId="451" xr:uid="{6B8C64F9-3965-4CC9-8BBB-F7AD1A4F637B}"/>
    <cellStyle name="40% - Accent3 3 10" xfId="21244" xr:uid="{FE5B74BD-538F-49AD-9AA0-47410AD6070D}"/>
    <cellStyle name="40% - Accent3 3 11" xfId="21245" xr:uid="{8D33849F-1FE5-47D7-BBBB-2644C287081B}"/>
    <cellStyle name="40% - Accent3 3 12" xfId="21246" xr:uid="{CB23C1E6-70DD-4769-A0F7-0240308DF650}"/>
    <cellStyle name="40% - Accent3 3 13" xfId="21243" xr:uid="{3A7C1490-1A08-49C0-9BCB-1FA589CC30AB}"/>
    <cellStyle name="40% - Accent3 3 14" xfId="27486" xr:uid="{2A778F41-1665-4D32-B7D4-2E18B1E780FB}"/>
    <cellStyle name="40% - Accent3 3 15" xfId="13155" xr:uid="{FD15212D-F86A-4B25-8E3B-59787D5477CC}"/>
    <cellStyle name="40% - Accent3 3 16" xfId="11238" xr:uid="{973A6A85-716D-40EE-9E79-3A70342940D5}"/>
    <cellStyle name="40% - Accent3 3 2" xfId="738" xr:uid="{5814BD7A-0CD9-4F69-8C44-AFB2D6C25BB7}"/>
    <cellStyle name="40% - Accent3 3 2 10" xfId="27717" xr:uid="{0FBFB700-AE18-4FB2-A3A8-7B66FC2919A3}"/>
    <cellStyle name="40% - Accent3 3 2 11" xfId="21247" xr:uid="{9D3A8696-FD31-4920-98DC-4770BAD3A437}"/>
    <cellStyle name="40% - Accent3 3 2 12" xfId="11512" xr:uid="{0E82E6C4-07FB-45A8-B520-4AA08184D8A6}"/>
    <cellStyle name="40% - Accent3 3 2 2" xfId="1783" xr:uid="{9B1EBD4E-3D6E-46DF-A4DC-4555D6B0B4BB}"/>
    <cellStyle name="40% - Accent3 3 2 2 10" xfId="12550" xr:uid="{E96B8432-EA7C-43ED-ACE7-05D77D26B478}"/>
    <cellStyle name="40% - Accent3 3 2 2 2" xfId="3807" xr:uid="{EB3B9F67-68C1-4A31-9B66-5D571BB67A53}"/>
    <cellStyle name="40% - Accent3 3 2 2 2 2" xfId="7816" xr:uid="{A6FAD035-1A82-4841-89F3-1730EEDB9A3E}"/>
    <cellStyle name="40% - Accent3 3 2 2 2 2 2" xfId="21251" xr:uid="{F8CDC104-E77B-4A4B-9F75-F7574A289428}"/>
    <cellStyle name="40% - Accent3 3 2 2 2 2 3" xfId="21252" xr:uid="{5E0A52B7-D51E-495D-94E2-179F3B05070C}"/>
    <cellStyle name="40% - Accent3 3 2 2 2 2 4" xfId="21250" xr:uid="{02D271A5-FE34-4994-B50F-5E248113E3F2}"/>
    <cellStyle name="40% - Accent3 3 2 2 2 3" xfId="21253" xr:uid="{A42E61F4-68B1-4389-81F4-0DC98EF58D55}"/>
    <cellStyle name="40% - Accent3 3 2 2 2 4" xfId="21254" xr:uid="{29D8578E-C97A-4B0B-8006-9211548EF858}"/>
    <cellStyle name="40% - Accent3 3 2 2 2 5" xfId="21255" xr:uid="{B3338B72-2C02-4827-A3EA-D6FC5505C1AD}"/>
    <cellStyle name="40% - Accent3 3 2 2 2 6" xfId="21249" xr:uid="{88F07C8C-BA31-4902-96A4-0A7471910C72}"/>
    <cellStyle name="40% - Accent3 3 2 2 3" xfId="5825" xr:uid="{AE5849F1-C76B-4331-BC48-86B91D75E3BD}"/>
    <cellStyle name="40% - Accent3 3 2 2 3 2" xfId="21257" xr:uid="{61EA57AC-01CB-4299-962A-AE77C906C0B2}"/>
    <cellStyle name="40% - Accent3 3 2 2 3 2 2" xfId="21258" xr:uid="{A84CB74E-7A75-4E70-905B-45F02AFD2C26}"/>
    <cellStyle name="40% - Accent3 3 2 2 3 2 3" xfId="21259" xr:uid="{5846667F-B8E5-4F52-AE77-AA4E53AB7276}"/>
    <cellStyle name="40% - Accent3 3 2 2 3 3" xfId="21260" xr:uid="{1A80F293-E427-47D0-B9FD-44716237BAF7}"/>
    <cellStyle name="40% - Accent3 3 2 2 3 4" xfId="21261" xr:uid="{CECFD606-5855-4655-9A22-5B7B8991A53A}"/>
    <cellStyle name="40% - Accent3 3 2 2 3 5" xfId="21262" xr:uid="{CF8A3CE1-2045-4A1F-ACB0-714DC7CB8A9F}"/>
    <cellStyle name="40% - Accent3 3 2 2 3 6" xfId="21256" xr:uid="{2A532A7F-919B-45ED-90BF-CEAD45C04349}"/>
    <cellStyle name="40% - Accent3 3 2 2 4" xfId="10320" xr:uid="{8392A6E5-85BC-4BFA-AC63-7FC59A4002B0}"/>
    <cellStyle name="40% - Accent3 3 2 2 4 2" xfId="21264" xr:uid="{613A4671-0099-4A5D-A691-E92F2ABCF247}"/>
    <cellStyle name="40% - Accent3 3 2 2 4 3" xfId="21265" xr:uid="{F1D0BEFB-4345-4080-9534-C837A6ABEC09}"/>
    <cellStyle name="40% - Accent3 3 2 2 4 4" xfId="21263" xr:uid="{A7CA82FD-D0F8-42DB-A229-839E5445D975}"/>
    <cellStyle name="40% - Accent3 3 2 2 5" xfId="21266" xr:uid="{7B136906-8949-4C27-A5E6-1FEDB5E30902}"/>
    <cellStyle name="40% - Accent3 3 2 2 6" xfId="21267" xr:uid="{B9C0D862-1E0F-4327-B4AA-5088ABBF7412}"/>
    <cellStyle name="40% - Accent3 3 2 2 7" xfId="21268" xr:uid="{AE54E870-0686-42BB-844E-E8D10012CDFF}"/>
    <cellStyle name="40% - Accent3 3 2 2 8" xfId="28700" xr:uid="{7DEF4E5A-5BEC-4E0C-8206-0AA206C2238F}"/>
    <cellStyle name="40% - Accent3 3 2 2 9" xfId="21248" xr:uid="{90428A55-D0F6-40A5-97EC-0EE113C0CED3}"/>
    <cellStyle name="40% - Accent3 3 2 3" xfId="2770" xr:uid="{92D65866-7B26-4BC8-901B-23DB0AF42C1B}"/>
    <cellStyle name="40% - Accent3 3 2 3 2" xfId="6779" xr:uid="{2862C502-667E-4586-8B3D-A4D7CEDE9CBF}"/>
    <cellStyle name="40% - Accent3 3 2 3 2 2" xfId="21271" xr:uid="{AA2FD9CD-D6B4-49ED-8B46-9D45AC540D3C}"/>
    <cellStyle name="40% - Accent3 3 2 3 2 2 2" xfId="21272" xr:uid="{179D57C8-84C0-43FD-999B-953DD2F27407}"/>
    <cellStyle name="40% - Accent3 3 2 3 2 2 3" xfId="21273" xr:uid="{3B46BB11-6E0E-43A2-B2B8-717DA4B90F8B}"/>
    <cellStyle name="40% - Accent3 3 2 3 2 3" xfId="21274" xr:uid="{0C095CC7-1B7D-4F99-B100-77C6FBADBC2B}"/>
    <cellStyle name="40% - Accent3 3 2 3 2 4" xfId="21275" xr:uid="{CADAE4EE-F300-43C4-9718-36A746E5714F}"/>
    <cellStyle name="40% - Accent3 3 2 3 2 5" xfId="21276" xr:uid="{91CBC1E2-D4B3-4EC3-9B6B-DFBE374FB63B}"/>
    <cellStyle name="40% - Accent3 3 2 3 2 6" xfId="21270" xr:uid="{17822338-21FC-4B8C-854A-03C299FB916A}"/>
    <cellStyle name="40% - Accent3 3 2 3 3" xfId="21277" xr:uid="{74853064-C866-4553-A883-AECD47D2806C}"/>
    <cellStyle name="40% - Accent3 3 2 3 3 2" xfId="21278" xr:uid="{2533C4F7-F883-4602-9452-B2112CE42C23}"/>
    <cellStyle name="40% - Accent3 3 2 3 3 2 2" xfId="21279" xr:uid="{23FD9674-F3E4-4A34-95CE-93505F71448A}"/>
    <cellStyle name="40% - Accent3 3 2 3 3 2 3" xfId="21280" xr:uid="{D8BE3561-E86A-45CB-9708-12882C6D5817}"/>
    <cellStyle name="40% - Accent3 3 2 3 3 3" xfId="21281" xr:uid="{714EADA1-8FEE-482A-B4AC-8DFEE6844804}"/>
    <cellStyle name="40% - Accent3 3 2 3 3 4" xfId="21282" xr:uid="{C5343513-74BC-45FF-86C6-2BD3713E61AC}"/>
    <cellStyle name="40% - Accent3 3 2 3 3 5" xfId="21283" xr:uid="{FC63E463-0A0E-4F9A-A5CC-1A00A87D99AA}"/>
    <cellStyle name="40% - Accent3 3 2 3 4" xfId="21284" xr:uid="{CBFFD4E7-FCA1-4015-82C1-7FB976236213}"/>
    <cellStyle name="40% - Accent3 3 2 3 4 2" xfId="21285" xr:uid="{16CF712B-8225-476C-AF97-8BAEE32C4CB6}"/>
    <cellStyle name="40% - Accent3 3 2 3 4 3" xfId="21286" xr:uid="{5BD636A5-2B38-41F4-A2A4-410306B853C2}"/>
    <cellStyle name="40% - Accent3 3 2 3 5" xfId="21287" xr:uid="{7DE4A157-4C6F-4EEB-A992-F5BBF5D5BB63}"/>
    <cellStyle name="40% - Accent3 3 2 3 6" xfId="21288" xr:uid="{DD571D88-FB04-4BE7-90D8-611ECA31E773}"/>
    <cellStyle name="40% - Accent3 3 2 3 7" xfId="21289" xr:uid="{01613D51-0AFE-4CBF-9166-1BB4DF87301C}"/>
    <cellStyle name="40% - Accent3 3 2 3 8" xfId="21269" xr:uid="{C0AF4EB0-7436-4C0D-86FF-F13E9760308D}"/>
    <cellStyle name="40% - Accent3 3 2 4" xfId="4787" xr:uid="{7A38C6AF-A270-43BF-98B4-3E8F3486E2BF}"/>
    <cellStyle name="40% - Accent3 3 2 4 2" xfId="21291" xr:uid="{8A4ABCE6-D70F-4FAC-A28F-8631FDDE452B}"/>
    <cellStyle name="40% - Accent3 3 2 4 2 2" xfId="21292" xr:uid="{4ABB409D-5F0E-4F60-BC00-2AC0053D7AF5}"/>
    <cellStyle name="40% - Accent3 3 2 4 2 3" xfId="21293" xr:uid="{69CCD45E-7473-4578-BA26-6EBCABC6F6E4}"/>
    <cellStyle name="40% - Accent3 3 2 4 3" xfId="21294" xr:uid="{F7C489C7-B3C9-4C8F-A40C-F690D193575E}"/>
    <cellStyle name="40% - Accent3 3 2 4 4" xfId="21295" xr:uid="{EB11CAFE-559C-472D-A64F-0F4681C76C8A}"/>
    <cellStyle name="40% - Accent3 3 2 4 5" xfId="21296" xr:uid="{A60F890C-2DBE-43BC-A476-CAF12C2FAB73}"/>
    <cellStyle name="40% - Accent3 3 2 4 6" xfId="21290" xr:uid="{80E69AFB-5574-4C16-ACA4-6DABB1602B74}"/>
    <cellStyle name="40% - Accent3 3 2 5" xfId="9283" xr:uid="{D243822A-74E3-4894-B85D-F40A582705C4}"/>
    <cellStyle name="40% - Accent3 3 2 5 2" xfId="21298" xr:uid="{04727C35-86E3-409D-A7F9-7693F503570E}"/>
    <cellStyle name="40% - Accent3 3 2 5 2 2" xfId="21299" xr:uid="{70D95872-900C-4185-9B99-4C03804F14A6}"/>
    <cellStyle name="40% - Accent3 3 2 5 2 3" xfId="21300" xr:uid="{DC20A94F-1770-41FF-993D-A33D58F49845}"/>
    <cellStyle name="40% - Accent3 3 2 5 3" xfId="21301" xr:uid="{6DD58A1C-9B37-43E1-9295-F372740F85E2}"/>
    <cellStyle name="40% - Accent3 3 2 5 4" xfId="21302" xr:uid="{500DCB2B-1902-4D31-BB91-33A09F372BA4}"/>
    <cellStyle name="40% - Accent3 3 2 5 5" xfId="21303" xr:uid="{C6468388-0C1F-4917-91B5-323FA2B8A5A0}"/>
    <cellStyle name="40% - Accent3 3 2 5 6" xfId="21297" xr:uid="{A04ED7E6-71EE-483F-8B6C-608E287EEBB9}"/>
    <cellStyle name="40% - Accent3 3 2 6" xfId="21304" xr:uid="{6BEC4172-C97A-4512-B069-8B593F11C46C}"/>
    <cellStyle name="40% - Accent3 3 2 6 2" xfId="21305" xr:uid="{37F8ED6F-82BC-4E6B-9666-F10C19E7E910}"/>
    <cellStyle name="40% - Accent3 3 2 6 3" xfId="21306" xr:uid="{61167D7E-4F04-4537-8009-CEA42755CEE6}"/>
    <cellStyle name="40% - Accent3 3 2 7" xfId="21307" xr:uid="{8C68C370-7FF1-4050-9B3A-BE2A26F54AAC}"/>
    <cellStyle name="40% - Accent3 3 2 8" xfId="21308" xr:uid="{0F10C0D2-0D87-4BAB-B0F1-1C732440D609}"/>
    <cellStyle name="40% - Accent3 3 2 9" xfId="21309" xr:uid="{70F09E62-9AB2-48D3-8283-AA8F0BFB66D3}"/>
    <cellStyle name="40% - Accent3 3 3" xfId="1009" xr:uid="{0A7A21CD-0B09-4E42-AB1C-A0EF7E6DA647}"/>
    <cellStyle name="40% - Accent3 3 3 10" xfId="11780" xr:uid="{E2C1B31D-A4FC-4C0B-A5A7-AAB43800CDC5}"/>
    <cellStyle name="40% - Accent3 3 3 2" xfId="2050" xr:uid="{C2A864EC-0E0A-4F7B-8BB8-1E24F18E6E4D}"/>
    <cellStyle name="40% - Accent3 3 3 2 2" xfId="4074" xr:uid="{71676401-B6BA-4BB7-8A38-2F64ED01C0B3}"/>
    <cellStyle name="40% - Accent3 3 3 2 2 2" xfId="8083" xr:uid="{0A9C120C-F9C2-4520-BC91-05712866713A}"/>
    <cellStyle name="40% - Accent3 3 3 2 2 2 2" xfId="21313" xr:uid="{AEF817A4-E62E-4359-86E2-F6C5AF06886E}"/>
    <cellStyle name="40% - Accent3 3 3 2 2 3" xfId="21314" xr:uid="{63144501-DE5B-4643-8CBE-D038E49F6E79}"/>
    <cellStyle name="40% - Accent3 3 3 2 2 4" xfId="21312" xr:uid="{9A4AE469-A9DB-47B1-9214-2D68691397FC}"/>
    <cellStyle name="40% - Accent3 3 3 2 3" xfId="6092" xr:uid="{73D1AB4E-9C78-4A0B-9CC2-2FB5E69819D5}"/>
    <cellStyle name="40% - Accent3 3 3 2 3 2" xfId="21315" xr:uid="{63E2F467-879C-4786-BF57-5C48F3BA15E0}"/>
    <cellStyle name="40% - Accent3 3 3 2 4" xfId="10587" xr:uid="{CE73B3BA-8F02-41F8-A2A0-2A04B275F5CE}"/>
    <cellStyle name="40% - Accent3 3 3 2 4 2" xfId="21316" xr:uid="{0C924F76-3A2D-4154-BEEF-32FE3916169A}"/>
    <cellStyle name="40% - Accent3 3 3 2 5" xfId="21317" xr:uid="{D0AF5236-CD11-4FFA-BAFC-C69D06C2F0DE}"/>
    <cellStyle name="40% - Accent3 3 3 2 6" xfId="28961" xr:uid="{EBDCEFD0-CADB-4B58-9DA4-DFE9ED85F381}"/>
    <cellStyle name="40% - Accent3 3 3 2 7" xfId="21311" xr:uid="{56979426-2143-4938-B915-B2672708FC80}"/>
    <cellStyle name="40% - Accent3 3 3 2 8" xfId="12817" xr:uid="{DD27D071-67BC-4AEF-BEF5-B2B0037B7F1F}"/>
    <cellStyle name="40% - Accent3 3 3 3" xfId="3037" xr:uid="{457802B9-238E-4B18-8973-B0CDA327BCAD}"/>
    <cellStyle name="40% - Accent3 3 3 3 2" xfId="7046" xr:uid="{D8D2973C-6BDF-4304-8018-9EBD20441F40}"/>
    <cellStyle name="40% - Accent3 3 3 3 2 2" xfId="21320" xr:uid="{82000D8B-5B79-496C-B57F-57AD2E297590}"/>
    <cellStyle name="40% - Accent3 3 3 3 2 3" xfId="21321" xr:uid="{8911201A-593E-4146-B31D-DDEA33151958}"/>
    <cellStyle name="40% - Accent3 3 3 3 2 4" xfId="21319" xr:uid="{90C2D2FB-7381-480F-9084-A842B5C9EFEA}"/>
    <cellStyle name="40% - Accent3 3 3 3 3" xfId="21322" xr:uid="{252A8F7C-3952-4F56-B520-482724693ADD}"/>
    <cellStyle name="40% - Accent3 3 3 3 4" xfId="21323" xr:uid="{6F973697-644A-42F7-B1CB-B607EDF7F012}"/>
    <cellStyle name="40% - Accent3 3 3 3 5" xfId="21324" xr:uid="{9395D5D0-21F5-4C56-A405-012A0E65EFFD}"/>
    <cellStyle name="40% - Accent3 3 3 3 6" xfId="21318" xr:uid="{3EAEB3C0-0C5C-4245-83F0-10FED92D1103}"/>
    <cellStyle name="40% - Accent3 3 3 4" xfId="5055" xr:uid="{659C231A-9A1D-413A-A4A8-3EE3F92FE21C}"/>
    <cellStyle name="40% - Accent3 3 3 4 2" xfId="21326" xr:uid="{10769098-FABA-44BC-951F-7CFFBB944DCE}"/>
    <cellStyle name="40% - Accent3 3 3 4 3" xfId="21327" xr:uid="{3A02FE48-DC8F-4EED-BF04-48B806584A4F}"/>
    <cellStyle name="40% - Accent3 3 3 4 4" xfId="21325" xr:uid="{88A37C57-3F0D-4017-B7AB-48067D9D10AC}"/>
    <cellStyle name="40% - Accent3 3 3 5" xfId="9550" xr:uid="{705DAEDE-E7BE-49AF-BFCF-4CE8278178F3}"/>
    <cellStyle name="40% - Accent3 3 3 5 2" xfId="21328" xr:uid="{233BFD9D-3163-40C0-8CE2-3F1AF8FC7C6C}"/>
    <cellStyle name="40% - Accent3 3 3 6" xfId="21329" xr:uid="{BA42F09C-7666-4C23-B9F7-8E3313994E01}"/>
    <cellStyle name="40% - Accent3 3 3 7" xfId="21330" xr:uid="{94787BB5-45AC-4636-9DF5-1BB0408B99E6}"/>
    <cellStyle name="40% - Accent3 3 3 8" xfId="27964" xr:uid="{7F2F3ED1-6CC7-4B9C-995B-ACEF382E198D}"/>
    <cellStyle name="40% - Accent3 3 3 9" xfId="21310" xr:uid="{78D5C0FC-CE03-4A22-8A71-83E6A86F9BAD}"/>
    <cellStyle name="40% - Accent3 3 4" xfId="1516" xr:uid="{A691C208-66E1-41CE-A1DF-2E63F223F7D2}"/>
    <cellStyle name="40% - Accent3 3 4 10" xfId="12283" xr:uid="{DF11BBC7-5576-431A-A1B1-FCC4E3A94F62}"/>
    <cellStyle name="40% - Accent3 3 4 2" xfId="3540" xr:uid="{E2B31083-232D-44BA-8B6D-DDA1BE627394}"/>
    <cellStyle name="40% - Accent3 3 4 2 2" xfId="7549" xr:uid="{C9A39B04-DCF9-411C-92CF-1928A8DF8BE3}"/>
    <cellStyle name="40% - Accent3 3 4 2 2 2" xfId="21334" xr:uid="{1B24CFF7-CD8A-43DF-9C81-A6D5F3D6B0A7}"/>
    <cellStyle name="40% - Accent3 3 4 2 2 3" xfId="21335" xr:uid="{68A02045-98A7-4317-855E-752B36D01144}"/>
    <cellStyle name="40% - Accent3 3 4 2 2 4" xfId="21333" xr:uid="{6B4669F7-C7E7-4A5A-BA18-C619799F539D}"/>
    <cellStyle name="40% - Accent3 3 4 2 3" xfId="21336" xr:uid="{FFBAD5FF-95E2-47B1-B02D-3E1E0C3D5F0E}"/>
    <cellStyle name="40% - Accent3 3 4 2 4" xfId="21337" xr:uid="{F20FD94A-52A5-4CBC-8987-F06A55758763}"/>
    <cellStyle name="40% - Accent3 3 4 2 5" xfId="21338" xr:uid="{D4DC6298-F912-4F20-AAEE-1B2EEAE9A4FB}"/>
    <cellStyle name="40% - Accent3 3 4 2 6" xfId="21332" xr:uid="{294C95D1-0360-41ED-ACF9-2D9C0F792701}"/>
    <cellStyle name="40% - Accent3 3 4 3" xfId="5558" xr:uid="{B3CC7FCB-057C-45A2-9356-5947FE71FDD3}"/>
    <cellStyle name="40% - Accent3 3 4 3 2" xfId="21340" xr:uid="{4BF52966-9CB9-4F49-A3AF-0A0CD089C5C2}"/>
    <cellStyle name="40% - Accent3 3 4 3 2 2" xfId="21341" xr:uid="{3202D146-CFA8-407B-BE9F-58D4E31FAE8E}"/>
    <cellStyle name="40% - Accent3 3 4 3 2 3" xfId="21342" xr:uid="{7C5D98B1-8871-44AA-AAC7-C5A54512F56F}"/>
    <cellStyle name="40% - Accent3 3 4 3 3" xfId="21343" xr:uid="{BF01515A-C895-4AC8-8BE2-63ED4472B277}"/>
    <cellStyle name="40% - Accent3 3 4 3 4" xfId="21344" xr:uid="{9965C75F-C62F-49CF-99AE-F7F22F1E3AF0}"/>
    <cellStyle name="40% - Accent3 3 4 3 5" xfId="21345" xr:uid="{848BA0A1-2A4B-421D-A3A1-91781B652979}"/>
    <cellStyle name="40% - Accent3 3 4 3 6" xfId="21339" xr:uid="{97FC0DBB-BB18-48EC-8D47-60258D81E191}"/>
    <cellStyle name="40% - Accent3 3 4 4" xfId="10053" xr:uid="{835E6BF1-8BFE-4E19-AE3A-80C049699351}"/>
    <cellStyle name="40% - Accent3 3 4 4 2" xfId="21347" xr:uid="{6CA1CB00-39BE-4E20-8A42-CCF8DAD1CF80}"/>
    <cellStyle name="40% - Accent3 3 4 4 3" xfId="21348" xr:uid="{169B5E78-AF0F-466E-A343-D3DA1AE7F5AD}"/>
    <cellStyle name="40% - Accent3 3 4 4 4" xfId="21346" xr:uid="{4B77084F-E32F-4153-BD5B-FFCE17568ED0}"/>
    <cellStyle name="40% - Accent3 3 4 5" xfId="21349" xr:uid="{D9F13F91-78DE-4AB1-96A7-CB519E251E38}"/>
    <cellStyle name="40% - Accent3 3 4 6" xfId="21350" xr:uid="{9C0E5AE6-6998-4820-A000-3D755DE50A34}"/>
    <cellStyle name="40% - Accent3 3 4 7" xfId="21351" xr:uid="{8240F298-F441-4D76-AA42-506BDFC04034}"/>
    <cellStyle name="40% - Accent3 3 4 8" xfId="28453" xr:uid="{AF6E4ECB-F985-4759-8838-2C6A6D94C925}"/>
    <cellStyle name="40% - Accent3 3 4 9" xfId="21331" xr:uid="{3980BBE1-4963-4C57-8C2E-B82308AF7319}"/>
    <cellStyle name="40% - Accent3 3 5" xfId="2503" xr:uid="{83518319-C872-44DF-A83E-5B9C65A4D433}"/>
    <cellStyle name="40% - Accent3 3 5 2" xfId="6512" xr:uid="{74AE4BF0-0935-4DDC-BDA3-EA4BCC1061CE}"/>
    <cellStyle name="40% - Accent3 3 5 2 2" xfId="21354" xr:uid="{5E4DB2BD-246A-4713-ACA0-A5E66F4216DC}"/>
    <cellStyle name="40% - Accent3 3 5 2 2 2" xfId="21355" xr:uid="{5A167FF8-FB6A-46F1-9414-B55D6ED695ED}"/>
    <cellStyle name="40% - Accent3 3 5 2 2 3" xfId="21356" xr:uid="{6A1CA8E5-9688-4BA9-B6A1-4DD9EE2294BB}"/>
    <cellStyle name="40% - Accent3 3 5 2 3" xfId="21357" xr:uid="{E6CF23B1-4159-44FA-A4A3-518988AA7E9D}"/>
    <cellStyle name="40% - Accent3 3 5 2 4" xfId="21358" xr:uid="{421D2944-E39D-4307-8506-533B5CA751AF}"/>
    <cellStyle name="40% - Accent3 3 5 2 5" xfId="21359" xr:uid="{EA59872E-5AC7-4D93-B31B-7A8E91592FE5}"/>
    <cellStyle name="40% - Accent3 3 5 2 6" xfId="21353" xr:uid="{BC883E23-F81C-48B3-B953-A505F44B422E}"/>
    <cellStyle name="40% - Accent3 3 5 3" xfId="21360" xr:uid="{33F43B89-1726-4BD3-8885-C28449C07215}"/>
    <cellStyle name="40% - Accent3 3 5 3 2" xfId="21361" xr:uid="{2949AF88-C8E8-4A67-B9CB-76A352F8E186}"/>
    <cellStyle name="40% - Accent3 3 5 3 2 2" xfId="21362" xr:uid="{7F90217F-4AFC-4489-8143-8B9974AAC729}"/>
    <cellStyle name="40% - Accent3 3 5 3 2 3" xfId="21363" xr:uid="{DC331411-5FB1-48C9-81F7-97C4A4CA2846}"/>
    <cellStyle name="40% - Accent3 3 5 3 3" xfId="21364" xr:uid="{8219BEB2-22E5-42AA-A3DD-170EC2D7FBA4}"/>
    <cellStyle name="40% - Accent3 3 5 3 4" xfId="21365" xr:uid="{FC63A842-DAEB-4BBE-ADEB-E24B57D7F0B6}"/>
    <cellStyle name="40% - Accent3 3 5 3 5" xfId="21366" xr:uid="{25B042BD-8E80-48A7-A9AE-D271CCEBC029}"/>
    <cellStyle name="40% - Accent3 3 5 4" xfId="21367" xr:uid="{1CE40AA4-AA1F-48F8-823C-6575C17E2558}"/>
    <cellStyle name="40% - Accent3 3 5 4 2" xfId="21368" xr:uid="{6C68378E-BDF1-4670-A860-FE0016820C29}"/>
    <cellStyle name="40% - Accent3 3 5 4 3" xfId="21369" xr:uid="{95DB5DFE-70F7-4E9A-B3BB-EA1AD8EEDBFA}"/>
    <cellStyle name="40% - Accent3 3 5 5" xfId="21370" xr:uid="{4ACC8F9B-48C6-4658-AD48-4E5232189E5E}"/>
    <cellStyle name="40% - Accent3 3 5 6" xfId="21371" xr:uid="{C07E6C30-3EB2-4651-BDEE-A84AE5B32F0D}"/>
    <cellStyle name="40% - Accent3 3 5 7" xfId="21372" xr:uid="{8A32B084-84E4-4064-A9F0-F481EB7961A1}"/>
    <cellStyle name="40% - Accent3 3 5 8" xfId="21352" xr:uid="{441BAD34-F5D5-478B-8760-49372BB26A78}"/>
    <cellStyle name="40% - Accent3 3 6" xfId="4519" xr:uid="{E58E4039-B1B7-4145-B6F4-9ED7AAC32B25}"/>
    <cellStyle name="40% - Accent3 3 6 2" xfId="21374" xr:uid="{7C0AF15F-4EBD-49AB-BDD0-FE576E2A6245}"/>
    <cellStyle name="40% - Accent3 3 6 2 2" xfId="21375" xr:uid="{68D200C3-9B01-4881-9EE2-371818C413E2}"/>
    <cellStyle name="40% - Accent3 3 6 2 3" xfId="21376" xr:uid="{B8B9FCC1-BBB3-41A9-946E-B4A4FBB8938A}"/>
    <cellStyle name="40% - Accent3 3 6 3" xfId="21377" xr:uid="{E532F27B-4FCA-4736-B8DF-FAE7682493E1}"/>
    <cellStyle name="40% - Accent3 3 6 4" xfId="21378" xr:uid="{ACC78EA2-70B9-4D69-BFCC-EBB02C5D778C}"/>
    <cellStyle name="40% - Accent3 3 6 5" xfId="21379" xr:uid="{23D87C4A-2C0C-436A-BF74-4E0C98D379D7}"/>
    <cellStyle name="40% - Accent3 3 6 6" xfId="21380" xr:uid="{E499E49B-D2C6-4D86-9424-E3CE2550710C}"/>
    <cellStyle name="40% - Accent3 3 6 7" xfId="21373" xr:uid="{A1C5603F-D96C-4DDC-9CAD-81CEE6E7F258}"/>
    <cellStyle name="40% - Accent3 3 7" xfId="9014" xr:uid="{11526739-152B-4A44-A5B6-28DCE106D785}"/>
    <cellStyle name="40% - Accent3 3 7 2" xfId="21382" xr:uid="{D87D39D8-2244-41D9-A908-088E197CDA38}"/>
    <cellStyle name="40% - Accent3 3 7 2 2" xfId="21383" xr:uid="{4FE91A27-F914-4989-B124-C7A3310F3E2F}"/>
    <cellStyle name="40% - Accent3 3 7 2 3" xfId="21384" xr:uid="{D9D3636F-1CBC-4655-955A-FBC79D3BC05E}"/>
    <cellStyle name="40% - Accent3 3 7 3" xfId="21385" xr:uid="{310A0D3A-C873-4304-A359-BACE1CC83B70}"/>
    <cellStyle name="40% - Accent3 3 7 4" xfId="21386" xr:uid="{FF201003-A821-4920-A250-DDBE10CC0650}"/>
    <cellStyle name="40% - Accent3 3 7 5" xfId="21387" xr:uid="{E4CA02A0-3C39-4089-8542-49DFE08D7A14}"/>
    <cellStyle name="40% - Accent3 3 7 6" xfId="21381" xr:uid="{E0FC3046-4997-4DDC-8B57-E79545B339CC}"/>
    <cellStyle name="40% - Accent3 3 8" xfId="21388" xr:uid="{B6181E75-3FD3-4C57-A9A4-D6E1DA06B60A}"/>
    <cellStyle name="40% - Accent3 3 8 2" xfId="21389" xr:uid="{2EB0F499-3A61-472B-80FB-95AB6FBC6E75}"/>
    <cellStyle name="40% - Accent3 3 8 3" xfId="21390" xr:uid="{B7D8BE53-8A87-4966-BD4F-A8D803B8AAD1}"/>
    <cellStyle name="40% - Accent3 3 9" xfId="21391" xr:uid="{8AD1A90B-6876-4524-AFC5-56208AFCFA06}"/>
    <cellStyle name="40% - Accent3 30" xfId="21392" xr:uid="{1C7D0E7E-6C85-4FE9-9EEB-F92B7C298105}"/>
    <cellStyle name="40% - Accent3 31" xfId="21393" xr:uid="{1AE2E281-01A3-4177-A794-DFA5C816EB9C}"/>
    <cellStyle name="40% - Accent3 32" xfId="21394" xr:uid="{19D7B3AF-4105-4926-A6A2-75BB32DDCE4D}"/>
    <cellStyle name="40% - Accent3 33" xfId="21395" xr:uid="{275C34F3-09BE-479F-88BF-46B852DC6013}"/>
    <cellStyle name="40% - Accent3 34" xfId="21396" xr:uid="{3EC5446B-0D69-462B-851E-93881E4EBC20}"/>
    <cellStyle name="40% - Accent3 35" xfId="21397" xr:uid="{C8ED257D-3D15-43EE-B8C2-081E53BF7087}"/>
    <cellStyle name="40% - Accent3 36" xfId="20919" xr:uid="{F5343969-1502-403F-AF75-D81A9E734F71}"/>
    <cellStyle name="40% - Accent3 37" xfId="13125" xr:uid="{04FCDE10-22B1-4445-B46C-F2838EAC7603}"/>
    <cellStyle name="40% - Accent3 38" xfId="11011" xr:uid="{E55C7661-B818-48EA-B285-E24664262959}"/>
    <cellStyle name="40% - Accent3 39" xfId="29355" xr:uid="{D8E6E9BD-90BB-4B4E-835A-6404031F9AA3}"/>
    <cellStyle name="40% - Accent3 4" xfId="469" xr:uid="{7CBE1887-7592-40DC-80F8-F019CA40CBEF}"/>
    <cellStyle name="40% - Accent3 4 10" xfId="21399" xr:uid="{D7D130D6-59BA-4730-8E9C-AA7814F6D590}"/>
    <cellStyle name="40% - Accent3 4 11" xfId="21400" xr:uid="{6B3B0C09-7B17-4069-803D-2C91A91E10CF}"/>
    <cellStyle name="40% - Accent3 4 12" xfId="21398" xr:uid="{BA9B89C4-9DD3-4B11-B350-4D1C28BC60EB}"/>
    <cellStyle name="40% - Accent3 4 13" xfId="13216" xr:uid="{6657C017-BE5A-4B6A-89E1-5AA06ECAEFDC}"/>
    <cellStyle name="40% - Accent3 4 14" xfId="11256" xr:uid="{AC82B28F-6DE4-45F2-B1CA-2984D0435310}"/>
    <cellStyle name="40% - Accent3 4 2" xfId="756" xr:uid="{F22750A1-CFD4-4C7A-A2DB-C6F984CE8218}"/>
    <cellStyle name="40% - Accent3 4 2 10" xfId="27734" xr:uid="{F48B4FEE-2F44-46C2-929D-D43F62537FB5}"/>
    <cellStyle name="40% - Accent3 4 2 11" xfId="21401" xr:uid="{57311643-604C-480C-A0CF-80CAD5B36CB0}"/>
    <cellStyle name="40% - Accent3 4 2 12" xfId="11530" xr:uid="{AEC9836C-4B78-4442-9CCA-FDDA38E7A966}"/>
    <cellStyle name="40% - Accent3 4 2 2" xfId="1801" xr:uid="{8B00E4A3-3348-4C12-AA4C-FD93CD19C8D0}"/>
    <cellStyle name="40% - Accent3 4 2 2 10" xfId="12568" xr:uid="{A0775AFC-50F4-4CA8-80A8-89967D94C2C1}"/>
    <cellStyle name="40% - Accent3 4 2 2 2" xfId="3825" xr:uid="{FD5D4A30-77CE-4C40-A42F-6A9796DCDCF4}"/>
    <cellStyle name="40% - Accent3 4 2 2 2 2" xfId="7834" xr:uid="{B2B20BD3-6D46-4D82-B2EE-E8FA45FCACC0}"/>
    <cellStyle name="40% - Accent3 4 2 2 2 2 2" xfId="21405" xr:uid="{D6B56BF9-3C95-4A67-B776-4D691D15073B}"/>
    <cellStyle name="40% - Accent3 4 2 2 2 2 3" xfId="21406" xr:uid="{906B8A9D-751B-482A-9018-FB49814B240E}"/>
    <cellStyle name="40% - Accent3 4 2 2 2 2 4" xfId="21404" xr:uid="{FEDD70EC-7F0E-4DF6-9FD2-D2534E445CB9}"/>
    <cellStyle name="40% - Accent3 4 2 2 2 3" xfId="21407" xr:uid="{E8C227EC-05BB-4E0A-92B7-70F210E5AD17}"/>
    <cellStyle name="40% - Accent3 4 2 2 2 4" xfId="21408" xr:uid="{78FEB983-6BFF-497B-8AC9-4F10A7A39EF2}"/>
    <cellStyle name="40% - Accent3 4 2 2 2 5" xfId="21409" xr:uid="{6072B86D-E46C-462A-9519-E7EA8687D768}"/>
    <cellStyle name="40% - Accent3 4 2 2 2 6" xfId="21403" xr:uid="{E2444C15-84FE-4562-B131-B8FD3893AB7E}"/>
    <cellStyle name="40% - Accent3 4 2 2 3" xfId="5843" xr:uid="{426EF49E-9853-4B6D-B04D-56B612985775}"/>
    <cellStyle name="40% - Accent3 4 2 2 3 2" xfId="21411" xr:uid="{9B384B7C-1E05-414E-A191-CBE3F3E64176}"/>
    <cellStyle name="40% - Accent3 4 2 2 3 2 2" xfId="21412" xr:uid="{1E3F8784-1471-4590-B2AE-C82BBBAC6769}"/>
    <cellStyle name="40% - Accent3 4 2 2 3 2 3" xfId="21413" xr:uid="{B44A6B8C-E8D7-419E-B746-BD9F56EAB9D6}"/>
    <cellStyle name="40% - Accent3 4 2 2 3 3" xfId="21414" xr:uid="{7766CACC-846B-418F-B907-5857D7CAF3D7}"/>
    <cellStyle name="40% - Accent3 4 2 2 3 4" xfId="21415" xr:uid="{10A3C33E-522D-4805-905B-C6F194EE6E05}"/>
    <cellStyle name="40% - Accent3 4 2 2 3 5" xfId="21416" xr:uid="{D318ABD5-7023-4A90-99B4-CAA5D7593F69}"/>
    <cellStyle name="40% - Accent3 4 2 2 3 6" xfId="21410" xr:uid="{ECA24AB6-1261-40AF-9B57-FDCF46396869}"/>
    <cellStyle name="40% - Accent3 4 2 2 4" xfId="10338" xr:uid="{00CFFEB4-5E3B-4C13-BA4C-25E6306D3E7D}"/>
    <cellStyle name="40% - Accent3 4 2 2 4 2" xfId="21418" xr:uid="{47EB219D-C59C-4590-BAF1-81B1D7714795}"/>
    <cellStyle name="40% - Accent3 4 2 2 4 3" xfId="21419" xr:uid="{FC727484-2C9B-4CC4-9314-9A79D15BC41A}"/>
    <cellStyle name="40% - Accent3 4 2 2 4 4" xfId="21417" xr:uid="{78469E48-65B2-4614-8380-24B027C68EFE}"/>
    <cellStyle name="40% - Accent3 4 2 2 5" xfId="21420" xr:uid="{30ACD776-91E0-4530-A583-6914E16689AC}"/>
    <cellStyle name="40% - Accent3 4 2 2 6" xfId="21421" xr:uid="{417C7C3E-7850-4FFD-B9F5-D4508FCA6D51}"/>
    <cellStyle name="40% - Accent3 4 2 2 7" xfId="21422" xr:uid="{4A195479-ABDD-459A-8F87-6649AD82F80B}"/>
    <cellStyle name="40% - Accent3 4 2 2 8" xfId="28717" xr:uid="{1D99523A-23A9-4966-97B0-102D0BB6BBA8}"/>
    <cellStyle name="40% - Accent3 4 2 2 9" xfId="21402" xr:uid="{6380D2CD-F0B2-4B5C-AAF2-88570762A499}"/>
    <cellStyle name="40% - Accent3 4 2 3" xfId="2788" xr:uid="{73BFB5BE-C5D9-4211-86D0-7A988F04DC8E}"/>
    <cellStyle name="40% - Accent3 4 2 3 2" xfId="6797" xr:uid="{0D58FB45-C53C-4015-BB8E-E348B24BFF67}"/>
    <cellStyle name="40% - Accent3 4 2 3 2 2" xfId="21425" xr:uid="{84E1FCC4-0183-4A9C-9829-04EE5CF5DB55}"/>
    <cellStyle name="40% - Accent3 4 2 3 2 2 2" xfId="21426" xr:uid="{9F013840-4902-43C9-B0CE-2E0F72123A17}"/>
    <cellStyle name="40% - Accent3 4 2 3 2 2 3" xfId="21427" xr:uid="{06AC8DC6-EB79-4481-B735-1E04160D1E8C}"/>
    <cellStyle name="40% - Accent3 4 2 3 2 3" xfId="21428" xr:uid="{CFD599D7-C3CC-47F2-8F96-486F5661C913}"/>
    <cellStyle name="40% - Accent3 4 2 3 2 4" xfId="21429" xr:uid="{1E06050F-3B4E-4D20-AF78-6983F7F4196C}"/>
    <cellStyle name="40% - Accent3 4 2 3 2 5" xfId="21430" xr:uid="{B2D33711-80BB-4956-A0E2-47D062946E82}"/>
    <cellStyle name="40% - Accent3 4 2 3 2 6" xfId="21424" xr:uid="{C86B3B8F-8FDE-4A21-A597-1E98C2E1D804}"/>
    <cellStyle name="40% - Accent3 4 2 3 3" xfId="21431" xr:uid="{2FD236E6-B344-4DE9-97BE-B01FB6378116}"/>
    <cellStyle name="40% - Accent3 4 2 3 3 2" xfId="21432" xr:uid="{B445C506-EC60-42D0-A875-854E41DA16A5}"/>
    <cellStyle name="40% - Accent3 4 2 3 3 2 2" xfId="21433" xr:uid="{B8C2C79D-F1A1-4658-819C-661860001FB2}"/>
    <cellStyle name="40% - Accent3 4 2 3 3 2 3" xfId="21434" xr:uid="{3A4F8A7D-67B0-443A-84FC-A781EC6B820A}"/>
    <cellStyle name="40% - Accent3 4 2 3 3 3" xfId="21435" xr:uid="{C80654CE-5658-4AA3-B46B-F2AB3E099902}"/>
    <cellStyle name="40% - Accent3 4 2 3 3 4" xfId="21436" xr:uid="{918CF872-1378-42C4-A62C-141CEB97515C}"/>
    <cellStyle name="40% - Accent3 4 2 3 3 5" xfId="21437" xr:uid="{0EFBD8A0-D958-4F74-9EFE-8C474607D2D3}"/>
    <cellStyle name="40% - Accent3 4 2 3 4" xfId="21438" xr:uid="{44BC1C97-4709-45D1-B3EF-7AC5C2F9C240}"/>
    <cellStyle name="40% - Accent3 4 2 3 4 2" xfId="21439" xr:uid="{322B65A8-CD1D-458B-9BE0-FA0E95A76411}"/>
    <cellStyle name="40% - Accent3 4 2 3 4 3" xfId="21440" xr:uid="{DC2434EC-BC65-4405-9E6E-09A8A1EB0731}"/>
    <cellStyle name="40% - Accent3 4 2 3 5" xfId="21441" xr:uid="{7837964A-DDD8-4D11-8021-F8676E72A51F}"/>
    <cellStyle name="40% - Accent3 4 2 3 6" xfId="21442" xr:uid="{5D5BFF8B-6933-4D61-9F6C-A0B0BF35CC0F}"/>
    <cellStyle name="40% - Accent3 4 2 3 7" xfId="21443" xr:uid="{D80D2E35-7467-4BAF-9022-B38DEBD2D6CC}"/>
    <cellStyle name="40% - Accent3 4 2 3 8" xfId="21423" xr:uid="{ADE079CD-6BB7-40E8-AFCC-CBCEA3A50021}"/>
    <cellStyle name="40% - Accent3 4 2 4" xfId="4805" xr:uid="{0D58A8EC-0A7B-4B37-8DC1-A839376B0D0F}"/>
    <cellStyle name="40% - Accent3 4 2 4 2" xfId="21445" xr:uid="{7186D499-0D31-453F-AD02-6902DA6477BB}"/>
    <cellStyle name="40% - Accent3 4 2 4 2 2" xfId="21446" xr:uid="{E72F7A64-38A5-43AD-A446-0DF4437B44B4}"/>
    <cellStyle name="40% - Accent3 4 2 4 2 3" xfId="21447" xr:uid="{4C703066-0976-44CF-B554-C3CA9A97B637}"/>
    <cellStyle name="40% - Accent3 4 2 4 3" xfId="21448" xr:uid="{3E0B7897-C617-4CCE-B97A-EE818AC3EC66}"/>
    <cellStyle name="40% - Accent3 4 2 4 4" xfId="21449" xr:uid="{76B51403-3E4C-4FCF-AAD0-7F8454660006}"/>
    <cellStyle name="40% - Accent3 4 2 4 5" xfId="21450" xr:uid="{C8ABF717-F9F6-4BD7-9794-EB554EDC313A}"/>
    <cellStyle name="40% - Accent3 4 2 4 6" xfId="21444" xr:uid="{F904EDB0-65E4-48C0-859A-2958AD03D603}"/>
    <cellStyle name="40% - Accent3 4 2 5" xfId="9301" xr:uid="{FAB877BB-6132-4408-8AA8-B72AAA4AD667}"/>
    <cellStyle name="40% - Accent3 4 2 5 2" xfId="21452" xr:uid="{7EDD8B72-0D9C-4539-9385-B66F803BF1CA}"/>
    <cellStyle name="40% - Accent3 4 2 5 2 2" xfId="21453" xr:uid="{7688A387-3391-4243-B376-840D0678A0C6}"/>
    <cellStyle name="40% - Accent3 4 2 5 2 3" xfId="21454" xr:uid="{71584D50-16D6-4704-872F-6B8B77ACB6E5}"/>
    <cellStyle name="40% - Accent3 4 2 5 3" xfId="21455" xr:uid="{11AB6CDA-158D-4BCB-910C-DB3C7E8397F2}"/>
    <cellStyle name="40% - Accent3 4 2 5 4" xfId="21456" xr:uid="{B140D369-313B-4B72-A89B-D6F7706AB0D4}"/>
    <cellStyle name="40% - Accent3 4 2 5 5" xfId="21457" xr:uid="{CF704463-7844-4BC9-BD86-A9CBF61FEBCB}"/>
    <cellStyle name="40% - Accent3 4 2 5 6" xfId="21451" xr:uid="{E7049595-29A5-429B-883E-29BFA12A491F}"/>
    <cellStyle name="40% - Accent3 4 2 6" xfId="21458" xr:uid="{81CBA178-EEC1-4B3B-93A2-3DCE90495DFC}"/>
    <cellStyle name="40% - Accent3 4 2 6 2" xfId="21459" xr:uid="{CE99C94A-D270-4D2B-9E11-A9C45FCAFF55}"/>
    <cellStyle name="40% - Accent3 4 2 6 3" xfId="21460" xr:uid="{67B30372-2402-4281-A2D5-CD8A9789A548}"/>
    <cellStyle name="40% - Accent3 4 2 7" xfId="21461" xr:uid="{B139A857-2179-4F6B-A060-DC37DA67E08C}"/>
    <cellStyle name="40% - Accent3 4 2 8" xfId="21462" xr:uid="{AB667E31-5CDE-40BF-A128-434E9540A5CC}"/>
    <cellStyle name="40% - Accent3 4 2 9" xfId="21463" xr:uid="{12624735-341D-4408-BAD7-99B883FB5475}"/>
    <cellStyle name="40% - Accent3 4 3" xfId="1027" xr:uid="{D9B5E7DA-578B-4FA7-A07E-3C2503F718B2}"/>
    <cellStyle name="40% - Accent3 4 3 10" xfId="11798" xr:uid="{FF72837C-6073-49CC-AF4F-99B526393D1C}"/>
    <cellStyle name="40% - Accent3 4 3 2" xfId="2068" xr:uid="{C2F7DC9A-D638-4DF7-AA09-84AE4AC34312}"/>
    <cellStyle name="40% - Accent3 4 3 2 2" xfId="4092" xr:uid="{609ADF0D-7DB7-4216-B145-4FC100C31846}"/>
    <cellStyle name="40% - Accent3 4 3 2 2 2" xfId="8101" xr:uid="{6194C37B-B44C-4EA5-80D2-5AEA7100D0CC}"/>
    <cellStyle name="40% - Accent3 4 3 2 2 2 2" xfId="21467" xr:uid="{A5027B26-0461-4A97-AE13-9EFD2B222D02}"/>
    <cellStyle name="40% - Accent3 4 3 2 2 3" xfId="21468" xr:uid="{35894942-CEC5-4C9C-8F1D-B77088A600C8}"/>
    <cellStyle name="40% - Accent3 4 3 2 2 4" xfId="21466" xr:uid="{36C137AE-E8B4-4DA2-ADD0-A38CC348D710}"/>
    <cellStyle name="40% - Accent3 4 3 2 3" xfId="6110" xr:uid="{C05C3300-2DFB-468C-A1DF-6620C251772D}"/>
    <cellStyle name="40% - Accent3 4 3 2 3 2" xfId="21469" xr:uid="{41C91415-7DDC-4F6E-BD16-5512339BF8A8}"/>
    <cellStyle name="40% - Accent3 4 3 2 4" xfId="10605" xr:uid="{A6DA62B4-E28A-4D27-B718-D396BA0AEDF2}"/>
    <cellStyle name="40% - Accent3 4 3 2 4 2" xfId="21470" xr:uid="{D489E2F8-80C5-4F6A-8FC6-B95D81C4C531}"/>
    <cellStyle name="40% - Accent3 4 3 2 5" xfId="21471" xr:uid="{36024261-7732-49B7-947E-9F1DFFA1AA96}"/>
    <cellStyle name="40% - Accent3 4 3 2 6" xfId="28978" xr:uid="{0E8AABCF-AE68-4072-AD37-0BDDDD8977F6}"/>
    <cellStyle name="40% - Accent3 4 3 2 7" xfId="21465" xr:uid="{FD9A1962-B00C-4F82-A801-DB5ACF8DDCB6}"/>
    <cellStyle name="40% - Accent3 4 3 2 8" xfId="12835" xr:uid="{DA2BB5FD-188B-4F22-9052-FE2950F775B2}"/>
    <cellStyle name="40% - Accent3 4 3 3" xfId="3055" xr:uid="{37406F5B-8BB5-499B-AF1E-CC7A5C3C9F36}"/>
    <cellStyle name="40% - Accent3 4 3 3 2" xfId="7064" xr:uid="{20D651A4-3915-4FCE-87E4-5F5AF969E296}"/>
    <cellStyle name="40% - Accent3 4 3 3 2 2" xfId="21474" xr:uid="{C6671834-950A-482F-81F9-9F72D7C47240}"/>
    <cellStyle name="40% - Accent3 4 3 3 2 3" xfId="21475" xr:uid="{3177AF9D-63F3-474A-B579-EA82C3E71087}"/>
    <cellStyle name="40% - Accent3 4 3 3 2 4" xfId="21473" xr:uid="{EE283AB5-7A1B-4DC5-91E6-BA7A749D623F}"/>
    <cellStyle name="40% - Accent3 4 3 3 3" xfId="21476" xr:uid="{C7AD5A35-C313-4C8C-9EF0-15C06F7AEF39}"/>
    <cellStyle name="40% - Accent3 4 3 3 4" xfId="21477" xr:uid="{9CEB5068-03DF-433D-8948-FDFD5BF601BC}"/>
    <cellStyle name="40% - Accent3 4 3 3 5" xfId="21478" xr:uid="{64423208-62E4-4350-AF2C-2D540F591777}"/>
    <cellStyle name="40% - Accent3 4 3 3 6" xfId="21472" xr:uid="{7D9953BF-0CB8-479F-8B03-8CB6F5BEDD61}"/>
    <cellStyle name="40% - Accent3 4 3 4" xfId="5073" xr:uid="{814639E2-584B-455A-BD05-8807945B7FE5}"/>
    <cellStyle name="40% - Accent3 4 3 4 2" xfId="21480" xr:uid="{2B1EC8EB-C3EF-42D8-834B-D6026B69B384}"/>
    <cellStyle name="40% - Accent3 4 3 4 3" xfId="21481" xr:uid="{F8E11C37-2359-4C3D-A651-ACCD3535466F}"/>
    <cellStyle name="40% - Accent3 4 3 4 4" xfId="21479" xr:uid="{E87B58B8-FF2E-443A-8E6E-44341F0F9469}"/>
    <cellStyle name="40% - Accent3 4 3 5" xfId="9568" xr:uid="{2FC04491-5F40-498D-8DEF-7F477E098583}"/>
    <cellStyle name="40% - Accent3 4 3 5 2" xfId="21482" xr:uid="{1672B235-AB7F-47C2-B40F-1A509CD03521}"/>
    <cellStyle name="40% - Accent3 4 3 6" xfId="21483" xr:uid="{2B1A6623-5DEE-4C77-8C55-8BDC435328D4}"/>
    <cellStyle name="40% - Accent3 4 3 7" xfId="21484" xr:uid="{CCFEE9CF-1B48-4090-93A7-EFEB61958F35}"/>
    <cellStyle name="40% - Accent3 4 3 8" xfId="27981" xr:uid="{52A05D93-4AD2-4E37-8B7F-12BF8E216322}"/>
    <cellStyle name="40% - Accent3 4 3 9" xfId="21464" xr:uid="{807FF2AA-D251-4A28-82D5-B0ED4272BD93}"/>
    <cellStyle name="40% - Accent3 4 4" xfId="1534" xr:uid="{1CE7505B-9955-4C08-AD16-05478B65A779}"/>
    <cellStyle name="40% - Accent3 4 4 10" xfId="12301" xr:uid="{77DD6898-3BBA-406E-8862-A7D6F540C701}"/>
    <cellStyle name="40% - Accent3 4 4 2" xfId="3558" xr:uid="{C5E366F3-3B69-403C-B697-3019A84FADC4}"/>
    <cellStyle name="40% - Accent3 4 4 2 2" xfId="7567" xr:uid="{AFB0DC48-1D01-4A98-9AC0-86C2C5753F5A}"/>
    <cellStyle name="40% - Accent3 4 4 2 2 2" xfId="21488" xr:uid="{BDD3688C-ABD2-4287-AFF6-4EE35764C8F0}"/>
    <cellStyle name="40% - Accent3 4 4 2 2 3" xfId="21489" xr:uid="{BD3819C5-B98C-4B83-86DE-E7DDA5D364BB}"/>
    <cellStyle name="40% - Accent3 4 4 2 2 4" xfId="21487" xr:uid="{A735E55F-38A0-4F52-ABAC-3FAB2B227682}"/>
    <cellStyle name="40% - Accent3 4 4 2 3" xfId="21490" xr:uid="{EA69D53F-A34A-4144-AC4D-DC925D6D9A13}"/>
    <cellStyle name="40% - Accent3 4 4 2 4" xfId="21491" xr:uid="{B951EF95-51A9-4976-8EE9-FE6C1B689694}"/>
    <cellStyle name="40% - Accent3 4 4 2 5" xfId="21492" xr:uid="{EB1D166A-653B-47AE-8FD0-35B871198CBF}"/>
    <cellStyle name="40% - Accent3 4 4 2 6" xfId="21486" xr:uid="{0A706609-F3C5-4691-9D55-D472245C6550}"/>
    <cellStyle name="40% - Accent3 4 4 3" xfId="5576" xr:uid="{F7211763-EFF7-42FB-903E-647F26E7D645}"/>
    <cellStyle name="40% - Accent3 4 4 3 2" xfId="21494" xr:uid="{47E4A26E-1EF2-4CEA-8BAF-B85E708CBB7E}"/>
    <cellStyle name="40% - Accent3 4 4 3 2 2" xfId="21495" xr:uid="{B0A5F7E3-439F-42B3-8E92-62F6497B11C5}"/>
    <cellStyle name="40% - Accent3 4 4 3 2 3" xfId="21496" xr:uid="{576BCC87-2C15-4572-8023-175B6E23389E}"/>
    <cellStyle name="40% - Accent3 4 4 3 3" xfId="21497" xr:uid="{2BD7CC73-4E37-4C3F-9D08-7DB902BE9898}"/>
    <cellStyle name="40% - Accent3 4 4 3 4" xfId="21498" xr:uid="{B4BB6B75-B4C4-4466-8BDC-D2B09AC421BB}"/>
    <cellStyle name="40% - Accent3 4 4 3 5" xfId="21499" xr:uid="{1BB4C99B-A2D9-4C0F-98D8-59A6E351470D}"/>
    <cellStyle name="40% - Accent3 4 4 3 6" xfId="21493" xr:uid="{25493589-91C9-4841-B6DA-B1CEF4623559}"/>
    <cellStyle name="40% - Accent3 4 4 4" xfId="10071" xr:uid="{538FC5B5-E954-4138-92C3-070C7427ABC9}"/>
    <cellStyle name="40% - Accent3 4 4 4 2" xfId="21501" xr:uid="{55F2208C-6592-4F80-B038-0B977833299E}"/>
    <cellStyle name="40% - Accent3 4 4 4 3" xfId="21502" xr:uid="{5194210E-EA1C-45F9-A4BF-549603F714B9}"/>
    <cellStyle name="40% - Accent3 4 4 4 4" xfId="21500" xr:uid="{849F7F7B-F5F3-4822-8E32-B3B57D24F2B1}"/>
    <cellStyle name="40% - Accent3 4 4 5" xfId="21503" xr:uid="{8286CEC0-4FD8-4D91-8723-24A055A70CDF}"/>
    <cellStyle name="40% - Accent3 4 4 6" xfId="21504" xr:uid="{DFD8EB3F-3040-4AFB-A91C-879E3A8713BE}"/>
    <cellStyle name="40% - Accent3 4 4 7" xfId="21505" xr:uid="{B681B2CD-8708-4A9D-AFBB-328A67009B41}"/>
    <cellStyle name="40% - Accent3 4 4 8" xfId="28470" xr:uid="{97C3F81C-47A4-4100-9784-28081E9A6CAE}"/>
    <cellStyle name="40% - Accent3 4 4 9" xfId="21485" xr:uid="{BD077CBB-D58A-4C96-9FBD-75275CE77380}"/>
    <cellStyle name="40% - Accent3 4 5" xfId="2521" xr:uid="{D84AE7CF-BB11-41A6-93A6-03367C382B62}"/>
    <cellStyle name="40% - Accent3 4 5 2" xfId="6530" xr:uid="{0EDBD5A3-35C3-4954-B34C-B7408CB4BF53}"/>
    <cellStyle name="40% - Accent3 4 5 2 2" xfId="21508" xr:uid="{C0B84BE5-25D9-4A48-9589-CA52088C71B0}"/>
    <cellStyle name="40% - Accent3 4 5 2 2 2" xfId="21509" xr:uid="{0A3B96F0-2E54-45AD-9DC1-92438CFE5617}"/>
    <cellStyle name="40% - Accent3 4 5 2 2 3" xfId="21510" xr:uid="{CD3C9F6A-E10F-4F5F-9E8B-033E2AF783CA}"/>
    <cellStyle name="40% - Accent3 4 5 2 3" xfId="21511" xr:uid="{F2068863-566B-4BE7-A522-C3FAF3023A0B}"/>
    <cellStyle name="40% - Accent3 4 5 2 4" xfId="21512" xr:uid="{012AD9E5-FE45-478C-8FA6-5DA1C348630A}"/>
    <cellStyle name="40% - Accent3 4 5 2 5" xfId="21513" xr:uid="{13FF1918-124A-472A-8225-0ACC66B4CBEE}"/>
    <cellStyle name="40% - Accent3 4 5 2 6" xfId="21507" xr:uid="{9007617A-14F1-4C3F-A916-69128B5CBA8B}"/>
    <cellStyle name="40% - Accent3 4 5 3" xfId="21514" xr:uid="{4434BD30-9528-43B1-BE78-B9E8EEA3D901}"/>
    <cellStyle name="40% - Accent3 4 5 3 2" xfId="21515" xr:uid="{EBD82F44-99A5-474B-A147-6EB35FD17F70}"/>
    <cellStyle name="40% - Accent3 4 5 3 2 2" xfId="21516" xr:uid="{9E174121-B6D7-48F2-BB09-744268B57746}"/>
    <cellStyle name="40% - Accent3 4 5 3 2 3" xfId="21517" xr:uid="{D2AE2DDA-DD02-4D3C-8ACC-B16DF50D29B7}"/>
    <cellStyle name="40% - Accent3 4 5 3 3" xfId="21518" xr:uid="{AED54491-37B0-482D-AED1-2CEB322CE664}"/>
    <cellStyle name="40% - Accent3 4 5 3 4" xfId="21519" xr:uid="{B8F21A14-BF97-4FAB-8D33-6C21DE5DD922}"/>
    <cellStyle name="40% - Accent3 4 5 3 5" xfId="21520" xr:uid="{6247D834-BD37-4675-9296-5E527FA88CBB}"/>
    <cellStyle name="40% - Accent3 4 5 4" xfId="21521" xr:uid="{65FBA371-B7AF-4284-9DFB-CD9D06B17A32}"/>
    <cellStyle name="40% - Accent3 4 5 4 2" xfId="21522" xr:uid="{934E3B4E-B52A-4E11-9FB2-A7A36C94E369}"/>
    <cellStyle name="40% - Accent3 4 5 4 3" xfId="21523" xr:uid="{EC17FD45-389F-4E83-A749-575A7ECF877E}"/>
    <cellStyle name="40% - Accent3 4 5 5" xfId="21524" xr:uid="{4D150FA6-E14C-40D3-8AAE-A27C0FDC6286}"/>
    <cellStyle name="40% - Accent3 4 5 6" xfId="21525" xr:uid="{DC81FF70-C400-4956-B6A0-E67D08FD0079}"/>
    <cellStyle name="40% - Accent3 4 5 7" xfId="21526" xr:uid="{323B4F03-643D-4D75-A394-DA3E408263A2}"/>
    <cellStyle name="40% - Accent3 4 5 8" xfId="21506" xr:uid="{E8668A0C-DC7E-4A7E-ADF0-9AD3901CB46B}"/>
    <cellStyle name="40% - Accent3 4 6" xfId="4537" xr:uid="{D61A4171-9FEE-4D53-9342-EE2EAA54B8D7}"/>
    <cellStyle name="40% - Accent3 4 6 2" xfId="21528" xr:uid="{F6BD7148-325D-432D-A1F4-5C8CF6A7C549}"/>
    <cellStyle name="40% - Accent3 4 6 2 2" xfId="21529" xr:uid="{F98037A7-D30F-4B4F-AAC5-87A0081BEE37}"/>
    <cellStyle name="40% - Accent3 4 6 2 3" xfId="21530" xr:uid="{D045ED23-49DF-48BB-B3AD-09FE5A3B786F}"/>
    <cellStyle name="40% - Accent3 4 6 3" xfId="21531" xr:uid="{F90F32BF-2938-4441-9073-40990A417C87}"/>
    <cellStyle name="40% - Accent3 4 6 4" xfId="21532" xr:uid="{7FCD4C81-FB2A-44BA-91E8-6C47D434CE76}"/>
    <cellStyle name="40% - Accent3 4 6 5" xfId="21533" xr:uid="{30392AD9-9B9E-44AD-A0D1-ABF22633E339}"/>
    <cellStyle name="40% - Accent3 4 6 6" xfId="21527" xr:uid="{587F82CC-8B73-4932-B58D-B5BA7CCADBDF}"/>
    <cellStyle name="40% - Accent3 4 7" xfId="9032" xr:uid="{7D81F177-5FE6-414B-92D4-C3F4F2EBF6DD}"/>
    <cellStyle name="40% - Accent3 4 7 2" xfId="21535" xr:uid="{1168A20E-0F62-427C-8ECE-D0CCCC8B96DE}"/>
    <cellStyle name="40% - Accent3 4 7 2 2" xfId="21536" xr:uid="{12A71889-F8DE-414C-A8B3-ED31E441782F}"/>
    <cellStyle name="40% - Accent3 4 7 2 3" xfId="21537" xr:uid="{565C4C76-F021-4DB2-81C2-09E017577C90}"/>
    <cellStyle name="40% - Accent3 4 7 3" xfId="21538" xr:uid="{A2CC188B-C6E9-41FD-AD0F-FBEEB143989B}"/>
    <cellStyle name="40% - Accent3 4 7 4" xfId="21539" xr:uid="{C7248022-5925-4CE6-929A-BC9BD1C17872}"/>
    <cellStyle name="40% - Accent3 4 7 5" xfId="21540" xr:uid="{5D2CEEE8-DFA5-4338-AFFF-15EA4A85DA3A}"/>
    <cellStyle name="40% - Accent3 4 7 6" xfId="21534" xr:uid="{E56B00BA-C9F2-443B-9BC1-FA466CDC6921}"/>
    <cellStyle name="40% - Accent3 4 8" xfId="21541" xr:uid="{CC144105-0CC3-4216-BFCB-A6A6DD1FED2C}"/>
    <cellStyle name="40% - Accent3 4 8 2" xfId="21542" xr:uid="{C67FABEF-B7DB-4D25-8918-D9136F907052}"/>
    <cellStyle name="40% - Accent3 4 8 3" xfId="21543" xr:uid="{220D75A4-1B10-4150-B90F-5467B63D05A8}"/>
    <cellStyle name="40% - Accent3 4 9" xfId="21544" xr:uid="{4DD3EAEF-2932-488D-B94F-418565D79D1A}"/>
    <cellStyle name="40% - Accent3 5" xfId="488" xr:uid="{A0730059-7C7C-472D-93E9-AED2E01E387D}"/>
    <cellStyle name="40% - Accent3 5 10" xfId="21546" xr:uid="{1E75578E-EF23-4FD9-9F97-A13FE1B00574}"/>
    <cellStyle name="40% - Accent3 5 11" xfId="21547" xr:uid="{2CF95BCC-7228-4F2B-B424-103D8CCEA843}"/>
    <cellStyle name="40% - Accent3 5 12" xfId="27507" xr:uid="{023B73BB-646E-4E72-8A99-CD8BA5E0EC21}"/>
    <cellStyle name="40% - Accent3 5 13" xfId="21545" xr:uid="{30DBD0B3-FA64-46FF-AD5D-4D4E86C39A9C}"/>
    <cellStyle name="40% - Accent3 5 14" xfId="11275" xr:uid="{6A401FB5-1A12-4EA5-8A5E-B3F8FA53C11F}"/>
    <cellStyle name="40% - Accent3 5 2" xfId="775" xr:uid="{39D7EE8E-A7C3-4371-BF5A-FD68B0C00BDE}"/>
    <cellStyle name="40% - Accent3 5 2 10" xfId="27752" xr:uid="{5AB31ED7-B369-43AC-88E4-DC450F853346}"/>
    <cellStyle name="40% - Accent3 5 2 11" xfId="21548" xr:uid="{969095F1-9526-4AF8-B7AB-60DEE8BFE864}"/>
    <cellStyle name="40% - Accent3 5 2 12" xfId="11549" xr:uid="{642ECEFF-E575-4BCF-B26C-032650A5A458}"/>
    <cellStyle name="40% - Accent3 5 2 2" xfId="1820" xr:uid="{FB04FADC-6400-4107-A554-C8EAF3DCFC1F}"/>
    <cellStyle name="40% - Accent3 5 2 2 10" xfId="12587" xr:uid="{9F7D7714-014A-40E9-A95A-6CB72C426521}"/>
    <cellStyle name="40% - Accent3 5 2 2 2" xfId="3844" xr:uid="{D304F99A-9F69-451D-84AE-3CF39C5BCE47}"/>
    <cellStyle name="40% - Accent3 5 2 2 2 2" xfId="7853" xr:uid="{A8440427-9D66-4F80-868E-E99C58E13326}"/>
    <cellStyle name="40% - Accent3 5 2 2 2 2 2" xfId="21552" xr:uid="{87E7E586-3DBA-4100-9307-0557096D47A2}"/>
    <cellStyle name="40% - Accent3 5 2 2 2 2 3" xfId="21553" xr:uid="{E31BCF35-AA77-4C3E-BB63-571C6AB7D9AD}"/>
    <cellStyle name="40% - Accent3 5 2 2 2 2 4" xfId="21551" xr:uid="{764DCD19-CDD8-458A-BE86-99EEC4DBC1CC}"/>
    <cellStyle name="40% - Accent3 5 2 2 2 3" xfId="21554" xr:uid="{9ED96CFD-A3E6-449D-BD07-0E1D14AA9C6B}"/>
    <cellStyle name="40% - Accent3 5 2 2 2 4" xfId="21555" xr:uid="{96AFFCB2-2ED8-48E0-BA97-6BA95011B132}"/>
    <cellStyle name="40% - Accent3 5 2 2 2 5" xfId="21556" xr:uid="{360B41F0-4514-4D79-9EFE-846E18FBC4DE}"/>
    <cellStyle name="40% - Accent3 5 2 2 2 6" xfId="21550" xr:uid="{DE655B25-C620-4112-B9D3-A346ADCFEE2B}"/>
    <cellStyle name="40% - Accent3 5 2 2 3" xfId="5862" xr:uid="{1B93ECA3-FD6D-4DF5-9DA5-DEFFDDF9CF72}"/>
    <cellStyle name="40% - Accent3 5 2 2 3 2" xfId="21558" xr:uid="{11136F1D-9DC6-4AA9-9403-37EAEFDD2A56}"/>
    <cellStyle name="40% - Accent3 5 2 2 3 2 2" xfId="21559" xr:uid="{8B54C4A4-2CD6-410E-AEF3-27BCE1FC44A6}"/>
    <cellStyle name="40% - Accent3 5 2 2 3 2 3" xfId="21560" xr:uid="{20EC6AA7-EAC6-46AB-AEA5-4C2E05F11737}"/>
    <cellStyle name="40% - Accent3 5 2 2 3 3" xfId="21561" xr:uid="{B8313492-942E-40F9-B399-A300D00DCD9D}"/>
    <cellStyle name="40% - Accent3 5 2 2 3 4" xfId="21562" xr:uid="{BF135202-B4D0-425A-86A5-65A28C8A3332}"/>
    <cellStyle name="40% - Accent3 5 2 2 3 5" xfId="21563" xr:uid="{F4A7DD94-0020-40B7-A0D5-CBEF578134BD}"/>
    <cellStyle name="40% - Accent3 5 2 2 3 6" xfId="21557" xr:uid="{E956C623-07A4-42F4-88B9-C14DF08B21A6}"/>
    <cellStyle name="40% - Accent3 5 2 2 4" xfId="10357" xr:uid="{80720E20-6B7E-4F69-8D95-4D9E9D8B03F2}"/>
    <cellStyle name="40% - Accent3 5 2 2 4 2" xfId="21565" xr:uid="{AA83B167-68D7-461F-8B27-14FA24D946F3}"/>
    <cellStyle name="40% - Accent3 5 2 2 4 3" xfId="21566" xr:uid="{DA7F8468-86E8-4BED-A50A-5EB60D3DFE17}"/>
    <cellStyle name="40% - Accent3 5 2 2 4 4" xfId="21564" xr:uid="{BC2DA085-B172-4A0B-B90C-60CFE38DE0EA}"/>
    <cellStyle name="40% - Accent3 5 2 2 5" xfId="21567" xr:uid="{4C22BCED-23E8-4CC9-9734-D406F76BC73C}"/>
    <cellStyle name="40% - Accent3 5 2 2 6" xfId="21568" xr:uid="{DB6B8943-8E22-4B14-B2E8-F5C0663E3D60}"/>
    <cellStyle name="40% - Accent3 5 2 2 7" xfId="21569" xr:uid="{034BF29B-7C0F-4691-9E6F-D6B6FE3DABA9}"/>
    <cellStyle name="40% - Accent3 5 2 2 8" xfId="28735" xr:uid="{E2CA78FA-41FE-4E29-A6C8-47990D93B34C}"/>
    <cellStyle name="40% - Accent3 5 2 2 9" xfId="21549" xr:uid="{A5EB27BC-407A-448D-9F9E-B3879513C99F}"/>
    <cellStyle name="40% - Accent3 5 2 3" xfId="2807" xr:uid="{E6B88DCA-E764-4D67-9CE6-044AD1283D71}"/>
    <cellStyle name="40% - Accent3 5 2 3 2" xfId="6816" xr:uid="{06EE9594-CBFA-451C-AEAE-8CA9DA924578}"/>
    <cellStyle name="40% - Accent3 5 2 3 2 2" xfId="21572" xr:uid="{FE80CB42-080E-47AE-A3EF-339BC3256D3E}"/>
    <cellStyle name="40% - Accent3 5 2 3 2 2 2" xfId="21573" xr:uid="{0C6BA4D4-9156-4E95-A8EE-0E66ABCC4AE0}"/>
    <cellStyle name="40% - Accent3 5 2 3 2 2 3" xfId="21574" xr:uid="{467CC450-78C5-485D-ADA7-0912095314CB}"/>
    <cellStyle name="40% - Accent3 5 2 3 2 3" xfId="21575" xr:uid="{50AF4B7A-BDDA-45B5-9AD6-A703C8B1722A}"/>
    <cellStyle name="40% - Accent3 5 2 3 2 4" xfId="21576" xr:uid="{34734131-87FC-43A7-AE76-01DE8CC20BB0}"/>
    <cellStyle name="40% - Accent3 5 2 3 2 5" xfId="21577" xr:uid="{08452631-DB43-43E8-9099-7D23352BBDA1}"/>
    <cellStyle name="40% - Accent3 5 2 3 2 6" xfId="21571" xr:uid="{4563D766-ECE7-4EE3-B873-646701FA26C5}"/>
    <cellStyle name="40% - Accent3 5 2 3 3" xfId="21578" xr:uid="{7D6807C2-1983-401D-9FE9-0630497188F2}"/>
    <cellStyle name="40% - Accent3 5 2 3 3 2" xfId="21579" xr:uid="{24C09A44-7160-479A-819D-B9C4E810433A}"/>
    <cellStyle name="40% - Accent3 5 2 3 3 2 2" xfId="21580" xr:uid="{47A3967A-F708-42AC-9EDC-5404BF27EEF7}"/>
    <cellStyle name="40% - Accent3 5 2 3 3 2 3" xfId="21581" xr:uid="{FCDFDFED-DED6-4BC0-A372-4DCFD9B442CE}"/>
    <cellStyle name="40% - Accent3 5 2 3 3 3" xfId="21582" xr:uid="{43FBDC12-99DE-4A1B-9347-0A169D1A4FB3}"/>
    <cellStyle name="40% - Accent3 5 2 3 3 4" xfId="21583" xr:uid="{6918B128-5A66-4FBC-A58A-C68CE8982DAD}"/>
    <cellStyle name="40% - Accent3 5 2 3 3 5" xfId="21584" xr:uid="{D26B56BC-F3E5-479A-A54E-63CDE1233EEC}"/>
    <cellStyle name="40% - Accent3 5 2 3 4" xfId="21585" xr:uid="{558AEA12-3125-4735-A470-F28A9DF143B9}"/>
    <cellStyle name="40% - Accent3 5 2 3 4 2" xfId="21586" xr:uid="{54C54037-41DA-462B-ABAA-B2085AB87B77}"/>
    <cellStyle name="40% - Accent3 5 2 3 4 3" xfId="21587" xr:uid="{1AC15C35-66E2-4ADF-9845-DE5474381260}"/>
    <cellStyle name="40% - Accent3 5 2 3 5" xfId="21588" xr:uid="{A324571F-099D-4A1A-9B17-9316EEF55753}"/>
    <cellStyle name="40% - Accent3 5 2 3 6" xfId="21589" xr:uid="{48DF0803-703C-41FF-8EB4-F2E9E02E732D}"/>
    <cellStyle name="40% - Accent3 5 2 3 7" xfId="21590" xr:uid="{AE7020AF-F362-4637-9387-2AFAF459BF46}"/>
    <cellStyle name="40% - Accent3 5 2 3 8" xfId="21570" xr:uid="{8954AC56-D3D2-4B45-A2A8-F3D577D6BAF2}"/>
    <cellStyle name="40% - Accent3 5 2 4" xfId="4824" xr:uid="{7E2ED47B-488D-4EF6-9F3D-E55486B7E687}"/>
    <cellStyle name="40% - Accent3 5 2 4 2" xfId="21592" xr:uid="{D9E0A63D-0C49-4410-8103-E402FDD5DA94}"/>
    <cellStyle name="40% - Accent3 5 2 4 2 2" xfId="21593" xr:uid="{1941921A-ED3C-4C18-A512-C49C7154105A}"/>
    <cellStyle name="40% - Accent3 5 2 4 2 3" xfId="21594" xr:uid="{4F8DFDB7-B5D0-41F6-A13D-037A6D162874}"/>
    <cellStyle name="40% - Accent3 5 2 4 3" xfId="21595" xr:uid="{3766F87A-B4E4-4178-BD78-6FF2C80B68BB}"/>
    <cellStyle name="40% - Accent3 5 2 4 4" xfId="21596" xr:uid="{28244C96-FDF2-4EF1-B4EA-E683482CE675}"/>
    <cellStyle name="40% - Accent3 5 2 4 5" xfId="21597" xr:uid="{9ADB9983-EFA3-4490-A3D2-7F5713113A45}"/>
    <cellStyle name="40% - Accent3 5 2 4 6" xfId="21591" xr:uid="{BC70DB94-CDAB-42AF-B9A7-88DB0F935F42}"/>
    <cellStyle name="40% - Accent3 5 2 5" xfId="9320" xr:uid="{1865D090-401D-427D-A1A5-04AA9808D828}"/>
    <cellStyle name="40% - Accent3 5 2 5 2" xfId="21599" xr:uid="{04779770-469E-40D6-84F2-1289913C974B}"/>
    <cellStyle name="40% - Accent3 5 2 5 2 2" xfId="21600" xr:uid="{44086B3E-B9C9-4FE0-9DDB-E3A15F1C3C9A}"/>
    <cellStyle name="40% - Accent3 5 2 5 2 3" xfId="21601" xr:uid="{753A09D7-AC97-4D80-9D3D-7F3FDCD4DE91}"/>
    <cellStyle name="40% - Accent3 5 2 5 3" xfId="21602" xr:uid="{20524E72-637C-470D-9E40-524D9699250D}"/>
    <cellStyle name="40% - Accent3 5 2 5 4" xfId="21603" xr:uid="{33BBCD55-DF11-4CF1-8E8B-0A53AAD60CEF}"/>
    <cellStyle name="40% - Accent3 5 2 5 5" xfId="21604" xr:uid="{1DCACD15-E8C2-4D8F-B80E-EEB2D2F66DC8}"/>
    <cellStyle name="40% - Accent3 5 2 5 6" xfId="21598" xr:uid="{CA99641F-FDEA-46C7-9834-EF5F2E1AC3E0}"/>
    <cellStyle name="40% - Accent3 5 2 6" xfId="21605" xr:uid="{28DBF293-A0B7-411C-8AC5-589864195DE9}"/>
    <cellStyle name="40% - Accent3 5 2 6 2" xfId="21606" xr:uid="{3AFECB25-F816-4B48-9735-A63B4F50A11A}"/>
    <cellStyle name="40% - Accent3 5 2 6 3" xfId="21607" xr:uid="{08751EAF-BBBB-4F81-A385-676ADD139815}"/>
    <cellStyle name="40% - Accent3 5 2 7" xfId="21608" xr:uid="{7E2B665B-76E2-475A-8C94-31BD4D4A4748}"/>
    <cellStyle name="40% - Accent3 5 2 8" xfId="21609" xr:uid="{29E6C611-513D-4411-BA28-C4B006401DFF}"/>
    <cellStyle name="40% - Accent3 5 2 9" xfId="21610" xr:uid="{9C0829D9-9C04-43C0-8333-5DA7B0F78D67}"/>
    <cellStyle name="40% - Accent3 5 3" xfId="1046" xr:uid="{89CEBD76-D005-4673-BB76-4D470EC9FE65}"/>
    <cellStyle name="40% - Accent3 5 3 10" xfId="11817" xr:uid="{812AF172-F2A3-4386-8553-C5B794613724}"/>
    <cellStyle name="40% - Accent3 5 3 2" xfId="2087" xr:uid="{942A1246-6499-4869-A68D-ADDADB40EA91}"/>
    <cellStyle name="40% - Accent3 5 3 2 2" xfId="4111" xr:uid="{F95D1831-6937-49B7-B34B-1E7DA2B822CD}"/>
    <cellStyle name="40% - Accent3 5 3 2 2 2" xfId="8120" xr:uid="{072D9956-F463-4A0B-BD15-0D12B7A85DCE}"/>
    <cellStyle name="40% - Accent3 5 3 2 2 2 2" xfId="21614" xr:uid="{B1AC04FE-3CC6-4E9C-874F-8D4098BE904C}"/>
    <cellStyle name="40% - Accent3 5 3 2 2 3" xfId="21615" xr:uid="{B75DED8A-FAF0-417A-B983-DCEEC553FE37}"/>
    <cellStyle name="40% - Accent3 5 3 2 2 4" xfId="21613" xr:uid="{E4B6C04D-F662-4235-A190-E6EEB7DC6CA9}"/>
    <cellStyle name="40% - Accent3 5 3 2 3" xfId="6129" xr:uid="{1D4256CC-3F19-475A-8B98-CC2DB9B66F8F}"/>
    <cellStyle name="40% - Accent3 5 3 2 3 2" xfId="21616" xr:uid="{E596AA63-4B96-463C-BDF9-175850149520}"/>
    <cellStyle name="40% - Accent3 5 3 2 4" xfId="10624" xr:uid="{7E9B9E88-F5F5-4250-B2E8-B47F9EA6ABC7}"/>
    <cellStyle name="40% - Accent3 5 3 2 4 2" xfId="21617" xr:uid="{B6859C19-E6BD-46D4-AFEB-835C3856537B}"/>
    <cellStyle name="40% - Accent3 5 3 2 5" xfId="21618" xr:uid="{E911F6AC-C0F8-406F-8046-6AB00F470A41}"/>
    <cellStyle name="40% - Accent3 5 3 2 6" xfId="28997" xr:uid="{0ED640D4-6BEC-4EBD-AB97-4F4B5F9848FE}"/>
    <cellStyle name="40% - Accent3 5 3 2 7" xfId="21612" xr:uid="{437312D1-97AA-4C31-B01B-412B3897800D}"/>
    <cellStyle name="40% - Accent3 5 3 2 8" xfId="12854" xr:uid="{760233AA-741B-4781-8452-8C4C628DC8E3}"/>
    <cellStyle name="40% - Accent3 5 3 3" xfId="3074" xr:uid="{693D9721-6D8E-4EB5-B282-38C1CD80640B}"/>
    <cellStyle name="40% - Accent3 5 3 3 2" xfId="7083" xr:uid="{78B5DCF3-1120-407D-AAEE-B7C2DC04CF7E}"/>
    <cellStyle name="40% - Accent3 5 3 3 2 2" xfId="21621" xr:uid="{DDFD43DC-F482-4F9D-AA15-97929DB3FD0E}"/>
    <cellStyle name="40% - Accent3 5 3 3 2 3" xfId="21622" xr:uid="{1791542A-20AE-44F1-9DB0-A80E89FBD4EF}"/>
    <cellStyle name="40% - Accent3 5 3 3 2 4" xfId="21620" xr:uid="{131CA523-C299-4D67-A7E1-1FBA84F824AF}"/>
    <cellStyle name="40% - Accent3 5 3 3 3" xfId="21623" xr:uid="{708B59E6-2F34-4E9E-A438-E13B997E0F85}"/>
    <cellStyle name="40% - Accent3 5 3 3 4" xfId="21624" xr:uid="{049FB931-AD58-49A2-A027-885B201C2071}"/>
    <cellStyle name="40% - Accent3 5 3 3 5" xfId="21625" xr:uid="{BF5E138C-C7C0-4DA2-924E-39E3CA9BBD5A}"/>
    <cellStyle name="40% - Accent3 5 3 3 6" xfId="21619" xr:uid="{CD33C941-D10C-4C4B-8B15-A7A99E77D5C3}"/>
    <cellStyle name="40% - Accent3 5 3 4" xfId="5092" xr:uid="{52280632-C851-401D-BF14-A8EC21588FAB}"/>
    <cellStyle name="40% - Accent3 5 3 4 2" xfId="21627" xr:uid="{3BD2C25E-12A9-49D9-8384-C68F25E8D120}"/>
    <cellStyle name="40% - Accent3 5 3 4 3" xfId="21628" xr:uid="{EEABE734-3FF4-4418-8969-5E304CC22242}"/>
    <cellStyle name="40% - Accent3 5 3 4 4" xfId="21626" xr:uid="{84884842-70B5-4500-BF5A-92ABF1E81317}"/>
    <cellStyle name="40% - Accent3 5 3 5" xfId="9587" xr:uid="{869CE215-59A3-435E-BAB3-01C3BFC1A0C8}"/>
    <cellStyle name="40% - Accent3 5 3 5 2" xfId="21629" xr:uid="{21BF0B55-B827-49DF-90B5-EAA8D0C41B46}"/>
    <cellStyle name="40% - Accent3 5 3 6" xfId="21630" xr:uid="{B16D5590-1982-4E72-A6FD-1111B3103AD8}"/>
    <cellStyle name="40% - Accent3 5 3 7" xfId="21631" xr:uid="{50867B7A-EE4B-4A21-AD97-0E5F64F79C4C}"/>
    <cellStyle name="40% - Accent3 5 3 8" xfId="27999" xr:uid="{D2E114E1-69E8-4F78-921F-DBD6A5CC98D0}"/>
    <cellStyle name="40% - Accent3 5 3 9" xfId="21611" xr:uid="{15052EB0-781B-4963-A1A7-B40BECBB1FEC}"/>
    <cellStyle name="40% - Accent3 5 4" xfId="1553" xr:uid="{03CC51B5-6A3C-491D-97CD-0F93FC74D004}"/>
    <cellStyle name="40% - Accent3 5 4 10" xfId="12320" xr:uid="{99B4D353-E04E-4402-A7E4-DE49C49675F1}"/>
    <cellStyle name="40% - Accent3 5 4 2" xfId="3577" xr:uid="{4EFD6597-2973-42DA-9C9C-CAC2942B8756}"/>
    <cellStyle name="40% - Accent3 5 4 2 2" xfId="7586" xr:uid="{5EDC7757-D2DC-4E13-8A56-5AB12A520C9E}"/>
    <cellStyle name="40% - Accent3 5 4 2 2 2" xfId="21635" xr:uid="{7A9B684A-B50A-4807-B4E0-F1DE4AC3DBA7}"/>
    <cellStyle name="40% - Accent3 5 4 2 2 3" xfId="21636" xr:uid="{2D849E5B-5B77-4BBE-84EA-08CD660DA92E}"/>
    <cellStyle name="40% - Accent3 5 4 2 2 4" xfId="21634" xr:uid="{EF253BE6-2D72-4761-AA4A-442491BA5BE2}"/>
    <cellStyle name="40% - Accent3 5 4 2 3" xfId="21637" xr:uid="{E0717F1C-F3CA-4C52-BF55-564D9792B887}"/>
    <cellStyle name="40% - Accent3 5 4 2 4" xfId="21638" xr:uid="{966F8DB7-4F4D-443E-886E-5DA40E22F6AD}"/>
    <cellStyle name="40% - Accent3 5 4 2 5" xfId="21639" xr:uid="{41AA0F92-9457-46C0-BFAD-E59CDE754560}"/>
    <cellStyle name="40% - Accent3 5 4 2 6" xfId="21633" xr:uid="{F6711CDE-637D-47F5-94E5-0B17BF7740A1}"/>
    <cellStyle name="40% - Accent3 5 4 3" xfId="5595" xr:uid="{63952436-AD37-445D-84A7-B05BFD814255}"/>
    <cellStyle name="40% - Accent3 5 4 3 2" xfId="21641" xr:uid="{ADABFA76-DF30-4ACA-BEA7-75D39E289821}"/>
    <cellStyle name="40% - Accent3 5 4 3 2 2" xfId="21642" xr:uid="{0139C22B-E8DD-41D0-A9B7-FD58C95E2FE1}"/>
    <cellStyle name="40% - Accent3 5 4 3 2 3" xfId="21643" xr:uid="{53E511B1-4B3B-424F-8C8E-E456AF267F58}"/>
    <cellStyle name="40% - Accent3 5 4 3 3" xfId="21644" xr:uid="{238D0FD1-4985-4054-A3F2-5035B16E8475}"/>
    <cellStyle name="40% - Accent3 5 4 3 4" xfId="21645" xr:uid="{8C93889D-B88A-4633-8641-5D59EF2F669B}"/>
    <cellStyle name="40% - Accent3 5 4 3 5" xfId="21646" xr:uid="{6BB7A23F-28DE-4394-9906-6A93964F72D1}"/>
    <cellStyle name="40% - Accent3 5 4 3 6" xfId="21640" xr:uid="{5749FB09-4BBD-4B7C-BF94-4B82A391B1BF}"/>
    <cellStyle name="40% - Accent3 5 4 4" xfId="10090" xr:uid="{C63B05E0-229E-44AC-AEBE-1E343A9AAF20}"/>
    <cellStyle name="40% - Accent3 5 4 4 2" xfId="21648" xr:uid="{A2F2A61B-F1B0-40AB-A0CF-8C1EB3C58918}"/>
    <cellStyle name="40% - Accent3 5 4 4 3" xfId="21649" xr:uid="{56715EAF-D5FC-4315-8652-D46F38F94E34}"/>
    <cellStyle name="40% - Accent3 5 4 4 4" xfId="21647" xr:uid="{8735D55F-02CC-4162-99A8-752D616CB168}"/>
    <cellStyle name="40% - Accent3 5 4 5" xfId="21650" xr:uid="{35A3E1F0-3A7E-47CE-8828-C2F55FFDFD4D}"/>
    <cellStyle name="40% - Accent3 5 4 6" xfId="21651" xr:uid="{A2D66624-C2D3-404A-B1A3-20C2B29F212B}"/>
    <cellStyle name="40% - Accent3 5 4 7" xfId="21652" xr:uid="{1439AE70-2CC4-4FF0-A513-686D9B668DE8}"/>
    <cellStyle name="40% - Accent3 5 4 8" xfId="28488" xr:uid="{0B91B579-D363-4030-BC50-D3F69CC7BC6D}"/>
    <cellStyle name="40% - Accent3 5 4 9" xfId="21632" xr:uid="{401A7573-7DDA-4010-A25B-DAC026E7FF57}"/>
    <cellStyle name="40% - Accent3 5 5" xfId="2540" xr:uid="{AE0CC76E-B3F2-456F-A4D7-E37205372D43}"/>
    <cellStyle name="40% - Accent3 5 5 2" xfId="6549" xr:uid="{E71732C1-10E9-4339-AE14-2CF97E1455DC}"/>
    <cellStyle name="40% - Accent3 5 5 2 2" xfId="21655" xr:uid="{B7EF8F9C-2797-40ED-BC5B-B7F473A30EE6}"/>
    <cellStyle name="40% - Accent3 5 5 2 2 2" xfId="21656" xr:uid="{170B339B-28EA-4015-BC4A-EC2F40ADE864}"/>
    <cellStyle name="40% - Accent3 5 5 2 2 3" xfId="21657" xr:uid="{A567BF15-4B3B-4DBE-8ED6-11CD56CCC279}"/>
    <cellStyle name="40% - Accent3 5 5 2 3" xfId="21658" xr:uid="{45A5B624-4642-468B-9E7B-EAD906DF94AE}"/>
    <cellStyle name="40% - Accent3 5 5 2 4" xfId="21659" xr:uid="{0B8935D0-A1E6-4FAC-9267-858E7886E80D}"/>
    <cellStyle name="40% - Accent3 5 5 2 5" xfId="21660" xr:uid="{EAC47CEC-8D87-4952-A81D-16912820E174}"/>
    <cellStyle name="40% - Accent3 5 5 2 6" xfId="21654" xr:uid="{D7331614-4C29-4839-838F-F9F391376B6D}"/>
    <cellStyle name="40% - Accent3 5 5 3" xfId="21661" xr:uid="{101C545D-544D-42FC-B7C2-7B4B32ED195B}"/>
    <cellStyle name="40% - Accent3 5 5 3 2" xfId="21662" xr:uid="{531EBEB8-C11A-4492-BBD4-08020B8CE44C}"/>
    <cellStyle name="40% - Accent3 5 5 3 2 2" xfId="21663" xr:uid="{B3256852-EE16-4394-947B-5D89C6D236FE}"/>
    <cellStyle name="40% - Accent3 5 5 3 2 3" xfId="21664" xr:uid="{7F900F1C-77E4-4C81-873A-BE071B721182}"/>
    <cellStyle name="40% - Accent3 5 5 3 3" xfId="21665" xr:uid="{14C18A12-43B7-435D-A1D8-1AAFEAE61F98}"/>
    <cellStyle name="40% - Accent3 5 5 3 4" xfId="21666" xr:uid="{F969E8F7-069B-48F2-B2D7-A0750B6B35B8}"/>
    <cellStyle name="40% - Accent3 5 5 3 5" xfId="21667" xr:uid="{7B8F4D79-C9B4-4255-B5BD-E6BAFAC77790}"/>
    <cellStyle name="40% - Accent3 5 5 4" xfId="21668" xr:uid="{17A1D60C-D164-446C-9130-C44762FB9468}"/>
    <cellStyle name="40% - Accent3 5 5 4 2" xfId="21669" xr:uid="{5E3BA07B-470D-4BE5-981D-D91C3E603EF9}"/>
    <cellStyle name="40% - Accent3 5 5 4 3" xfId="21670" xr:uid="{09F07739-A155-4E48-814D-90AC8F17671A}"/>
    <cellStyle name="40% - Accent3 5 5 5" xfId="21671" xr:uid="{0F639A1B-0EFB-4324-ADDB-FA4DDBFA43E9}"/>
    <cellStyle name="40% - Accent3 5 5 6" xfId="21672" xr:uid="{FAA642C5-1287-4356-999A-93C7A48C0C6F}"/>
    <cellStyle name="40% - Accent3 5 5 7" xfId="21673" xr:uid="{0EE4B305-EFB4-4E90-9886-E5A531B97C28}"/>
    <cellStyle name="40% - Accent3 5 5 8" xfId="21653" xr:uid="{C1DA835F-7306-45AE-8A38-1A765B394BCE}"/>
    <cellStyle name="40% - Accent3 5 6" xfId="4556" xr:uid="{1435DD0B-5851-4109-802B-D6F4875BFCA4}"/>
    <cellStyle name="40% - Accent3 5 6 2" xfId="21675" xr:uid="{0F3918D4-9DB5-4723-9514-3193D8BFDB5E}"/>
    <cellStyle name="40% - Accent3 5 6 2 2" xfId="21676" xr:uid="{483502FD-3517-4604-902B-91E8057425D2}"/>
    <cellStyle name="40% - Accent3 5 6 2 3" xfId="21677" xr:uid="{D916269A-8A47-4227-9ED9-A0FB8F1F8CC2}"/>
    <cellStyle name="40% - Accent3 5 6 3" xfId="21678" xr:uid="{976601D2-44DB-47F5-892A-8A882F5A2401}"/>
    <cellStyle name="40% - Accent3 5 6 4" xfId="21679" xr:uid="{79A340C8-A1B6-4F87-A4D7-CA9F75A64010}"/>
    <cellStyle name="40% - Accent3 5 6 5" xfId="21680" xr:uid="{AC3A7DAA-65DA-4D5D-BE06-004057F15B1C}"/>
    <cellStyle name="40% - Accent3 5 6 6" xfId="21674" xr:uid="{39C3205A-3BA7-4B12-900C-E2C6358379F8}"/>
    <cellStyle name="40% - Accent3 5 7" xfId="9051" xr:uid="{FD732AFE-BDA6-4563-B94C-80A597202F41}"/>
    <cellStyle name="40% - Accent3 5 7 2" xfId="21682" xr:uid="{49E1C8C2-AAAB-4865-991F-B65AA8E75E16}"/>
    <cellStyle name="40% - Accent3 5 7 2 2" xfId="21683" xr:uid="{869129D0-E32A-4C4D-A92E-91644E7EAA8D}"/>
    <cellStyle name="40% - Accent3 5 7 2 3" xfId="21684" xr:uid="{E020554B-51C1-4505-99DE-BDD04AE7DAF8}"/>
    <cellStyle name="40% - Accent3 5 7 3" xfId="21685" xr:uid="{438E39CF-A7BD-411D-9825-A4DDAD40640C}"/>
    <cellStyle name="40% - Accent3 5 7 4" xfId="21686" xr:uid="{84457032-FF66-4641-AF6E-5E2A795F75C0}"/>
    <cellStyle name="40% - Accent3 5 7 5" xfId="21687" xr:uid="{02A364E2-A89B-4B47-97B2-CAD0D47D3DAA}"/>
    <cellStyle name="40% - Accent3 5 7 6" xfId="21681" xr:uid="{8C452F48-5D2E-4B0F-9523-508E4E8F2575}"/>
    <cellStyle name="40% - Accent3 5 8" xfId="21688" xr:uid="{A404FF9D-E87F-464D-86E3-2696B4014DD9}"/>
    <cellStyle name="40% - Accent3 5 8 2" xfId="21689" xr:uid="{2D48D34D-651C-4B6E-8E98-E157721CB609}"/>
    <cellStyle name="40% - Accent3 5 8 3" xfId="21690" xr:uid="{146A2750-625B-4042-B7B1-128C2CC5059D}"/>
    <cellStyle name="40% - Accent3 5 9" xfId="21691" xr:uid="{00B065C1-0C30-4663-B291-FB69AD2ED9CA}"/>
    <cellStyle name="40% - Accent3 6" xfId="506" xr:uid="{3F6FE652-5D5D-498E-ACEC-0A19A2147653}"/>
    <cellStyle name="40% - Accent3 6 10" xfId="21693" xr:uid="{64295B13-D50A-4146-9180-32050BC5AB66}"/>
    <cellStyle name="40% - Accent3 6 11" xfId="27524" xr:uid="{8982A6E1-AA97-4A6C-9C22-92FE2A7412EB}"/>
    <cellStyle name="40% - Accent3 6 12" xfId="21692" xr:uid="{4AE2B638-FAAA-47A8-BF34-6EA2792C82D2}"/>
    <cellStyle name="40% - Accent3 6 13" xfId="11293" xr:uid="{248C2F02-B6D2-4257-A1ED-A8AAF444FE89}"/>
    <cellStyle name="40% - Accent3 6 2" xfId="796" xr:uid="{659044CE-12A0-4E66-82E1-03CF8B94A5DD}"/>
    <cellStyle name="40% - Accent3 6 2 10" xfId="11570" xr:uid="{40655604-BC36-427A-AF99-547E322D7B7C}"/>
    <cellStyle name="40% - Accent3 6 2 2" xfId="1841" xr:uid="{61C3C6DD-B8FE-4ABB-8A69-A33E30AD78D0}"/>
    <cellStyle name="40% - Accent3 6 2 2 2" xfId="3865" xr:uid="{AFB981DB-165B-4B15-86D8-77ECB98BB3BE}"/>
    <cellStyle name="40% - Accent3 6 2 2 2 2" xfId="7874" xr:uid="{3898713B-31E0-49BE-8E1C-F7E2508DAC14}"/>
    <cellStyle name="40% - Accent3 6 2 2 2 2 2" xfId="21697" xr:uid="{0C94F6D0-0A4C-4909-823F-4A1BE6BE479B}"/>
    <cellStyle name="40% - Accent3 6 2 2 2 3" xfId="21698" xr:uid="{E7ECFC37-41B9-451E-B1CA-215713B9EC0C}"/>
    <cellStyle name="40% - Accent3 6 2 2 2 4" xfId="21696" xr:uid="{DB63CD09-8089-4F92-A60A-FCC061369F02}"/>
    <cellStyle name="40% - Accent3 6 2 2 3" xfId="5883" xr:uid="{19F7490B-FD99-4A1E-918A-6A90976B6573}"/>
    <cellStyle name="40% - Accent3 6 2 2 3 2" xfId="21699" xr:uid="{CE816EF5-D496-40CD-99FE-389416F1567B}"/>
    <cellStyle name="40% - Accent3 6 2 2 4" xfId="10378" xr:uid="{8A96C535-371F-4082-8277-D5096919A8C8}"/>
    <cellStyle name="40% - Accent3 6 2 2 4 2" xfId="21700" xr:uid="{9E99E773-B1CC-4D16-BA93-6523BE1181C3}"/>
    <cellStyle name="40% - Accent3 6 2 2 5" xfId="21701" xr:uid="{ED17DD27-B543-4B70-852A-96FFDF067158}"/>
    <cellStyle name="40% - Accent3 6 2 2 6" xfId="28755" xr:uid="{907C6E19-BBC7-43BF-99D6-B72D2E0DBB46}"/>
    <cellStyle name="40% - Accent3 6 2 2 7" xfId="21695" xr:uid="{EA7A907E-6B4D-470F-86C2-90E695E1EBAD}"/>
    <cellStyle name="40% - Accent3 6 2 2 8" xfId="12608" xr:uid="{5705ADC0-2082-435C-9062-C62C13DDE383}"/>
    <cellStyle name="40% - Accent3 6 2 3" xfId="2828" xr:uid="{314B9D61-9071-4C8D-8FF6-684C6E739B4A}"/>
    <cellStyle name="40% - Accent3 6 2 3 2" xfId="6837" xr:uid="{3F661679-A5AE-4471-A6C9-088365210CA7}"/>
    <cellStyle name="40% - Accent3 6 2 3 2 2" xfId="21704" xr:uid="{FF7E463B-7794-4CAA-BE7D-20353C5FC700}"/>
    <cellStyle name="40% - Accent3 6 2 3 2 3" xfId="21705" xr:uid="{C6045116-12F0-4455-AD88-412C6EE94C71}"/>
    <cellStyle name="40% - Accent3 6 2 3 2 4" xfId="21703" xr:uid="{78B2DC3D-524F-49B1-B399-5CC7547EC53A}"/>
    <cellStyle name="40% - Accent3 6 2 3 3" xfId="21706" xr:uid="{A65EB637-38DD-4F76-AFEB-C90DE87BB8AE}"/>
    <cellStyle name="40% - Accent3 6 2 3 4" xfId="21707" xr:uid="{DD5433E7-FB29-4D3A-90DF-3214E596A599}"/>
    <cellStyle name="40% - Accent3 6 2 3 5" xfId="21708" xr:uid="{DF003DC2-BD9A-47B0-BC19-3107A441D5A4}"/>
    <cellStyle name="40% - Accent3 6 2 3 6" xfId="21702" xr:uid="{C757681A-D6D9-4FA9-B770-D07FBFC762DE}"/>
    <cellStyle name="40% - Accent3 6 2 4" xfId="4845" xr:uid="{6E7740D4-0C42-4B58-9741-0AD19657E2A9}"/>
    <cellStyle name="40% - Accent3 6 2 4 2" xfId="21710" xr:uid="{45EFD909-D363-4FFA-9CD2-F28379D5F846}"/>
    <cellStyle name="40% - Accent3 6 2 4 3" xfId="21711" xr:uid="{E353A647-1256-4762-AAD4-73608225F093}"/>
    <cellStyle name="40% - Accent3 6 2 4 4" xfId="21709" xr:uid="{1D31F9EC-1F6C-4F71-BB7D-2407083B7750}"/>
    <cellStyle name="40% - Accent3 6 2 5" xfId="9341" xr:uid="{71827535-B03E-415F-B268-E24243CE123E}"/>
    <cellStyle name="40% - Accent3 6 2 5 2" xfId="21712" xr:uid="{3574A8EA-AE90-4968-9009-2A43C820BA6F}"/>
    <cellStyle name="40% - Accent3 6 2 6" xfId="21713" xr:uid="{E6A5CA1D-F944-426B-8E4B-B0E3A4C3B4DE}"/>
    <cellStyle name="40% - Accent3 6 2 7" xfId="21714" xr:uid="{EE57889E-C2B2-40A5-908A-B56CBDE6F3BF}"/>
    <cellStyle name="40% - Accent3 6 2 8" xfId="27771" xr:uid="{BA53E6C8-6EC0-4C21-9598-0E534713A47E}"/>
    <cellStyle name="40% - Accent3 6 2 9" xfId="21694" xr:uid="{F8C5D2FB-8C8C-4346-BA07-8F84B830E98A}"/>
    <cellStyle name="40% - Accent3 6 3" xfId="1067" xr:uid="{6D48C161-A2E3-4E5A-86DA-7A5A832BA8A4}"/>
    <cellStyle name="40% - Accent3 6 3 10" xfId="11838" xr:uid="{2338EEAB-0618-4C07-BF58-8321A4BA43A5}"/>
    <cellStyle name="40% - Accent3 6 3 2" xfId="2108" xr:uid="{C6412EB3-187C-4536-81BC-2F1ACDCFDF51}"/>
    <cellStyle name="40% - Accent3 6 3 2 2" xfId="4132" xr:uid="{A4678FCE-FC5A-4D3D-8B66-ADBCE6B6DA86}"/>
    <cellStyle name="40% - Accent3 6 3 2 2 2" xfId="8141" xr:uid="{1819935D-3D37-41E7-855F-77F8B779EB52}"/>
    <cellStyle name="40% - Accent3 6 3 2 2 2 2" xfId="21718" xr:uid="{80C70EA1-3EEE-4349-BD2E-1D4DF1AE7132}"/>
    <cellStyle name="40% - Accent3 6 3 2 2 3" xfId="21719" xr:uid="{1C256A90-7720-4044-891D-F7C142E6DDC7}"/>
    <cellStyle name="40% - Accent3 6 3 2 2 4" xfId="21717" xr:uid="{44C0C9E7-31E9-46E7-99F0-63EC6A31EA83}"/>
    <cellStyle name="40% - Accent3 6 3 2 3" xfId="6150" xr:uid="{8AC60C8F-D23B-44BD-B8DB-A84CBCD5524E}"/>
    <cellStyle name="40% - Accent3 6 3 2 3 2" xfId="21720" xr:uid="{C358C7A8-1170-474F-9E2E-4D5C1D66E5D0}"/>
    <cellStyle name="40% - Accent3 6 3 2 4" xfId="10645" xr:uid="{8E308E9F-70F4-44C2-BAAE-0BAB827864F7}"/>
    <cellStyle name="40% - Accent3 6 3 2 4 2" xfId="21721" xr:uid="{E9F7B2AB-DB50-4670-A064-30A49A840A1D}"/>
    <cellStyle name="40% - Accent3 6 3 2 5" xfId="21722" xr:uid="{D82285CC-CFC9-4783-84D1-107418B4947A}"/>
    <cellStyle name="40% - Accent3 6 3 2 6" xfId="29018" xr:uid="{55082493-7690-4647-83FC-FFA5EE7C0590}"/>
    <cellStyle name="40% - Accent3 6 3 2 7" xfId="21716" xr:uid="{7F85830C-2C75-45A6-AE50-DDDB89D96A38}"/>
    <cellStyle name="40% - Accent3 6 3 2 8" xfId="12875" xr:uid="{AC518506-120C-4186-B428-F7272EA2F532}"/>
    <cellStyle name="40% - Accent3 6 3 3" xfId="3095" xr:uid="{D0827E92-A62F-41A3-A182-A953F0215B06}"/>
    <cellStyle name="40% - Accent3 6 3 3 2" xfId="7104" xr:uid="{5D0BF7E1-A09E-475E-AB7C-83C622FA148B}"/>
    <cellStyle name="40% - Accent3 6 3 3 2 2" xfId="21725" xr:uid="{23FD5C88-C11B-44A6-9AA4-AD27612C1034}"/>
    <cellStyle name="40% - Accent3 6 3 3 2 3" xfId="21726" xr:uid="{DBB819C0-09C7-41BA-880A-4A900AA3266A}"/>
    <cellStyle name="40% - Accent3 6 3 3 2 4" xfId="21724" xr:uid="{05F84A4F-35BE-49ED-B4D0-7A31F60E796E}"/>
    <cellStyle name="40% - Accent3 6 3 3 3" xfId="21727" xr:uid="{CA8CE21A-5429-4BD3-ABC5-EED8BF74FF17}"/>
    <cellStyle name="40% - Accent3 6 3 3 4" xfId="21728" xr:uid="{03071A2C-BD49-4731-9E85-81D60C28E78F}"/>
    <cellStyle name="40% - Accent3 6 3 3 5" xfId="21729" xr:uid="{1EA9F019-CCCB-44C0-BD58-8D7B218E130C}"/>
    <cellStyle name="40% - Accent3 6 3 3 6" xfId="21723" xr:uid="{8919967E-0E00-4B54-8958-E1C83ED30CD4}"/>
    <cellStyle name="40% - Accent3 6 3 4" xfId="5113" xr:uid="{B17746B0-41D1-4CDD-9A5E-D981FC99DA70}"/>
    <cellStyle name="40% - Accent3 6 3 4 2" xfId="21731" xr:uid="{B685A659-6223-4EB0-A33F-E893FD4A5ECE}"/>
    <cellStyle name="40% - Accent3 6 3 4 3" xfId="21732" xr:uid="{F3ACDB9F-220F-4FF0-ACC5-DAA9E22A8522}"/>
    <cellStyle name="40% - Accent3 6 3 4 4" xfId="21730" xr:uid="{24AB3ECE-DF32-46F0-AF60-017B65C544BA}"/>
    <cellStyle name="40% - Accent3 6 3 5" xfId="9608" xr:uid="{5A5CB210-6355-45EB-BE5A-587F06B4A9EA}"/>
    <cellStyle name="40% - Accent3 6 3 5 2" xfId="21733" xr:uid="{1532E9F9-706A-46A3-8BAF-549551B98B52}"/>
    <cellStyle name="40% - Accent3 6 3 6" xfId="21734" xr:uid="{3C2F326A-5EB3-4382-BCA6-88744367A666}"/>
    <cellStyle name="40% - Accent3 6 3 7" xfId="21735" xr:uid="{9CF3BB7C-C3AF-4315-9A8D-2C1D3C68956C}"/>
    <cellStyle name="40% - Accent3 6 3 8" xfId="28019" xr:uid="{0ED0E7A3-CA02-4B28-AE44-140D73082E6B}"/>
    <cellStyle name="40% - Accent3 6 3 9" xfId="21715" xr:uid="{C13E7194-18F0-460E-B7F3-B6E356635CCD}"/>
    <cellStyle name="40% - Accent3 6 4" xfId="1571" xr:uid="{E719865D-38C7-442F-9567-782E9A18629F}"/>
    <cellStyle name="40% - Accent3 6 4 10" xfId="12338" xr:uid="{33127B7D-ED11-4AED-9981-F5FA56F87088}"/>
    <cellStyle name="40% - Accent3 6 4 2" xfId="3595" xr:uid="{C17DF32A-2F7C-4273-AB2D-29992C826107}"/>
    <cellStyle name="40% - Accent3 6 4 2 2" xfId="7604" xr:uid="{834D3731-A9AC-440B-AC98-E6722F1126A5}"/>
    <cellStyle name="40% - Accent3 6 4 2 2 2" xfId="21739" xr:uid="{F1789FC4-7E80-4414-8C2A-700F64091686}"/>
    <cellStyle name="40% - Accent3 6 4 2 2 3" xfId="21740" xr:uid="{056645B2-31DF-4C97-8694-02AB84DEDC67}"/>
    <cellStyle name="40% - Accent3 6 4 2 2 4" xfId="21738" xr:uid="{23D03155-07E0-4D30-94B8-93F5D54F7C77}"/>
    <cellStyle name="40% - Accent3 6 4 2 3" xfId="21741" xr:uid="{7897F5E1-9BC9-4702-B06E-DFB5A4FFE0DC}"/>
    <cellStyle name="40% - Accent3 6 4 2 4" xfId="21742" xr:uid="{D508D0C4-FA5E-4DCB-818A-E0FF788D7331}"/>
    <cellStyle name="40% - Accent3 6 4 2 5" xfId="21743" xr:uid="{F3F864F5-B311-4E68-95A0-E2EFAAA5EC52}"/>
    <cellStyle name="40% - Accent3 6 4 2 6" xfId="21737" xr:uid="{309CFB80-42C1-465E-A5B2-C2D9CC8555B4}"/>
    <cellStyle name="40% - Accent3 6 4 3" xfId="5613" xr:uid="{5CDA99D8-C58B-42E7-842D-F509BEDFC3C6}"/>
    <cellStyle name="40% - Accent3 6 4 3 2" xfId="21745" xr:uid="{E25C78DB-E3E5-4D67-A77B-DB1DB9FC5D97}"/>
    <cellStyle name="40% - Accent3 6 4 3 2 2" xfId="21746" xr:uid="{24CEE2BC-5FA7-4DFB-A321-0A8BE925812D}"/>
    <cellStyle name="40% - Accent3 6 4 3 2 3" xfId="21747" xr:uid="{4F08E6F5-3359-4BDA-A734-19FD03D7A6D0}"/>
    <cellStyle name="40% - Accent3 6 4 3 3" xfId="21748" xr:uid="{304DD40D-E86B-495A-B978-B0D239950CAD}"/>
    <cellStyle name="40% - Accent3 6 4 3 4" xfId="21749" xr:uid="{586C95D7-F8A2-4612-907C-44369CF1E8E8}"/>
    <cellStyle name="40% - Accent3 6 4 3 5" xfId="21750" xr:uid="{8CDE2FE8-6414-47DA-B991-BE56DB0EB76D}"/>
    <cellStyle name="40% - Accent3 6 4 3 6" xfId="21744" xr:uid="{B9BA372D-4522-4C3C-811C-01034255FE57}"/>
    <cellStyle name="40% - Accent3 6 4 4" xfId="10108" xr:uid="{517C4005-1C59-4594-A52E-7376E237EE3E}"/>
    <cellStyle name="40% - Accent3 6 4 4 2" xfId="21752" xr:uid="{389E2B85-EDD7-4E22-ACAC-9EB2E59D679E}"/>
    <cellStyle name="40% - Accent3 6 4 4 3" xfId="21753" xr:uid="{8C4BF807-3FB0-4115-9498-CDB17BCBD7AE}"/>
    <cellStyle name="40% - Accent3 6 4 4 4" xfId="21751" xr:uid="{83FE44E6-AE27-46E8-BBE3-FCB65FAABE45}"/>
    <cellStyle name="40% - Accent3 6 4 5" xfId="21754" xr:uid="{BD082630-8AEA-4874-8F28-BA582BFCBF60}"/>
    <cellStyle name="40% - Accent3 6 4 6" xfId="21755" xr:uid="{92BAEB7A-3740-40E3-AA9F-EC1A2D6116CC}"/>
    <cellStyle name="40% - Accent3 6 4 7" xfId="21756" xr:uid="{E87E1DA2-C222-42CA-A561-17B69F67EAC5}"/>
    <cellStyle name="40% - Accent3 6 4 8" xfId="28505" xr:uid="{6B710682-7C10-416C-84E2-CC7BFC98AA4B}"/>
    <cellStyle name="40% - Accent3 6 4 9" xfId="21736" xr:uid="{B24BEF2F-9D83-4EAC-8742-8B25EA9FF5D8}"/>
    <cellStyle name="40% - Accent3 6 5" xfId="2558" xr:uid="{75BD8907-5B7E-4021-A614-8BDCD78C0D3F}"/>
    <cellStyle name="40% - Accent3 6 5 2" xfId="6567" xr:uid="{48838919-618D-49CB-9772-3D9D43FF6890}"/>
    <cellStyle name="40% - Accent3 6 5 2 2" xfId="21759" xr:uid="{2EB24D8E-D989-4BC0-818E-A434AA8DFD59}"/>
    <cellStyle name="40% - Accent3 6 5 2 3" xfId="21760" xr:uid="{8FCF5803-AF4B-472C-A6A1-1401F6367B62}"/>
    <cellStyle name="40% - Accent3 6 5 2 4" xfId="21758" xr:uid="{AFBC1627-F338-499A-B94A-6DB10215A9AF}"/>
    <cellStyle name="40% - Accent3 6 5 3" xfId="21761" xr:uid="{1BEDF1B2-BBC9-48E0-B5A4-CB9BA53814ED}"/>
    <cellStyle name="40% - Accent3 6 5 4" xfId="21762" xr:uid="{8C380B91-9285-4F91-8729-9FC2C7A7FCAC}"/>
    <cellStyle name="40% - Accent3 6 5 5" xfId="21763" xr:uid="{C0C3A7E3-38BE-435F-BD6F-D124D02EC53C}"/>
    <cellStyle name="40% - Accent3 6 5 6" xfId="21757" xr:uid="{2F1A9DBD-83DB-4988-B263-5C0D6FC0542F}"/>
    <cellStyle name="40% - Accent3 6 6" xfId="4574" xr:uid="{21DACB51-F639-49E5-94FD-B02F77A1DF13}"/>
    <cellStyle name="40% - Accent3 6 6 2" xfId="21765" xr:uid="{E337E55C-27F7-4978-9B9A-EBCC5439DFE5}"/>
    <cellStyle name="40% - Accent3 6 6 2 2" xfId="21766" xr:uid="{3A265FB7-43A2-40CA-844F-453E30E7C9E6}"/>
    <cellStyle name="40% - Accent3 6 6 2 3" xfId="21767" xr:uid="{FF6EB222-0827-42C6-9881-A260AF7CC7EF}"/>
    <cellStyle name="40% - Accent3 6 6 3" xfId="21768" xr:uid="{046082FE-E4D9-405E-863E-2107ECF1978E}"/>
    <cellStyle name="40% - Accent3 6 6 4" xfId="21769" xr:uid="{DB4F4877-F4F3-4DF2-9A65-BBF70CE7BBA1}"/>
    <cellStyle name="40% - Accent3 6 6 5" xfId="21770" xr:uid="{F22A6609-474E-41C3-A49B-813613DAD6F8}"/>
    <cellStyle name="40% - Accent3 6 6 6" xfId="21764" xr:uid="{74B4ACDB-3B88-44EC-BEA0-6EF42100895B}"/>
    <cellStyle name="40% - Accent3 6 7" xfId="9069" xr:uid="{019A5068-A6B8-496C-A210-A618A14D8E3E}"/>
    <cellStyle name="40% - Accent3 6 7 2" xfId="21772" xr:uid="{A654BDA0-CD7F-44BA-8F43-3EEBF48EF907}"/>
    <cellStyle name="40% - Accent3 6 7 3" xfId="21773" xr:uid="{972993D7-5468-4AF5-B8CA-40F781E618FA}"/>
    <cellStyle name="40% - Accent3 6 7 4" xfId="21771" xr:uid="{B59A6352-64FD-47B5-8963-1BD49828ACF7}"/>
    <cellStyle name="40% - Accent3 6 8" xfId="21774" xr:uid="{79FA3A6B-8C17-4D6D-A41E-E10B4F4901E0}"/>
    <cellStyle name="40% - Accent3 6 9" xfId="21775" xr:uid="{3D912E15-3F3F-4A56-8C20-5A51C410F49F}"/>
    <cellStyle name="40% - Accent3 7" xfId="528" xr:uid="{19EDAC6D-2AFB-45BD-9657-EC979DE71D59}"/>
    <cellStyle name="40% - Accent3 7 10" xfId="27543" xr:uid="{BE4186C9-4554-4985-84DF-8D8108C92DB4}"/>
    <cellStyle name="40% - Accent3 7 11" xfId="21776" xr:uid="{5E2B5FD6-0FA8-43BC-9929-8BDFEDE711BE}"/>
    <cellStyle name="40% - Accent3 7 12" xfId="11314" xr:uid="{B91F250D-D0ED-472F-819E-1386063EAC48}"/>
    <cellStyle name="40% - Accent3 7 2" xfId="823" xr:uid="{D9FAC79C-6B09-4FBB-B7F6-2C5B469092D7}"/>
    <cellStyle name="40% - Accent3 7 2 10" xfId="11597" xr:uid="{795DA173-225F-40F9-A774-19869EF97C10}"/>
    <cellStyle name="40% - Accent3 7 2 2" xfId="1868" xr:uid="{47735953-24D9-4A03-A524-98F62413273C}"/>
    <cellStyle name="40% - Accent3 7 2 2 2" xfId="3892" xr:uid="{CEB1762C-26A6-4A70-99B4-EF4AEDE22882}"/>
    <cellStyle name="40% - Accent3 7 2 2 2 2" xfId="7901" xr:uid="{236C331D-2739-4370-AEC5-1E8CCD10E969}"/>
    <cellStyle name="40% - Accent3 7 2 2 2 2 2" xfId="21780" xr:uid="{BE6B8332-6860-4ABD-832F-365BA8144FA6}"/>
    <cellStyle name="40% - Accent3 7 2 2 2 3" xfId="21781" xr:uid="{82D878D9-5634-4345-BF54-22E6858028C9}"/>
    <cellStyle name="40% - Accent3 7 2 2 2 4" xfId="21779" xr:uid="{02027AB5-8C6E-4D1D-8BBC-60EDE1770EE1}"/>
    <cellStyle name="40% - Accent3 7 2 2 3" xfId="5910" xr:uid="{54562F81-AE1F-471A-A09C-2006FA002137}"/>
    <cellStyle name="40% - Accent3 7 2 2 3 2" xfId="21782" xr:uid="{65280D00-360E-43C4-A1E8-9F9C085BA6F5}"/>
    <cellStyle name="40% - Accent3 7 2 2 4" xfId="10405" xr:uid="{19B54E3B-E0A7-45BA-9402-C99BCD7B3D73}"/>
    <cellStyle name="40% - Accent3 7 2 2 4 2" xfId="21783" xr:uid="{1591F953-3632-43DC-9DDD-4DC0C7F79126}"/>
    <cellStyle name="40% - Accent3 7 2 2 5" xfId="21784" xr:uid="{C03FB37A-3632-478E-92C1-AE6C1740909C}"/>
    <cellStyle name="40% - Accent3 7 2 2 6" xfId="28782" xr:uid="{9549D7D6-73B0-4A21-A648-5F79E921A8DD}"/>
    <cellStyle name="40% - Accent3 7 2 2 7" xfId="21778" xr:uid="{D64998A1-5446-4D8F-A93D-E34AB6389DA5}"/>
    <cellStyle name="40% - Accent3 7 2 2 8" xfId="12635" xr:uid="{1D91FBB1-7D57-45D4-96D0-D24E66D7349C}"/>
    <cellStyle name="40% - Accent3 7 2 3" xfId="2855" xr:uid="{1CCF8CA7-4EDF-47C6-8D60-A75DFA690234}"/>
    <cellStyle name="40% - Accent3 7 2 3 2" xfId="6864" xr:uid="{D714DD80-5D83-4529-93BB-60179101C640}"/>
    <cellStyle name="40% - Accent3 7 2 3 2 2" xfId="21787" xr:uid="{9277BEF3-443D-42F7-B609-F98284D2C7F2}"/>
    <cellStyle name="40% - Accent3 7 2 3 2 3" xfId="21788" xr:uid="{1A580595-D73D-4F1C-AE19-E459A91A8C64}"/>
    <cellStyle name="40% - Accent3 7 2 3 2 4" xfId="21786" xr:uid="{5DA808F7-20D1-41BD-87D6-AC735CF82997}"/>
    <cellStyle name="40% - Accent3 7 2 3 3" xfId="21789" xr:uid="{FE25BCD1-69A7-4DD3-A0F9-C89162CF7AE9}"/>
    <cellStyle name="40% - Accent3 7 2 3 4" xfId="21790" xr:uid="{679B3627-AE20-4A65-A77A-2B8F884EAEEA}"/>
    <cellStyle name="40% - Accent3 7 2 3 5" xfId="21791" xr:uid="{874E8871-7ADA-4D03-B171-F2727117AD7F}"/>
    <cellStyle name="40% - Accent3 7 2 3 6" xfId="21785" xr:uid="{C40CA01E-422E-45BE-90D7-C8C7C06D4429}"/>
    <cellStyle name="40% - Accent3 7 2 4" xfId="4872" xr:uid="{9FF35BED-04C7-42CB-9F1E-8A1D09381AF2}"/>
    <cellStyle name="40% - Accent3 7 2 4 2" xfId="21793" xr:uid="{DA79C65D-6A66-4DA3-87FA-02167847BA80}"/>
    <cellStyle name="40% - Accent3 7 2 4 3" xfId="21794" xr:uid="{3B14A1EA-29AD-4858-830B-412D175E9854}"/>
    <cellStyle name="40% - Accent3 7 2 4 4" xfId="21792" xr:uid="{04A2A335-FEA1-4A4E-9D0E-4E48A01BD65F}"/>
    <cellStyle name="40% - Accent3 7 2 5" xfId="9368" xr:uid="{F8D49F28-13AB-4584-9EFA-2D03BE796455}"/>
    <cellStyle name="40% - Accent3 7 2 5 2" xfId="21795" xr:uid="{5D698661-55C4-4404-B42F-F4BE95109DF0}"/>
    <cellStyle name="40% - Accent3 7 2 6" xfId="21796" xr:uid="{3BAC877F-77A1-4F9D-8EDD-C3F003A1026D}"/>
    <cellStyle name="40% - Accent3 7 2 7" xfId="21797" xr:uid="{F148C754-FAFB-48C4-8344-AFC2042FE828}"/>
    <cellStyle name="40% - Accent3 7 2 8" xfId="27796" xr:uid="{85C7DE74-C5FB-43AF-88B4-48F299D013F5}"/>
    <cellStyle name="40% - Accent3 7 2 9" xfId="21777" xr:uid="{6CB3C9F9-4347-4F4F-91E5-0B0DA13242AD}"/>
    <cellStyle name="40% - Accent3 7 3" xfId="1094" xr:uid="{8AA81FC2-036F-4BDE-ABB8-75CB08388437}"/>
    <cellStyle name="40% - Accent3 7 3 10" xfId="11865" xr:uid="{94637EDE-DEAD-4F66-91A9-5FB04765A962}"/>
    <cellStyle name="40% - Accent3 7 3 2" xfId="2135" xr:uid="{62ACA5F8-131F-475A-ACF9-109EE3CDCC65}"/>
    <cellStyle name="40% - Accent3 7 3 2 2" xfId="4159" xr:uid="{4534E969-BF77-4EDC-9A73-970555ED0910}"/>
    <cellStyle name="40% - Accent3 7 3 2 2 2" xfId="8168" xr:uid="{736FCEA0-7F7A-4B34-9D9D-70BE52684E55}"/>
    <cellStyle name="40% - Accent3 7 3 2 2 2 2" xfId="21801" xr:uid="{057B4A61-719B-40D7-82EE-0D133E6FB04E}"/>
    <cellStyle name="40% - Accent3 7 3 2 2 3" xfId="21802" xr:uid="{6A74626C-27B1-477A-990D-FF63981663FC}"/>
    <cellStyle name="40% - Accent3 7 3 2 2 4" xfId="21800" xr:uid="{422A9336-1D33-43A6-8DD6-FE8CCA71E98C}"/>
    <cellStyle name="40% - Accent3 7 3 2 3" xfId="6177" xr:uid="{33EDBB64-D997-42D8-8400-28ACD58470EA}"/>
    <cellStyle name="40% - Accent3 7 3 2 3 2" xfId="21803" xr:uid="{E7E0871B-7725-485B-89F3-B616C7ED168D}"/>
    <cellStyle name="40% - Accent3 7 3 2 4" xfId="10672" xr:uid="{02F30B29-7D3E-4E20-8B37-A26FF9B3E032}"/>
    <cellStyle name="40% - Accent3 7 3 2 4 2" xfId="21804" xr:uid="{B7F054DE-1069-4B16-AF6B-22669F720952}"/>
    <cellStyle name="40% - Accent3 7 3 2 5" xfId="21805" xr:uid="{D3AD9CB3-EB92-416A-9537-B6773ADF09AD}"/>
    <cellStyle name="40% - Accent3 7 3 2 6" xfId="29045" xr:uid="{9CAD3B81-FE40-4949-B4AF-842530410B1D}"/>
    <cellStyle name="40% - Accent3 7 3 2 7" xfId="21799" xr:uid="{64C02BDE-E722-4A2E-AC99-FB6FA79C2AE0}"/>
    <cellStyle name="40% - Accent3 7 3 2 8" xfId="12902" xr:uid="{744DA577-F44C-431D-9461-0EA6DF2A4AA6}"/>
    <cellStyle name="40% - Accent3 7 3 3" xfId="3122" xr:uid="{95CCE2AA-39C7-4F89-85E9-FB2DB928CF13}"/>
    <cellStyle name="40% - Accent3 7 3 3 2" xfId="7131" xr:uid="{254C91DD-2DCF-4C22-AB72-63F1CE321080}"/>
    <cellStyle name="40% - Accent3 7 3 3 2 2" xfId="21808" xr:uid="{211C75D1-FB43-4918-90E1-E8651384F0D4}"/>
    <cellStyle name="40% - Accent3 7 3 3 2 3" xfId="21809" xr:uid="{D0DFF45F-927F-4849-9C44-D66D97054ED6}"/>
    <cellStyle name="40% - Accent3 7 3 3 2 4" xfId="21807" xr:uid="{2A45132B-D7A9-4356-A316-7E4151A5242F}"/>
    <cellStyle name="40% - Accent3 7 3 3 3" xfId="21810" xr:uid="{50C6AADE-A2CA-4599-A79A-0B1BD49891C4}"/>
    <cellStyle name="40% - Accent3 7 3 3 4" xfId="21811" xr:uid="{EF2C5400-BE71-47CD-AF19-BCD9A79EE188}"/>
    <cellStyle name="40% - Accent3 7 3 3 5" xfId="21812" xr:uid="{F679C4F5-37A0-481A-854D-9126B079DEB6}"/>
    <cellStyle name="40% - Accent3 7 3 3 6" xfId="21806" xr:uid="{6741F447-1657-41E6-B2FA-D51389C9634B}"/>
    <cellStyle name="40% - Accent3 7 3 4" xfId="5140" xr:uid="{B261198A-DA46-4651-8F7D-F8359600C1C5}"/>
    <cellStyle name="40% - Accent3 7 3 4 2" xfId="21814" xr:uid="{13AC06AB-1F92-4BC0-AA43-BC156D089BB9}"/>
    <cellStyle name="40% - Accent3 7 3 4 3" xfId="21815" xr:uid="{48B53762-8007-4C56-8BE3-F9625C330872}"/>
    <cellStyle name="40% - Accent3 7 3 4 4" xfId="21813" xr:uid="{C1D24253-B74F-4915-9D91-ED95F8D05995}"/>
    <cellStyle name="40% - Accent3 7 3 5" xfId="9635" xr:uid="{DA4B50EA-A08D-45DF-BD62-2AD307E43524}"/>
    <cellStyle name="40% - Accent3 7 3 5 2" xfId="21816" xr:uid="{FE01A3FC-60D8-4C53-999F-69CF2946AC67}"/>
    <cellStyle name="40% - Accent3 7 3 6" xfId="21817" xr:uid="{8A337158-A6B2-44D7-8F39-20D331B46B38}"/>
    <cellStyle name="40% - Accent3 7 3 7" xfId="21818" xr:uid="{5A4C206A-4159-4EA6-96EE-741834FCB94E}"/>
    <cellStyle name="40% - Accent3 7 3 8" xfId="28045" xr:uid="{038AF301-278C-423F-95C1-1DC431E02542}"/>
    <cellStyle name="40% - Accent3 7 3 9" xfId="21798" xr:uid="{4D73A37D-C89D-4B1C-ABC2-05A4D2F01D7B}"/>
    <cellStyle name="40% - Accent3 7 4" xfId="1592" xr:uid="{D13637A4-8FA8-4377-A45E-916467E89918}"/>
    <cellStyle name="40% - Accent3 7 4 2" xfId="3616" xr:uid="{88599E92-D55F-4A67-AD34-29A1B5EB571C}"/>
    <cellStyle name="40% - Accent3 7 4 2 2" xfId="7625" xr:uid="{A5C626F9-B2F8-4CBE-BCEA-A751F4228D40}"/>
    <cellStyle name="40% - Accent3 7 4 2 2 2" xfId="21821" xr:uid="{B511730F-5A4F-4102-8A71-8729AC9E9C02}"/>
    <cellStyle name="40% - Accent3 7 4 2 3" xfId="21822" xr:uid="{AE27335D-A0BC-4E50-A696-2AE7DE6A2F21}"/>
    <cellStyle name="40% - Accent3 7 4 2 4" xfId="21820" xr:uid="{ADADE8E5-BAD7-46FE-900C-0DFA10244E9F}"/>
    <cellStyle name="40% - Accent3 7 4 3" xfId="5634" xr:uid="{92EBE563-F58B-4072-998C-56B3B6DD42BF}"/>
    <cellStyle name="40% - Accent3 7 4 3 2" xfId="21823" xr:uid="{FD6E7066-39D7-452A-B9E0-89987C9FFED5}"/>
    <cellStyle name="40% - Accent3 7 4 4" xfId="10129" xr:uid="{7FDDCFEF-B622-4334-9842-1E4F5D2653D8}"/>
    <cellStyle name="40% - Accent3 7 4 4 2" xfId="21824" xr:uid="{AF4E508F-89C9-4F6F-B579-31E5715B99CB}"/>
    <cellStyle name="40% - Accent3 7 4 5" xfId="21825" xr:uid="{F00DF358-4A24-4FE6-B5EC-93123B9FF510}"/>
    <cellStyle name="40% - Accent3 7 4 6" xfId="28525" xr:uid="{3DDAE147-7BD0-4238-ACAB-A41126F36F86}"/>
    <cellStyle name="40% - Accent3 7 4 7" xfId="21819" xr:uid="{20AD7FCB-5814-4759-A181-1F2A1BC1E251}"/>
    <cellStyle name="40% - Accent3 7 4 8" xfId="12359" xr:uid="{C0F2CE61-9C86-43A5-A7E1-E810D6199EDA}"/>
    <cellStyle name="40% - Accent3 7 5" xfId="2579" xr:uid="{54EE253A-9949-469B-B0B8-AC8142C77BFD}"/>
    <cellStyle name="40% - Accent3 7 5 2" xfId="6588" xr:uid="{EE8E0A18-D3C3-4EBB-8415-B8DB1012052B}"/>
    <cellStyle name="40% - Accent3 7 5 2 2" xfId="21828" xr:uid="{203FC270-97EA-4CAE-A98F-093855B8D484}"/>
    <cellStyle name="40% - Accent3 7 5 2 3" xfId="21829" xr:uid="{BF38CFE3-1E69-4C9E-AF1C-1518CA4646D7}"/>
    <cellStyle name="40% - Accent3 7 5 2 4" xfId="21827" xr:uid="{9F671EA8-3A2F-492F-8B07-8306F3A83364}"/>
    <cellStyle name="40% - Accent3 7 5 3" xfId="21830" xr:uid="{6B0DBD25-10A3-4ABA-A8B6-4775C67E8EA6}"/>
    <cellStyle name="40% - Accent3 7 5 4" xfId="21831" xr:uid="{34E77298-70DC-4E03-8F5F-1DAD9A992366}"/>
    <cellStyle name="40% - Accent3 7 5 5" xfId="21832" xr:uid="{32B5D9E4-A4A4-4EF5-8686-FA8F9B1E289B}"/>
    <cellStyle name="40% - Accent3 7 5 6" xfId="21826" xr:uid="{23DA564B-1921-426A-9868-D84865BFBD77}"/>
    <cellStyle name="40% - Accent3 7 6" xfId="4595" xr:uid="{BCAEE62D-77C5-4D3B-B52B-78743948F08F}"/>
    <cellStyle name="40% - Accent3 7 6 2" xfId="21834" xr:uid="{77E301C5-FF5B-48B5-A5D0-384F0A30CD93}"/>
    <cellStyle name="40% - Accent3 7 6 3" xfId="21835" xr:uid="{20FFA60C-511E-42E0-AB40-B15B831B0644}"/>
    <cellStyle name="40% - Accent3 7 6 4" xfId="21833" xr:uid="{45D6950D-1D46-4B8D-B2C3-AB4EF013C866}"/>
    <cellStyle name="40% - Accent3 7 7" xfId="9090" xr:uid="{D06D7833-EB8D-4BEA-B220-F4CB7C4BC313}"/>
    <cellStyle name="40% - Accent3 7 7 2" xfId="21836" xr:uid="{7D842FB4-87B7-4303-BDD2-0A86EDC2C6FD}"/>
    <cellStyle name="40% - Accent3 7 8" xfId="21837" xr:uid="{8C40B4DD-2C82-4B57-90CA-CCA61BC8FB97}"/>
    <cellStyle name="40% - Accent3 7 9" xfId="21838" xr:uid="{5CBF5289-16C4-4608-859E-FAEB444FAA42}"/>
    <cellStyle name="40% - Accent3 8" xfId="558" xr:uid="{874EE27E-343C-4E04-B4A0-02CEF97649A4}"/>
    <cellStyle name="40% - Accent3 8 10" xfId="11339" xr:uid="{39DA7C05-04AF-4680-A367-11E08A3E8B62}"/>
    <cellStyle name="40% - Accent3 8 2" xfId="845" xr:uid="{13E4C8AC-4637-4FE8-AA56-FE2C8A9385FC}"/>
    <cellStyle name="40% - Accent3 8 2 2" xfId="1886" xr:uid="{B445F63B-54D3-49A3-969B-61F3EA632798}"/>
    <cellStyle name="40% - Accent3 8 2 2 2" xfId="3910" xr:uid="{CB0F5939-30FE-49B5-B56A-30BE9FE2AD14}"/>
    <cellStyle name="40% - Accent3 8 2 2 2 2" xfId="7919" xr:uid="{061D4201-6312-435B-9108-7C7530337440}"/>
    <cellStyle name="40% - Accent3 8 2 2 2 3" xfId="21842" xr:uid="{DAFC2600-F6B9-4631-913F-9FFF2121AC16}"/>
    <cellStyle name="40% - Accent3 8 2 2 3" xfId="5928" xr:uid="{D0057AB0-8AD7-4C46-AB09-C7C77989231A}"/>
    <cellStyle name="40% - Accent3 8 2 2 3 2" xfId="21843" xr:uid="{F0F5D892-63D8-486E-AE1E-0766C1298B8E}"/>
    <cellStyle name="40% - Accent3 8 2 2 4" xfId="10423" xr:uid="{4F0F4520-5148-4B1B-8BE4-E43F033815E6}"/>
    <cellStyle name="40% - Accent3 8 2 2 4 2" xfId="28800" xr:uid="{448E33B9-01D7-4FDA-9683-293DBFDE5635}"/>
    <cellStyle name="40% - Accent3 8 2 2 5" xfId="21841" xr:uid="{27B11D64-E30C-481D-99BA-A123FFD0A898}"/>
    <cellStyle name="40% - Accent3 8 2 2 6" xfId="12653" xr:uid="{E6A3B500-B658-4800-97DB-F4C2AAF41CC7}"/>
    <cellStyle name="40% - Accent3 8 2 3" xfId="2873" xr:uid="{3D48F8A5-8A83-47C1-8B5C-206188464172}"/>
    <cellStyle name="40% - Accent3 8 2 3 2" xfId="6882" xr:uid="{7CE8C5E6-EBFE-4CE9-AFE9-ED2B1E07C815}"/>
    <cellStyle name="40% - Accent3 8 2 3 3" xfId="21844" xr:uid="{72D70467-056C-40A1-ADD4-DA58A0908304}"/>
    <cellStyle name="40% - Accent3 8 2 4" xfId="4891" xr:uid="{2044DB62-4342-458D-96AB-7A8211240FEA}"/>
    <cellStyle name="40% - Accent3 8 2 4 2" xfId="21845" xr:uid="{B7F212FD-8A4F-4BCB-827E-403DE634FF10}"/>
    <cellStyle name="40% - Accent3 8 2 5" xfId="9386" xr:uid="{0DEB8E7E-A4A4-4537-9F34-21783073F906}"/>
    <cellStyle name="40% - Accent3 8 2 5 2" xfId="21846" xr:uid="{7875B639-3AD7-429B-A5B9-1699B9E64B2E}"/>
    <cellStyle name="40% - Accent3 8 2 6" xfId="27816" xr:uid="{AFB34B26-1F78-4D37-ADF0-3B7F9B77B32E}"/>
    <cellStyle name="40% - Accent3 8 2 7" xfId="21840" xr:uid="{1DBB2ADA-B970-4F14-AA4C-B395ED3E2660}"/>
    <cellStyle name="40% - Accent3 8 2 8" xfId="11616" xr:uid="{8C4B3ED0-6D21-4197-BB39-A586369CD716}"/>
    <cellStyle name="40% - Accent3 8 3" xfId="1112" xr:uid="{763746AC-C79E-40FA-9610-3C77E4D7996B}"/>
    <cellStyle name="40% - Accent3 8 3 2" xfId="2153" xr:uid="{D58D67C9-BE63-4DEE-A227-6CB00C09BB0B}"/>
    <cellStyle name="40% - Accent3 8 3 2 2" xfId="4177" xr:uid="{C4BC9C57-4571-4DE1-B632-7909790D13B5}"/>
    <cellStyle name="40% - Accent3 8 3 2 2 2" xfId="8186" xr:uid="{DB3533CA-203C-4E97-9382-B74425184A87}"/>
    <cellStyle name="40% - Accent3 8 3 2 2 3" xfId="21849" xr:uid="{7C58B14A-CB43-474D-938D-933F07E995EC}"/>
    <cellStyle name="40% - Accent3 8 3 2 3" xfId="6195" xr:uid="{6B08EE36-60EF-44FF-B9FF-7EF78B077FD3}"/>
    <cellStyle name="40% - Accent3 8 3 2 3 2" xfId="21850" xr:uid="{ADACC197-2618-4929-B9AB-8C92D7B02649}"/>
    <cellStyle name="40% - Accent3 8 3 2 4" xfId="10690" xr:uid="{D9EDAB95-DDD6-49F2-9F48-4DA1FDB64406}"/>
    <cellStyle name="40% - Accent3 8 3 2 4 2" xfId="29063" xr:uid="{B8823AD4-2EF2-4BD1-88FD-928A4EC5D078}"/>
    <cellStyle name="40% - Accent3 8 3 2 5" xfId="21848" xr:uid="{FA3537FE-8234-45FE-88D9-9DA87B2F58F7}"/>
    <cellStyle name="40% - Accent3 8 3 2 6" xfId="12920" xr:uid="{05D5DADF-188F-4F0D-B37E-9A2D65F9B77F}"/>
    <cellStyle name="40% - Accent3 8 3 3" xfId="3140" xr:uid="{E9800AE9-63A6-4856-BF2A-17F2AF0544FB}"/>
    <cellStyle name="40% - Accent3 8 3 3 2" xfId="7149" xr:uid="{F112E7D4-559D-4B18-B343-0417E429CA35}"/>
    <cellStyle name="40% - Accent3 8 3 3 3" xfId="21851" xr:uid="{FE6CC545-4D09-485F-A9DD-C74AAD4E37B7}"/>
    <cellStyle name="40% - Accent3 8 3 4" xfId="5158" xr:uid="{269332F7-F0DE-4D08-9789-F1CEB4DD4287}"/>
    <cellStyle name="40% - Accent3 8 3 4 2" xfId="21852" xr:uid="{F1CBC5F9-6994-42F4-AE1B-80BB3008C536}"/>
    <cellStyle name="40% - Accent3 8 3 5" xfId="9653" xr:uid="{45BF9082-2C1B-48E2-B85F-0D5618DFD9A7}"/>
    <cellStyle name="40% - Accent3 8 3 5 2" xfId="21853" xr:uid="{FE08A9DD-30F3-4F53-A7A4-CB853A4E66C7}"/>
    <cellStyle name="40% - Accent3 8 3 6" xfId="28063" xr:uid="{FB3ADC1E-324E-4F1F-BD06-ACCC32130315}"/>
    <cellStyle name="40% - Accent3 8 3 7" xfId="21847" xr:uid="{72B9DFE4-34B7-4D13-8444-74DD1E094B8C}"/>
    <cellStyle name="40% - Accent3 8 3 8" xfId="11883" xr:uid="{0C7889E9-7A3C-4B70-BFBF-6516EE49D016}"/>
    <cellStyle name="40% - Accent3 8 4" xfId="1616" xr:uid="{222CEB5F-8113-482D-B10E-2A37E19110D5}"/>
    <cellStyle name="40% - Accent3 8 4 2" xfId="3640" xr:uid="{7F3B2116-A1E1-414F-A4D0-C648F0463132}"/>
    <cellStyle name="40% - Accent3 8 4 2 2" xfId="7649" xr:uid="{21C5D72F-4531-41CC-B03D-5189407CCFEC}"/>
    <cellStyle name="40% - Accent3 8 4 2 3" xfId="21855" xr:uid="{919B2092-4153-406C-B491-22AAE004C3EC}"/>
    <cellStyle name="40% - Accent3 8 4 3" xfId="5658" xr:uid="{45E1A834-CDA5-4D6A-96C3-FFA25E887D58}"/>
    <cellStyle name="40% - Accent3 8 4 3 2" xfId="21856" xr:uid="{47CC11BC-0985-4EFB-955A-3F31BF23E091}"/>
    <cellStyle name="40% - Accent3 8 4 4" xfId="10153" xr:uid="{D9283DD3-DE40-4FD3-8D7C-2490B738DF8F}"/>
    <cellStyle name="40% - Accent3 8 4 4 2" xfId="28549" xr:uid="{3A691228-6310-460E-AE9D-EA1B1B85BC4C}"/>
    <cellStyle name="40% - Accent3 8 4 5" xfId="21854" xr:uid="{6C4A2012-3F75-4CE8-9014-AA1864E6ED2F}"/>
    <cellStyle name="40% - Accent3 8 4 6" xfId="12383" xr:uid="{1041AF6C-B265-437A-8E16-E5ABF4E8B1D9}"/>
    <cellStyle name="40% - Accent3 8 5" xfId="2603" xr:uid="{27140A55-B4DF-4592-BEF5-EC8650FB7B2D}"/>
    <cellStyle name="40% - Accent3 8 5 2" xfId="6612" xr:uid="{0AF3FF2F-ED65-45A4-A5B9-0E20875FE20F}"/>
    <cellStyle name="40% - Accent3 8 5 3" xfId="21857" xr:uid="{F27757C7-BBB1-4D68-A6C1-87D6CEB5F491}"/>
    <cellStyle name="40% - Accent3 8 6" xfId="4619" xr:uid="{668A151C-2A1C-46F9-B761-0BFB0741780B}"/>
    <cellStyle name="40% - Accent3 8 6 2" xfId="21858" xr:uid="{46E8860C-CC93-4289-974D-19D9E4D4C196}"/>
    <cellStyle name="40% - Accent3 8 7" xfId="9114" xr:uid="{41C351D4-0BEA-4F6E-AFD3-623D724A795B}"/>
    <cellStyle name="40% - Accent3 8 7 2" xfId="21859" xr:uid="{348FB246-2074-4559-8A87-3F44DDB9DA33}"/>
    <cellStyle name="40% - Accent3 8 8" xfId="27570" xr:uid="{FBA8C4FE-0053-4348-AAB4-2BA8EA784510}"/>
    <cellStyle name="40% - Accent3 8 9" xfId="21839" xr:uid="{149FF1A0-9758-436E-B60E-A7E83F258CA7}"/>
    <cellStyle name="40% - Accent3 9" xfId="582" xr:uid="{5B788F55-9D8F-48A7-9CB6-67B653887FAA}"/>
    <cellStyle name="40% - Accent3 9 10" xfId="11363" xr:uid="{CAE70AF4-6065-419B-A7B6-8C426EC34772}"/>
    <cellStyle name="40% - Accent3 9 2" xfId="866" xr:uid="{0A0B5373-B2D4-4408-BDF8-18CB42520EF2}"/>
    <cellStyle name="40% - Accent3 9 2 2" xfId="1907" xr:uid="{EFC475EE-E4A8-4068-A6BA-45EBA665B036}"/>
    <cellStyle name="40% - Accent3 9 2 2 2" xfId="3931" xr:uid="{D79ED5B6-35B0-432F-B2E1-6A6459B9B5D8}"/>
    <cellStyle name="40% - Accent3 9 2 2 2 2" xfId="7940" xr:uid="{76CC1138-7E70-41ED-8B06-B9C578725442}"/>
    <cellStyle name="40% - Accent3 9 2 2 2 3" xfId="21863" xr:uid="{B83F9928-3A7A-457F-BEF1-1A0F219D485D}"/>
    <cellStyle name="40% - Accent3 9 2 2 3" xfId="5949" xr:uid="{DE59CA3C-210D-49F1-8227-4E7DF2ADA899}"/>
    <cellStyle name="40% - Accent3 9 2 2 3 2" xfId="21864" xr:uid="{19981D36-F05E-4ECD-951F-F4786FE63BD5}"/>
    <cellStyle name="40% - Accent3 9 2 2 4" xfId="10444" xr:uid="{8E6240D0-29E5-4686-B7EC-BD7BDF58CF37}"/>
    <cellStyle name="40% - Accent3 9 2 2 4 2" xfId="28821" xr:uid="{302B5CB4-0383-4EA4-AA4A-B4ADEACD3617}"/>
    <cellStyle name="40% - Accent3 9 2 2 5" xfId="21862" xr:uid="{B86521E9-F264-4FA9-AD15-8C29AFEC364F}"/>
    <cellStyle name="40% - Accent3 9 2 2 6" xfId="12674" xr:uid="{390C0D62-F03B-482F-A461-8FCB6FB7DF05}"/>
    <cellStyle name="40% - Accent3 9 2 3" xfId="2894" xr:uid="{A2EFEBFD-A065-4201-97D8-1D17D631AAF8}"/>
    <cellStyle name="40% - Accent3 9 2 3 2" xfId="6903" xr:uid="{4A3B5965-F70F-477F-8320-D8D254C333C6}"/>
    <cellStyle name="40% - Accent3 9 2 3 3" xfId="21865" xr:uid="{27AF651D-7FE0-46FD-87E8-CD9E23A8F361}"/>
    <cellStyle name="40% - Accent3 9 2 4" xfId="4912" xr:uid="{66576F65-52E2-4000-A402-9D6B3B10BCFE}"/>
    <cellStyle name="40% - Accent3 9 2 4 2" xfId="21866" xr:uid="{FF76BA92-8C92-4620-9FCF-71BAF24D6BA7}"/>
    <cellStyle name="40% - Accent3 9 2 5" xfId="9407" xr:uid="{4AB7E5B8-C046-49BF-B48E-A2901F98B85C}"/>
    <cellStyle name="40% - Accent3 9 2 5 2" xfId="21867" xr:uid="{2FCECF14-331F-4550-9CAA-001134D740BD}"/>
    <cellStyle name="40% - Accent3 9 2 6" xfId="27836" xr:uid="{8184880D-6E04-471A-9F99-448CCA06C588}"/>
    <cellStyle name="40% - Accent3 9 2 7" xfId="21861" xr:uid="{94351AF3-531F-4C52-8F9B-65CD0C096590}"/>
    <cellStyle name="40% - Accent3 9 2 8" xfId="11637" xr:uid="{71BC09A1-60B2-4B35-BBA6-19C2287D8516}"/>
    <cellStyle name="40% - Accent3 9 3" xfId="1133" xr:uid="{C36E8CD0-464D-447F-9659-AE579253C34C}"/>
    <cellStyle name="40% - Accent3 9 3 2" xfId="2174" xr:uid="{0DBC7954-92B9-4996-8D31-E737095E68B2}"/>
    <cellStyle name="40% - Accent3 9 3 2 2" xfId="4198" xr:uid="{D36EC613-1567-45B9-B16C-4049E07C7139}"/>
    <cellStyle name="40% - Accent3 9 3 2 2 2" xfId="8207" xr:uid="{D1FAED39-C102-4B2D-A558-FBBB9039E664}"/>
    <cellStyle name="40% - Accent3 9 3 2 2 3" xfId="21870" xr:uid="{94399E72-3512-460D-A34F-6C4F5B1B7610}"/>
    <cellStyle name="40% - Accent3 9 3 2 3" xfId="6216" xr:uid="{46CB800E-7B6A-492B-91E9-112AAE537211}"/>
    <cellStyle name="40% - Accent3 9 3 2 3 2" xfId="21871" xr:uid="{922FC3F4-49C5-4483-899E-5135110B805B}"/>
    <cellStyle name="40% - Accent3 9 3 2 4" xfId="10711" xr:uid="{B6B72FE3-4C76-4E2E-918B-6E9CEAA07965}"/>
    <cellStyle name="40% - Accent3 9 3 2 4 2" xfId="29084" xr:uid="{6297CC73-A687-4975-B18E-22E704ED3EB7}"/>
    <cellStyle name="40% - Accent3 9 3 2 5" xfId="21869" xr:uid="{487122B6-182B-422E-A814-F0B017E818B9}"/>
    <cellStyle name="40% - Accent3 9 3 2 6" xfId="12941" xr:uid="{4B93AB19-82EC-41A3-B87E-38FCE4F9504A}"/>
    <cellStyle name="40% - Accent3 9 3 3" xfId="3161" xr:uid="{3873CA6A-172F-40B4-8745-419312F69AB7}"/>
    <cellStyle name="40% - Accent3 9 3 3 2" xfId="7170" xr:uid="{F575FF6B-9A64-4DC4-933C-802751CD1156}"/>
    <cellStyle name="40% - Accent3 9 3 3 3" xfId="21872" xr:uid="{26CF0B0D-13C8-4B54-B8AD-BD7CAE5FFCEE}"/>
    <cellStyle name="40% - Accent3 9 3 4" xfId="5179" xr:uid="{9DC92F04-055F-43BB-9464-B0FE6D71AE6F}"/>
    <cellStyle name="40% - Accent3 9 3 4 2" xfId="21873" xr:uid="{F3DD90D5-B9E9-4F3A-A6EE-214B9AFE1F0E}"/>
    <cellStyle name="40% - Accent3 9 3 5" xfId="9674" xr:uid="{648C685B-BA25-494E-BB65-1E8D412689C3}"/>
    <cellStyle name="40% - Accent3 9 3 5 2" xfId="21874" xr:uid="{BED77292-1791-4961-8AF6-76BC82060ACF}"/>
    <cellStyle name="40% - Accent3 9 3 6" xfId="28084" xr:uid="{75F99633-C067-4BAA-9446-4C47B1D523F2}"/>
    <cellStyle name="40% - Accent3 9 3 7" xfId="21868" xr:uid="{8A86D166-6980-466E-A5CF-FE27F69DD447}"/>
    <cellStyle name="40% - Accent3 9 3 8" xfId="11904" xr:uid="{D37D95DF-64FE-4366-BA08-FEEABD7179CD}"/>
    <cellStyle name="40% - Accent3 9 4" xfId="1640" xr:uid="{FE0ED680-553F-41D4-8FB6-58EF04FDD62B}"/>
    <cellStyle name="40% - Accent3 9 4 2" xfId="3664" xr:uid="{A7633D7A-2B54-4740-8A74-BC3CCDAD973E}"/>
    <cellStyle name="40% - Accent3 9 4 2 2" xfId="7673" xr:uid="{475397A0-74E6-436B-8BAD-E2D8DF7557EB}"/>
    <cellStyle name="40% - Accent3 9 4 2 3" xfId="21876" xr:uid="{53CDFD97-E6DB-40A2-8414-4A5EB94746F3}"/>
    <cellStyle name="40% - Accent3 9 4 3" xfId="5682" xr:uid="{021C1A59-C017-48F3-A026-D2686BD370AB}"/>
    <cellStyle name="40% - Accent3 9 4 3 2" xfId="21877" xr:uid="{A63BA158-6741-412D-9483-6DC1621B5D2E}"/>
    <cellStyle name="40% - Accent3 9 4 4" xfId="10177" xr:uid="{F514D921-AEA4-42CC-89EA-07776ECE8CD6}"/>
    <cellStyle name="40% - Accent3 9 4 4 2" xfId="28573" xr:uid="{63D97293-BC8D-4AA6-990B-698B33813458}"/>
    <cellStyle name="40% - Accent3 9 4 5" xfId="21875" xr:uid="{F04EE360-D47C-405D-BBC8-01CBF1A0F7FD}"/>
    <cellStyle name="40% - Accent3 9 4 6" xfId="12407" xr:uid="{C356535D-50E1-4AA7-B456-1898C11D6AFF}"/>
    <cellStyle name="40% - Accent3 9 5" xfId="2627" xr:uid="{6720E1A4-EED7-4290-A3CD-AA52EC10774F}"/>
    <cellStyle name="40% - Accent3 9 5 2" xfId="6636" xr:uid="{28E77D9C-2968-483E-87DE-4C6163C648B8}"/>
    <cellStyle name="40% - Accent3 9 5 3" xfId="21878" xr:uid="{2B3F2E49-C054-4327-A6DA-12F6DA12F7BB}"/>
    <cellStyle name="40% - Accent3 9 6" xfId="4643" xr:uid="{48C02D6C-9CBB-4217-B685-E490AEE41E53}"/>
    <cellStyle name="40% - Accent3 9 6 2" xfId="21879" xr:uid="{C5E2860D-5462-4785-B7E4-CB2D04D31E7D}"/>
    <cellStyle name="40% - Accent3 9 7" xfId="9138" xr:uid="{83E45102-85CB-4E5B-B81B-7CE89FA73E08}"/>
    <cellStyle name="40% - Accent3 9 7 2" xfId="21880" xr:uid="{9AB3571C-470E-4692-8A7A-4C9A1BDD35E4}"/>
    <cellStyle name="40% - Accent3 9 8" xfId="27591" xr:uid="{DB29B4F8-93F7-426D-B39E-321A58BF463D}"/>
    <cellStyle name="40% - Accent3 9 9" xfId="21860" xr:uid="{B88E310C-32BE-4280-AFEC-6A125966DB7E}"/>
    <cellStyle name="40% - Accent4" xfId="68" builtinId="43" customBuiltin="1"/>
    <cellStyle name="40% - Accent4 10" xfId="608" xr:uid="{0F13D7BC-536E-4A90-A70D-CF03CD13F0F7}"/>
    <cellStyle name="40% - Accent4 10 10" xfId="11389" xr:uid="{40CA2984-4DE3-42A9-B623-1FA9C81B4256}"/>
    <cellStyle name="40% - Accent4 10 2" xfId="1666" xr:uid="{15C7590A-0781-4BB6-B654-CB1595A0313C}"/>
    <cellStyle name="40% - Accent4 10 2 2" xfId="3690" xr:uid="{632B3226-8288-49DB-A981-D96410B66392}"/>
    <cellStyle name="40% - Accent4 10 2 2 2" xfId="7699" xr:uid="{80028A88-9E7D-4042-86CF-E882F5F1BBEF}"/>
    <cellStyle name="40% - Accent4 10 2 2 2 2" xfId="21885" xr:uid="{548C6346-0BED-4359-BF7A-716AD995B6B4}"/>
    <cellStyle name="40% - Accent4 10 2 2 3" xfId="21886" xr:uid="{D4032A60-9F0D-4868-AB2F-15C414EB2624}"/>
    <cellStyle name="40% - Accent4 10 2 2 4" xfId="21884" xr:uid="{B8B1240E-D890-498F-8B23-860E0D150ADD}"/>
    <cellStyle name="40% - Accent4 10 2 3" xfId="5708" xr:uid="{8CF8842F-5A96-4400-B0F3-C685552B28A8}"/>
    <cellStyle name="40% - Accent4 10 2 3 2" xfId="21887" xr:uid="{38F8A28D-3AC7-43DD-9431-E16BD23BEBF5}"/>
    <cellStyle name="40% - Accent4 10 2 4" xfId="10203" xr:uid="{2AF1B848-8E8A-445B-A63C-737D6C2D997B}"/>
    <cellStyle name="40% - Accent4 10 2 4 2" xfId="21888" xr:uid="{08F17D9B-093A-420D-B81A-4A7EDE069C58}"/>
    <cellStyle name="40% - Accent4 10 2 5" xfId="21889" xr:uid="{002D2DCD-464B-41CD-B0F0-DF8E537FF959}"/>
    <cellStyle name="40% - Accent4 10 2 6" xfId="28599" xr:uid="{4114D8BA-99CD-4F69-8ED5-5E6CB37E72C0}"/>
    <cellStyle name="40% - Accent4 10 2 7" xfId="21883" xr:uid="{3EA62F97-FE17-4117-B463-46A39F6DFC6C}"/>
    <cellStyle name="40% - Accent4 10 2 8" xfId="12433" xr:uid="{18B7D5BC-FC55-4973-9650-7471061F414F}"/>
    <cellStyle name="40% - Accent4 10 3" xfId="2653" xr:uid="{F8A4F90D-3EA0-41DB-844F-0A288401C4BD}"/>
    <cellStyle name="40% - Accent4 10 3 2" xfId="6662" xr:uid="{FA3190BA-AC85-4C27-8148-8D044E08E847}"/>
    <cellStyle name="40% - Accent4 10 3 2 2" xfId="21892" xr:uid="{3D316471-FA0B-41FA-8463-FA79B0D0B6AF}"/>
    <cellStyle name="40% - Accent4 10 3 2 3" xfId="21893" xr:uid="{DDD40AE4-EAEE-490A-86AF-9AAB0112D164}"/>
    <cellStyle name="40% - Accent4 10 3 2 4" xfId="21891" xr:uid="{CB27A8A6-C517-42E3-BC1D-BAFD565A9274}"/>
    <cellStyle name="40% - Accent4 10 3 3" xfId="21894" xr:uid="{E83A338E-6FE4-4FF1-9B4B-A776BC36D24B}"/>
    <cellStyle name="40% - Accent4 10 3 4" xfId="21895" xr:uid="{F9FCB76B-C13B-4944-B5E2-64B3CCA6110F}"/>
    <cellStyle name="40% - Accent4 10 3 5" xfId="21896" xr:uid="{0CCE72AD-C5A1-4A32-B57E-BE5E934B1ADD}"/>
    <cellStyle name="40% - Accent4 10 3 6" xfId="21890" xr:uid="{285E541B-F03C-4B74-96C7-65BD73BDB220}"/>
    <cellStyle name="40% - Accent4 10 4" xfId="4669" xr:uid="{62796485-15AD-4308-AAB0-88063036CF91}"/>
    <cellStyle name="40% - Accent4 10 4 2" xfId="21898" xr:uid="{9A53D5E5-17E4-4B13-9C3D-AD05892DF6D9}"/>
    <cellStyle name="40% - Accent4 10 4 3" xfId="21899" xr:uid="{441FFD68-F6EE-4A8F-B301-D0D039DB3A67}"/>
    <cellStyle name="40% - Accent4 10 4 4" xfId="21897" xr:uid="{50D73385-E9F3-4AC7-8056-6D38B86194D6}"/>
    <cellStyle name="40% - Accent4 10 5" xfId="9164" xr:uid="{6340BC7D-444C-47D8-89D3-786C6DDF2350}"/>
    <cellStyle name="40% - Accent4 10 5 2" xfId="21900" xr:uid="{5E57A320-F124-40C8-AB61-F770F194858D}"/>
    <cellStyle name="40% - Accent4 10 6" xfId="21901" xr:uid="{D1DE0DA2-B296-41DC-AA16-1791FB42C16F}"/>
    <cellStyle name="40% - Accent4 10 7" xfId="21902" xr:uid="{2CEC5F8C-0203-4E5E-96C5-6DD053008C18}"/>
    <cellStyle name="40% - Accent4 10 8" xfId="27614" xr:uid="{FEBD8D7A-BCC2-4DF1-8543-5CAB7264658B}"/>
    <cellStyle name="40% - Accent4 10 9" xfId="21882" xr:uid="{1E65EA61-E9F1-4639-A94C-BE1D2D4242FF}"/>
    <cellStyle name="40% - Accent4 11" xfId="892" xr:uid="{13C42FFB-7183-46E6-9C8B-BD66501AE413}"/>
    <cellStyle name="40% - Accent4 11 10" xfId="11663" xr:uid="{A9BFEB78-5C15-4463-B96E-2B315DF84BFD}"/>
    <cellStyle name="40% - Accent4 11 2" xfId="1933" xr:uid="{9D2FBC52-3ABC-40F1-82F0-C0E7C1FE8C61}"/>
    <cellStyle name="40% - Accent4 11 2 2" xfId="3957" xr:uid="{E7AB900C-9AAC-4929-BBCC-9C3DB8AF9917}"/>
    <cellStyle name="40% - Accent4 11 2 2 2" xfId="7966" xr:uid="{D44A943D-4B96-4E98-B25B-38EBCF1B1755}"/>
    <cellStyle name="40% - Accent4 11 2 2 2 2" xfId="21906" xr:uid="{BF111CDE-8269-411D-91C0-C598EC54E028}"/>
    <cellStyle name="40% - Accent4 11 2 2 3" xfId="21907" xr:uid="{66D5CBD2-1EEB-4A15-B742-4D9CCF713462}"/>
    <cellStyle name="40% - Accent4 11 2 2 4" xfId="21905" xr:uid="{BBE5999D-2636-4DB7-9BA4-76E34EE18B1E}"/>
    <cellStyle name="40% - Accent4 11 2 3" xfId="5975" xr:uid="{480EBD8A-6D2E-43C2-830E-E330FAC2E024}"/>
    <cellStyle name="40% - Accent4 11 2 3 2" xfId="21908" xr:uid="{8B01F6E8-FFDD-45AC-826F-EE8656524CA1}"/>
    <cellStyle name="40% - Accent4 11 2 4" xfId="10470" xr:uid="{4CDE8816-FB2B-4EC2-A50E-F64C4EF150DA}"/>
    <cellStyle name="40% - Accent4 11 2 4 2" xfId="21909" xr:uid="{CAC6802C-DB04-4D3E-8C5C-39E66EF65B2C}"/>
    <cellStyle name="40% - Accent4 11 2 5" xfId="21910" xr:uid="{5E752C11-22A3-4D14-89C8-939FB1E13587}"/>
    <cellStyle name="40% - Accent4 11 2 6" xfId="28847" xr:uid="{1581A4A5-CB45-4FE9-A4D5-EC56B080D2EF}"/>
    <cellStyle name="40% - Accent4 11 2 7" xfId="21904" xr:uid="{40AE9779-B58E-416E-AF5F-276E914C44DE}"/>
    <cellStyle name="40% - Accent4 11 2 8" xfId="12700" xr:uid="{67326E2D-85EA-4756-BEC3-C186044DFD18}"/>
    <cellStyle name="40% - Accent4 11 3" xfId="2920" xr:uid="{90BA8795-E021-45E6-A764-18A922C49EAD}"/>
    <cellStyle name="40% - Accent4 11 3 2" xfId="6929" xr:uid="{3632B834-6753-4DC9-AD64-3B04D086FD02}"/>
    <cellStyle name="40% - Accent4 11 3 2 2" xfId="21913" xr:uid="{EEFE0B5E-D24D-4474-8D53-8735A90EB1D1}"/>
    <cellStyle name="40% - Accent4 11 3 2 3" xfId="21914" xr:uid="{1B3EBC4B-4F63-4BAF-BDB2-6CBDB9C1DF9F}"/>
    <cellStyle name="40% - Accent4 11 3 2 4" xfId="21912" xr:uid="{309B1897-34A9-43B2-8777-6C38C0B7BF48}"/>
    <cellStyle name="40% - Accent4 11 3 3" xfId="21915" xr:uid="{D96414E7-F492-4D2F-A7C1-7704EB19D1CA}"/>
    <cellStyle name="40% - Accent4 11 3 4" xfId="21916" xr:uid="{11997313-8A07-4677-9B54-81EB30A45A1F}"/>
    <cellStyle name="40% - Accent4 11 3 5" xfId="21917" xr:uid="{770233AE-E81B-41A3-89A1-9B3A35BEFE9B}"/>
    <cellStyle name="40% - Accent4 11 3 6" xfId="21911" xr:uid="{9901C550-7650-45C7-AB46-AF03EF3E25D5}"/>
    <cellStyle name="40% - Accent4 11 4" xfId="4938" xr:uid="{63BC4A0D-E7EB-46AD-9A58-EBEE7D984131}"/>
    <cellStyle name="40% - Accent4 11 4 2" xfId="21919" xr:uid="{38F31A33-7DF9-4235-9546-FF53F8555478}"/>
    <cellStyle name="40% - Accent4 11 4 3" xfId="21920" xr:uid="{1EABFF9C-C67A-481D-8042-C6824437AA81}"/>
    <cellStyle name="40% - Accent4 11 4 4" xfId="21918" xr:uid="{DD0F29E3-4DAE-4ECC-9BE6-F8A3FBB223ED}"/>
    <cellStyle name="40% - Accent4 11 5" xfId="9433" xr:uid="{F21EEAA0-5452-4E13-9293-87E7F333208D}"/>
    <cellStyle name="40% - Accent4 11 5 2" xfId="21921" xr:uid="{DE43500F-16F8-4B40-A3D9-6F2607FF39E6}"/>
    <cellStyle name="40% - Accent4 11 6" xfId="21922" xr:uid="{42FF23AB-EFC4-42DD-85DB-37755F52A7AA}"/>
    <cellStyle name="40% - Accent4 11 7" xfId="21923" xr:uid="{A9BCDF0E-AD81-419D-AE8D-777F365EFC50}"/>
    <cellStyle name="40% - Accent4 11 8" xfId="27862" xr:uid="{D958033C-49DB-47B1-9785-89E1BDA60264}"/>
    <cellStyle name="40% - Accent4 11 9" xfId="21903" xr:uid="{C24B1CD8-8920-49AB-A466-1913EBE6660A}"/>
    <cellStyle name="40% - Accent4 12" xfId="1161" xr:uid="{1F2EF967-7D5B-4ED8-B868-E0339F00548F}"/>
    <cellStyle name="40% - Accent4 12 10" xfId="11932" xr:uid="{27E763CC-FE8B-49E1-967B-4BA68ACC4286}"/>
    <cellStyle name="40% - Accent4 12 2" xfId="2202" xr:uid="{2FCDFD85-F8AE-4EFA-A681-073B317728DF}"/>
    <cellStyle name="40% - Accent4 12 2 2" xfId="4226" xr:uid="{E36112ED-36E9-4F45-BBA7-BA78AEAF1078}"/>
    <cellStyle name="40% - Accent4 12 2 2 2" xfId="8235" xr:uid="{03E76787-ED21-42BB-AF93-6693F8ACA7BB}"/>
    <cellStyle name="40% - Accent4 12 2 2 2 2" xfId="21927" xr:uid="{BA7B84FA-C31D-4BCE-93BC-5B103D0E8F1A}"/>
    <cellStyle name="40% - Accent4 12 2 2 3" xfId="21928" xr:uid="{69E346FD-EB87-4866-982A-69DB7E60DD1F}"/>
    <cellStyle name="40% - Accent4 12 2 2 4" xfId="21926" xr:uid="{951C7305-D4B1-40A7-94BD-C1BA1ED97189}"/>
    <cellStyle name="40% - Accent4 12 2 3" xfId="6244" xr:uid="{67BC0DE8-37BC-4E7F-A218-C9337DC7843A}"/>
    <cellStyle name="40% - Accent4 12 2 3 2" xfId="21929" xr:uid="{16C66911-D685-46DF-A643-F1D661FD6A1F}"/>
    <cellStyle name="40% - Accent4 12 2 4" xfId="10739" xr:uid="{8626B2F4-EC8A-49E5-A351-E1E09EB17D5B}"/>
    <cellStyle name="40% - Accent4 12 2 4 2" xfId="21930" xr:uid="{53D8F8C8-D5C0-459A-A124-D3349FE5E62C}"/>
    <cellStyle name="40% - Accent4 12 2 5" xfId="21931" xr:uid="{3A820180-62B2-4A57-A691-1B1C49356381}"/>
    <cellStyle name="40% - Accent4 12 2 6" xfId="29112" xr:uid="{7DC430BB-62EB-4128-8F13-6131EC547E88}"/>
    <cellStyle name="40% - Accent4 12 2 7" xfId="21925" xr:uid="{CA723CF7-5906-45CE-9CA6-AF9731E5FCF2}"/>
    <cellStyle name="40% - Accent4 12 2 8" xfId="12969" xr:uid="{670B82BD-E8F2-420F-8102-BCB7B7ED5861}"/>
    <cellStyle name="40% - Accent4 12 3" xfId="3189" xr:uid="{2B0B7FCB-3449-41A7-A70D-95D46AF6F0CA}"/>
    <cellStyle name="40% - Accent4 12 3 2" xfId="7198" xr:uid="{93049177-5FAB-47F8-9020-82618E55EE85}"/>
    <cellStyle name="40% - Accent4 12 3 2 2" xfId="21934" xr:uid="{86008B50-7870-4A99-94E2-3AB3B430E7FA}"/>
    <cellStyle name="40% - Accent4 12 3 2 3" xfId="21935" xr:uid="{C70A2FAD-2250-4F8C-8D0E-AF1764430141}"/>
    <cellStyle name="40% - Accent4 12 3 2 4" xfId="21933" xr:uid="{2CD164C2-9BAA-43FD-A375-19653ED55337}"/>
    <cellStyle name="40% - Accent4 12 3 3" xfId="21936" xr:uid="{181D07E2-B754-42E0-8016-528841F5EA8F}"/>
    <cellStyle name="40% - Accent4 12 3 4" xfId="21937" xr:uid="{DAF73CF0-DFEC-42C7-A324-9FB6E0CA0662}"/>
    <cellStyle name="40% - Accent4 12 3 5" xfId="21938" xr:uid="{A6B3D67F-D632-4952-9820-6DFF97FCE7D7}"/>
    <cellStyle name="40% - Accent4 12 3 6" xfId="21932" xr:uid="{CD640EE1-2827-4568-8254-FF3F35421D54}"/>
    <cellStyle name="40% - Accent4 12 4" xfId="5207" xr:uid="{15BCE86F-2977-457B-99FE-7744A9A94608}"/>
    <cellStyle name="40% - Accent4 12 4 2" xfId="21940" xr:uid="{CBC40A1D-6D28-4B1A-930B-AF5CD0347C0B}"/>
    <cellStyle name="40% - Accent4 12 4 3" xfId="21941" xr:uid="{008D4F62-2177-4003-B772-A9156E2C8EEB}"/>
    <cellStyle name="40% - Accent4 12 4 4" xfId="21939" xr:uid="{E22B95DC-61EA-48B6-B6B9-0BDA32644E3C}"/>
    <cellStyle name="40% - Accent4 12 5" xfId="9702" xr:uid="{BCF5622C-C3CD-496C-9036-39FAE5F8C4A3}"/>
    <cellStyle name="40% - Accent4 12 5 2" xfId="21942" xr:uid="{B51C1EF6-F4FC-49CB-8936-6C1E933DFE8F}"/>
    <cellStyle name="40% - Accent4 12 6" xfId="21943" xr:uid="{848FF025-897E-46D6-A178-EDFFD53B3017}"/>
    <cellStyle name="40% - Accent4 12 7" xfId="21944" xr:uid="{AB985001-44D6-4E83-83A5-E66B22EE100D}"/>
    <cellStyle name="40% - Accent4 12 8" xfId="28112" xr:uid="{F27247F9-A856-4ECE-B14F-D41B96F9C4EA}"/>
    <cellStyle name="40% - Accent4 12 9" xfId="21924" xr:uid="{DB3582E9-32EA-40C8-8AE6-21D4D1322F8F}"/>
    <cellStyle name="40% - Accent4 13" xfId="1186" xr:uid="{8EBF07A8-E39C-4E99-B190-D18E01009E3D}"/>
    <cellStyle name="40% - Accent4 13 10" xfId="11957" xr:uid="{1B3F2D11-20CD-4FDA-AC08-A2223DF74AF5}"/>
    <cellStyle name="40% - Accent4 13 2" xfId="2227" xr:uid="{4B87CD5D-3A92-48F8-AADB-5C4CE834F2DB}"/>
    <cellStyle name="40% - Accent4 13 2 2" xfId="4251" xr:uid="{D971430D-650A-4CF8-9089-5EF8DCDED6BA}"/>
    <cellStyle name="40% - Accent4 13 2 2 2" xfId="8260" xr:uid="{8BF9CBD3-1BD3-4A9A-8A8A-58750AE0FE1D}"/>
    <cellStyle name="40% - Accent4 13 2 2 2 2" xfId="21948" xr:uid="{192573B2-C0C6-4ECC-9BD4-492AF0B33F5C}"/>
    <cellStyle name="40% - Accent4 13 2 2 3" xfId="21949" xr:uid="{D525673C-BD35-4BC2-9266-87D2A0917B89}"/>
    <cellStyle name="40% - Accent4 13 2 2 4" xfId="21947" xr:uid="{4B51B2D6-A02C-45B2-AF11-60E74C792E28}"/>
    <cellStyle name="40% - Accent4 13 2 3" xfId="6269" xr:uid="{AA041B10-DA26-45B3-88E9-7371926C028C}"/>
    <cellStyle name="40% - Accent4 13 2 3 2" xfId="21950" xr:uid="{2B2D9D03-030E-46C7-95D0-A6614E9088D7}"/>
    <cellStyle name="40% - Accent4 13 2 4" xfId="10764" xr:uid="{EC84E810-0F76-4357-84D1-245FE5F1BF77}"/>
    <cellStyle name="40% - Accent4 13 2 4 2" xfId="21951" xr:uid="{E516E6A8-B551-45C3-8A52-4DB01B149942}"/>
    <cellStyle name="40% - Accent4 13 2 5" xfId="21952" xr:uid="{F0879418-E98B-484E-A3AF-2BE97656BD4A}"/>
    <cellStyle name="40% - Accent4 13 2 6" xfId="29136" xr:uid="{C8A3FDFF-6E24-4169-A7DF-3FF73068C69C}"/>
    <cellStyle name="40% - Accent4 13 2 7" xfId="21946" xr:uid="{0DC78AEE-20B6-456E-B460-4F97F274D607}"/>
    <cellStyle name="40% - Accent4 13 2 8" xfId="12994" xr:uid="{571C9B44-E440-4221-ABCB-AA325E613AEA}"/>
    <cellStyle name="40% - Accent4 13 3" xfId="3214" xr:uid="{D81BB086-0B32-4E71-BCD3-A76096EDF221}"/>
    <cellStyle name="40% - Accent4 13 3 2" xfId="7223" xr:uid="{68D1AF1E-8ED4-4DA3-AC7D-CAFAD07C0493}"/>
    <cellStyle name="40% - Accent4 13 3 2 2" xfId="21955" xr:uid="{564FEF0A-C1B2-4A6C-A3FE-D8F050812595}"/>
    <cellStyle name="40% - Accent4 13 3 2 3" xfId="21956" xr:uid="{70EC6204-C82E-4301-B70B-B0029F206718}"/>
    <cellStyle name="40% - Accent4 13 3 2 4" xfId="21954" xr:uid="{5E4CBD74-15D3-4CC5-B717-1D6AC193F4F2}"/>
    <cellStyle name="40% - Accent4 13 3 3" xfId="21957" xr:uid="{B874CA70-6EE7-452C-9DC6-C02BD4ECE11E}"/>
    <cellStyle name="40% - Accent4 13 3 4" xfId="21958" xr:uid="{DAB4C6FE-A5B8-4464-BE7E-4060C098072D}"/>
    <cellStyle name="40% - Accent4 13 3 5" xfId="21959" xr:uid="{F165A919-16FF-4E2A-B6C1-FB3410EC4E4E}"/>
    <cellStyle name="40% - Accent4 13 3 6" xfId="21953" xr:uid="{2434836D-6BFA-4E8A-A7FE-115AD056EABC}"/>
    <cellStyle name="40% - Accent4 13 4" xfId="5232" xr:uid="{4BA6A415-ADED-4D02-97A4-1DC6A518C7A7}"/>
    <cellStyle name="40% - Accent4 13 4 2" xfId="21961" xr:uid="{3C1E7876-BEF5-42F0-9EBC-CBEAD4BFAFBA}"/>
    <cellStyle name="40% - Accent4 13 4 3" xfId="21962" xr:uid="{B7C8F4E2-5B69-43BF-923D-DD4D583B60C5}"/>
    <cellStyle name="40% - Accent4 13 4 4" xfId="21960" xr:uid="{BF728B8A-622C-4A89-AD2B-B2B4FC547215}"/>
    <cellStyle name="40% - Accent4 13 5" xfId="9727" xr:uid="{1FEB0DAA-8A23-45F7-8072-5AD76DE81BC2}"/>
    <cellStyle name="40% - Accent4 13 5 2" xfId="21963" xr:uid="{D6BA24EE-FCF8-48FB-BA53-FF87189614C6}"/>
    <cellStyle name="40% - Accent4 13 6" xfId="21964" xr:uid="{3491649E-37E7-492D-B137-7128CD206808}"/>
    <cellStyle name="40% - Accent4 13 7" xfId="21965" xr:uid="{F05319B5-BF78-4E08-87D6-304ACC2FAE34}"/>
    <cellStyle name="40% - Accent4 13 8" xfId="28135" xr:uid="{820FD0BB-C004-4F30-A06F-2B6213454138}"/>
    <cellStyle name="40% - Accent4 13 9" xfId="21945" xr:uid="{07608510-9122-462E-8889-775F0643E5A7}"/>
    <cellStyle name="40% - Accent4 14" xfId="1211" xr:uid="{0C942CB7-7330-4253-9BE2-FA0B0BAEC349}"/>
    <cellStyle name="40% - Accent4 14 10" xfId="11982" xr:uid="{8F8B76EB-51A2-43D8-A75F-9A6C0E2FA251}"/>
    <cellStyle name="40% - Accent4 14 2" xfId="2252" xr:uid="{5C38587D-F0AD-4008-B429-A53D8A6DF7BE}"/>
    <cellStyle name="40% - Accent4 14 2 2" xfId="4276" xr:uid="{4D9505C1-FD62-4B09-BAEA-DCD2BA64B9D5}"/>
    <cellStyle name="40% - Accent4 14 2 2 2" xfId="8285" xr:uid="{BFB3C393-00C4-4402-8949-1B47646F0F86}"/>
    <cellStyle name="40% - Accent4 14 2 2 2 2" xfId="21969" xr:uid="{72725AE1-6F89-40A7-932E-8FA8EE408945}"/>
    <cellStyle name="40% - Accent4 14 2 2 3" xfId="21970" xr:uid="{E4AD5F1C-EC3F-4E41-AD73-B1CA448BFA77}"/>
    <cellStyle name="40% - Accent4 14 2 2 4" xfId="21968" xr:uid="{421088DE-DDD0-45BF-997C-936F7F6FCC45}"/>
    <cellStyle name="40% - Accent4 14 2 3" xfId="6294" xr:uid="{EA799DD6-6323-4FFB-AD3D-A058A152844A}"/>
    <cellStyle name="40% - Accent4 14 2 3 2" xfId="21971" xr:uid="{BA5D8F8D-3EA7-47D1-9756-2C4839D11411}"/>
    <cellStyle name="40% - Accent4 14 2 4" xfId="10789" xr:uid="{F20723E7-092D-4425-BCE9-CC7887020F5F}"/>
    <cellStyle name="40% - Accent4 14 2 4 2" xfId="21972" xr:uid="{5E164840-ECB7-4288-90FE-AE940122AD1E}"/>
    <cellStyle name="40% - Accent4 14 2 5" xfId="21973" xr:uid="{369F043D-B0C7-4BE7-BBE1-613F8896B945}"/>
    <cellStyle name="40% - Accent4 14 2 6" xfId="29160" xr:uid="{6AD2DF58-9421-4CC8-9726-9A96F1BDCE69}"/>
    <cellStyle name="40% - Accent4 14 2 7" xfId="21967" xr:uid="{26029393-1661-4535-802B-F1E765BBC59F}"/>
    <cellStyle name="40% - Accent4 14 2 8" xfId="13019" xr:uid="{FD8C583B-CE2D-4918-B737-23B21BA5D46A}"/>
    <cellStyle name="40% - Accent4 14 3" xfId="3239" xr:uid="{09176E39-332D-43C4-A9F7-24DB19695F06}"/>
    <cellStyle name="40% - Accent4 14 3 2" xfId="7248" xr:uid="{75325077-82C9-45F2-BEDC-93EB834543F7}"/>
    <cellStyle name="40% - Accent4 14 3 2 2" xfId="21976" xr:uid="{90366A18-8EF5-4FE5-AB7F-4ED755F9C160}"/>
    <cellStyle name="40% - Accent4 14 3 2 3" xfId="21977" xr:uid="{01B60970-698A-4564-9EB4-F51F2A8FEAB6}"/>
    <cellStyle name="40% - Accent4 14 3 2 4" xfId="21975" xr:uid="{632E5578-46B9-4328-8D1F-4C8E1E32AF2C}"/>
    <cellStyle name="40% - Accent4 14 3 3" xfId="21978" xr:uid="{F0DF149C-D071-43D3-B0F3-BF46E0A2B131}"/>
    <cellStyle name="40% - Accent4 14 3 4" xfId="21979" xr:uid="{DB614CCC-A954-4557-A264-A6825EFD4D2A}"/>
    <cellStyle name="40% - Accent4 14 3 5" xfId="21980" xr:uid="{3C8575A5-5F5C-4588-942F-CE2B71886BF8}"/>
    <cellStyle name="40% - Accent4 14 3 6" xfId="21974" xr:uid="{9C081B21-0432-417B-9E0A-D2E81C22A504}"/>
    <cellStyle name="40% - Accent4 14 4" xfId="5257" xr:uid="{E961894A-0816-4D73-BDBE-336C286750C5}"/>
    <cellStyle name="40% - Accent4 14 4 2" xfId="21982" xr:uid="{22BAD38D-D8CB-42B2-8594-D3BC8AA83E0C}"/>
    <cellStyle name="40% - Accent4 14 4 3" xfId="21983" xr:uid="{85D81B66-8356-467B-B7C9-9A9AF8A5BAF5}"/>
    <cellStyle name="40% - Accent4 14 4 4" xfId="21981" xr:uid="{B9069F4F-93D9-4DE8-AF14-E6034E8EF23B}"/>
    <cellStyle name="40% - Accent4 14 5" xfId="9752" xr:uid="{3C022C32-5F58-4F80-AEBE-FE272B4BCFE8}"/>
    <cellStyle name="40% - Accent4 14 5 2" xfId="21984" xr:uid="{BA5B38C9-4FF9-4204-BED1-3F123D620822}"/>
    <cellStyle name="40% - Accent4 14 6" xfId="21985" xr:uid="{4FC040D1-C0E8-4386-BA6B-747BA08A1C32}"/>
    <cellStyle name="40% - Accent4 14 7" xfId="21986" xr:uid="{BC51F937-D68E-4E14-A39B-AC8B7192C648}"/>
    <cellStyle name="40% - Accent4 14 8" xfId="28158" xr:uid="{BAB32D23-CC6B-48FC-B680-C14E049BF42D}"/>
    <cellStyle name="40% - Accent4 14 9" xfId="21966" xr:uid="{7F9761A5-27FF-4E4E-A451-BB0E09BE84A3}"/>
    <cellStyle name="40% - Accent4 15" xfId="1234" xr:uid="{50E15171-7ED3-41A6-A8E9-E32AFED31776}"/>
    <cellStyle name="40% - Accent4 15 10" xfId="12005" xr:uid="{4C951B9B-8473-434B-B07A-94E836892AF5}"/>
    <cellStyle name="40% - Accent4 15 2" xfId="2275" xr:uid="{A00404FC-CB1B-478F-A1B1-D06AACC1C2B1}"/>
    <cellStyle name="40% - Accent4 15 2 2" xfId="4299" xr:uid="{FF1C190A-6A66-4E33-88AE-56F99D816F31}"/>
    <cellStyle name="40% - Accent4 15 2 2 2" xfId="8308" xr:uid="{9AB4E3FB-EB33-44AD-960D-1CF5C9C0C57F}"/>
    <cellStyle name="40% - Accent4 15 2 2 2 2" xfId="21990" xr:uid="{C94AD1B8-D3CE-4AAE-80BF-D90B727ECD53}"/>
    <cellStyle name="40% - Accent4 15 2 2 3" xfId="21991" xr:uid="{64103E46-8A9D-4430-8411-997683E66029}"/>
    <cellStyle name="40% - Accent4 15 2 2 4" xfId="21989" xr:uid="{1BE08C96-17EF-4F02-A5B2-30D926BC060C}"/>
    <cellStyle name="40% - Accent4 15 2 3" xfId="6317" xr:uid="{5290681E-0059-4729-97AC-1FF2269B439F}"/>
    <cellStyle name="40% - Accent4 15 2 3 2" xfId="21992" xr:uid="{33DD0D94-0590-4C99-A7C2-9BF01644536D}"/>
    <cellStyle name="40% - Accent4 15 2 4" xfId="10812" xr:uid="{D15A9733-1B8D-4383-94AB-B0E3DE0A060C}"/>
    <cellStyle name="40% - Accent4 15 2 4 2" xfId="21993" xr:uid="{F7745676-0DB5-44D7-9DD5-68C9D313FC12}"/>
    <cellStyle name="40% - Accent4 15 2 5" xfId="21994" xr:uid="{29F79114-4D37-4DF9-B863-C2032A2A4DE6}"/>
    <cellStyle name="40% - Accent4 15 2 6" xfId="29182" xr:uid="{A9CFB95F-3F28-4A09-9D8D-C306462B7F19}"/>
    <cellStyle name="40% - Accent4 15 2 7" xfId="21988" xr:uid="{45C0D335-F062-4B99-808B-7DA9C8A524C5}"/>
    <cellStyle name="40% - Accent4 15 2 8" xfId="13042" xr:uid="{534E6008-E329-44BB-B43F-FBDD50FD1643}"/>
    <cellStyle name="40% - Accent4 15 3" xfId="3262" xr:uid="{FAF58C6C-5753-4094-993C-2760B4C2FCB0}"/>
    <cellStyle name="40% - Accent4 15 3 2" xfId="7271" xr:uid="{85276C5C-D755-4A43-A6EE-93AA7843B8E3}"/>
    <cellStyle name="40% - Accent4 15 3 2 2" xfId="21997" xr:uid="{EED72A32-CFB8-4433-A975-59688B538BEA}"/>
    <cellStyle name="40% - Accent4 15 3 2 3" xfId="21998" xr:uid="{51E306BF-6CF1-4E2C-969B-26C1263C1C30}"/>
    <cellStyle name="40% - Accent4 15 3 2 4" xfId="21996" xr:uid="{69D073F9-F535-49B2-80D1-F3807D4379BE}"/>
    <cellStyle name="40% - Accent4 15 3 3" xfId="21999" xr:uid="{DF9B92DC-8B5D-4F26-AD48-3AA819284578}"/>
    <cellStyle name="40% - Accent4 15 3 4" xfId="22000" xr:uid="{27D436E2-28E7-4A8C-ADA6-66CC11CB154A}"/>
    <cellStyle name="40% - Accent4 15 3 5" xfId="22001" xr:uid="{F4F524C8-54E6-4FD3-9E18-C592A124B87C}"/>
    <cellStyle name="40% - Accent4 15 3 6" xfId="21995" xr:uid="{6A10CE6C-B6D5-4209-802C-5AB2C493A2E7}"/>
    <cellStyle name="40% - Accent4 15 4" xfId="5280" xr:uid="{00C92BF8-CDD8-4289-9334-634BCED5B32B}"/>
    <cellStyle name="40% - Accent4 15 4 2" xfId="22003" xr:uid="{E80891DD-7048-4596-81C7-F831B42701D1}"/>
    <cellStyle name="40% - Accent4 15 4 3" xfId="22004" xr:uid="{AD483946-4052-4596-880E-06FBFB334854}"/>
    <cellStyle name="40% - Accent4 15 4 4" xfId="22002" xr:uid="{F3049BF5-E1BB-4E03-B47E-ECD82EFBEAF7}"/>
    <cellStyle name="40% - Accent4 15 5" xfId="9775" xr:uid="{67B1C133-3CC9-48EF-B384-D8793EE9A79A}"/>
    <cellStyle name="40% - Accent4 15 5 2" xfId="22005" xr:uid="{29183175-21AB-4BE0-B1FF-1CEFB13BE38E}"/>
    <cellStyle name="40% - Accent4 15 6" xfId="22006" xr:uid="{94589616-87B1-43D5-81A0-3768F5C52B4F}"/>
    <cellStyle name="40% - Accent4 15 7" xfId="22007" xr:uid="{A6E67CD6-D7CD-4FF8-8076-1A1BB79DCA88}"/>
    <cellStyle name="40% - Accent4 15 8" xfId="28180" xr:uid="{84B5EF52-E788-4F65-AA50-FF6F7893331D}"/>
    <cellStyle name="40% - Accent4 15 9" xfId="21987" xr:uid="{C54DF4AB-48C0-4698-B71A-094BF32835BF}"/>
    <cellStyle name="40% - Accent4 16" xfId="1258" xr:uid="{9D10AF7F-E533-4034-AA64-7C16737D3284}"/>
    <cellStyle name="40% - Accent4 16 10" xfId="12029" xr:uid="{CD565A6E-56C8-486C-8741-007798DE880A}"/>
    <cellStyle name="40% - Accent4 16 2" xfId="2299" xr:uid="{E5B52382-546B-4F96-B34C-A99E9D894B15}"/>
    <cellStyle name="40% - Accent4 16 2 2" xfId="4323" xr:uid="{777E6EF7-CC0F-45EA-AA5B-7E912D6CFA35}"/>
    <cellStyle name="40% - Accent4 16 2 2 2" xfId="8332" xr:uid="{A12C4B43-443D-4DAD-8F61-90AD7119D048}"/>
    <cellStyle name="40% - Accent4 16 2 2 2 2" xfId="22011" xr:uid="{3EE75857-C4F6-4C27-A22B-A872425E5849}"/>
    <cellStyle name="40% - Accent4 16 2 2 3" xfId="22012" xr:uid="{ABDAFB26-F18A-487A-A40C-757104DAE792}"/>
    <cellStyle name="40% - Accent4 16 2 2 4" xfId="22010" xr:uid="{4C9B4BE7-017A-44E7-94DB-3A37F9035EB7}"/>
    <cellStyle name="40% - Accent4 16 2 3" xfId="6341" xr:uid="{B72AF08F-890A-4C9D-926D-F45C99FDF1C9}"/>
    <cellStyle name="40% - Accent4 16 2 3 2" xfId="22013" xr:uid="{2648EDDD-4F12-4C06-B418-7C3281690FDB}"/>
    <cellStyle name="40% - Accent4 16 2 4" xfId="10836" xr:uid="{82590EFB-D49E-4CF4-BE39-D0102F4C058F}"/>
    <cellStyle name="40% - Accent4 16 2 4 2" xfId="22014" xr:uid="{90C903AF-C480-47D1-B364-918A4030BD08}"/>
    <cellStyle name="40% - Accent4 16 2 5" xfId="22015" xr:uid="{01ECD8B8-F0CD-49A6-B87A-CF1C02E2A1AF}"/>
    <cellStyle name="40% - Accent4 16 2 6" xfId="29205" xr:uid="{F85B2CC6-8322-48A5-B7B7-20BB0F1DF610}"/>
    <cellStyle name="40% - Accent4 16 2 7" xfId="22009" xr:uid="{AEE7F6FF-4DF3-4852-A49A-ADFD69B232EE}"/>
    <cellStyle name="40% - Accent4 16 2 8" xfId="13066" xr:uid="{7AC154A0-A3DE-455B-83C2-567158616305}"/>
    <cellStyle name="40% - Accent4 16 3" xfId="3286" xr:uid="{B82436D5-3721-41B2-9BD2-2DED5439F192}"/>
    <cellStyle name="40% - Accent4 16 3 2" xfId="7295" xr:uid="{FAF38FEC-1962-46C3-9F0E-E1F9D35843E5}"/>
    <cellStyle name="40% - Accent4 16 3 2 2" xfId="22018" xr:uid="{4A2277C3-EC2C-436F-A190-30C0D3BDA25B}"/>
    <cellStyle name="40% - Accent4 16 3 2 3" xfId="22019" xr:uid="{7F0DEA0A-BE7B-4B0A-93E4-52B5D15407A8}"/>
    <cellStyle name="40% - Accent4 16 3 2 4" xfId="22017" xr:uid="{D51B0F14-5069-4ED9-84CC-B99039C5A944}"/>
    <cellStyle name="40% - Accent4 16 3 3" xfId="22020" xr:uid="{632DE0C7-2060-4F1C-8307-2DC77F36E38D}"/>
    <cellStyle name="40% - Accent4 16 3 4" xfId="22021" xr:uid="{3BC4E2ED-5ADD-4FE3-81B6-07FE9A938DBE}"/>
    <cellStyle name="40% - Accent4 16 3 5" xfId="22022" xr:uid="{3F228F7A-A1A8-4F5F-BF3D-6C676FE77E67}"/>
    <cellStyle name="40% - Accent4 16 3 6" xfId="22016" xr:uid="{FD6E1ABA-0CAB-4DDA-9238-4091CA774E3A}"/>
    <cellStyle name="40% - Accent4 16 4" xfId="5304" xr:uid="{0E7739B5-B6A9-4DCF-A1C8-C131DA6FE806}"/>
    <cellStyle name="40% - Accent4 16 4 2" xfId="22024" xr:uid="{E614CB75-10E4-46BE-99DF-9DCE4AA6E215}"/>
    <cellStyle name="40% - Accent4 16 4 3" xfId="22025" xr:uid="{9D4ADB1B-1779-4FBF-BD64-24B8B897D73F}"/>
    <cellStyle name="40% - Accent4 16 4 4" xfId="22023" xr:uid="{999D719A-A3AA-4937-B325-900CCD5118FE}"/>
    <cellStyle name="40% - Accent4 16 5" xfId="9799" xr:uid="{11944ADA-8559-468B-BC61-581AD137069A}"/>
    <cellStyle name="40% - Accent4 16 5 2" xfId="22026" xr:uid="{CF59D464-09F3-43B4-AAE6-74B4B7CE2A8D}"/>
    <cellStyle name="40% - Accent4 16 6" xfId="22027" xr:uid="{C1ECF777-55BE-4F11-BA4D-971C5AAC0BC0}"/>
    <cellStyle name="40% - Accent4 16 7" xfId="22028" xr:uid="{09CE2A82-CF68-4E00-B412-3DD714DEAF04}"/>
    <cellStyle name="40% - Accent4 16 8" xfId="28203" xr:uid="{101B406E-D3FE-42E1-8E28-83E20D03AAD7}"/>
    <cellStyle name="40% - Accent4 16 9" xfId="22008" xr:uid="{7D6BB53E-47F0-45CE-9385-0452D2EC5A6B}"/>
    <cellStyle name="40% - Accent4 17" xfId="1282" xr:uid="{43B51C1C-7C68-4787-B47A-3649379D0784}"/>
    <cellStyle name="40% - Accent4 17 2" xfId="2323" xr:uid="{DD203B4A-3386-46C5-A9C4-C30787FB425F}"/>
    <cellStyle name="40% - Accent4 17 2 2" xfId="4347" xr:uid="{C80033AB-3FEC-401B-9906-2E502C082525}"/>
    <cellStyle name="40% - Accent4 17 2 2 2" xfId="8356" xr:uid="{59553908-2871-4254-B4B9-FF34D1C566E5}"/>
    <cellStyle name="40% - Accent4 17 2 2 3" xfId="22031" xr:uid="{9B2EC818-25E5-49AE-8869-A3727C8E56F0}"/>
    <cellStyle name="40% - Accent4 17 2 3" xfId="6365" xr:uid="{A47F4E84-A4C0-40D9-972B-9C5213174FAB}"/>
    <cellStyle name="40% - Accent4 17 2 3 2" xfId="22032" xr:uid="{4E1EE4C6-C346-4E9F-9DCC-099AB62E649A}"/>
    <cellStyle name="40% - Accent4 17 2 4" xfId="10860" xr:uid="{BA3E31B5-C8BF-4E8E-AFBD-955D28168171}"/>
    <cellStyle name="40% - Accent4 17 2 4 2" xfId="29228" xr:uid="{4E6890BF-D1DE-43FE-8282-2F5C5A0165D3}"/>
    <cellStyle name="40% - Accent4 17 2 5" xfId="22030" xr:uid="{29A12EF1-97DA-41F4-AF59-33055230DD44}"/>
    <cellStyle name="40% - Accent4 17 2 6" xfId="13090" xr:uid="{B3077F2F-5815-4863-AB82-CCE753393CB2}"/>
    <cellStyle name="40% - Accent4 17 3" xfId="3310" xr:uid="{D0AD4DBC-74E9-4BE3-817A-B159CF7443A7}"/>
    <cellStyle name="40% - Accent4 17 3 2" xfId="7319" xr:uid="{71E6887A-D136-4D55-A1C3-92156AEA70A0}"/>
    <cellStyle name="40% - Accent4 17 3 3" xfId="22033" xr:uid="{EED00812-FEFD-42DC-BF38-32B16B53F75A}"/>
    <cellStyle name="40% - Accent4 17 4" xfId="5328" xr:uid="{D174C4E6-84D0-45D4-BF4F-389A2CEF2A6B}"/>
    <cellStyle name="40% - Accent4 17 4 2" xfId="22034" xr:uid="{FF964EAD-368A-4A51-8806-5EF405A21689}"/>
    <cellStyle name="40% - Accent4 17 5" xfId="9823" xr:uid="{6DAD8AA8-E880-410E-8BD9-489CFE31E492}"/>
    <cellStyle name="40% - Accent4 17 5 2" xfId="22035" xr:uid="{508B8A31-EDE1-44F8-A6B9-E0443B97785C}"/>
    <cellStyle name="40% - Accent4 17 6" xfId="28226" xr:uid="{B8A03F34-C2F0-4B63-A927-0A02FC783FAE}"/>
    <cellStyle name="40% - Accent4 17 7" xfId="22029" xr:uid="{6ECD1516-60A5-456A-AAB5-42122E09822C}"/>
    <cellStyle name="40% - Accent4 17 8" xfId="12053" xr:uid="{51D5921D-F525-461B-AFF3-4934EFEC9F1F}"/>
    <cellStyle name="40% - Accent4 18" xfId="1307" xr:uid="{106374C7-9898-4E4A-8E1A-07095485C751}"/>
    <cellStyle name="40% - Accent4 18 2" xfId="3335" xr:uid="{8C0AF99D-EB6F-435F-AF1F-FCEA6868DDA9}"/>
    <cellStyle name="40% - Accent4 18 2 2" xfId="7344" xr:uid="{E9557C0C-7190-42D9-8587-EA8B9CF0AACD}"/>
    <cellStyle name="40% - Accent4 18 2 2 2" xfId="22038" xr:uid="{44DD63CB-77ED-4D37-A7F9-7932B3BF88F4}"/>
    <cellStyle name="40% - Accent4 18 2 3" xfId="22039" xr:uid="{3003A972-C7B8-4CCA-9336-91227624F595}"/>
    <cellStyle name="40% - Accent4 18 2 4" xfId="22037" xr:uid="{060CE780-1BE2-4A3E-B213-F15DCB5AB17B}"/>
    <cellStyle name="40% - Accent4 18 3" xfId="5353" xr:uid="{CE70B187-40C9-499A-90EB-E2271E457E8D}"/>
    <cellStyle name="40% - Accent4 18 3 2" xfId="22040" xr:uid="{BD74B68F-B866-4EE6-B4DB-E7DB78968659}"/>
    <cellStyle name="40% - Accent4 18 4" xfId="9848" xr:uid="{C7BDA2F7-3F01-4F1D-827A-57B88CD63EA5}"/>
    <cellStyle name="40% - Accent4 18 4 2" xfId="22041" xr:uid="{FB6ACE2D-E8E8-46E1-82A3-C56D12E42467}"/>
    <cellStyle name="40% - Accent4 18 5" xfId="22042" xr:uid="{4E4884F5-00F8-41A9-B923-4E7416120D7E}"/>
    <cellStyle name="40% - Accent4 18 6" xfId="28250" xr:uid="{294C1663-D46D-4D7B-BCA5-39805B7D0FB8}"/>
    <cellStyle name="40% - Accent4 18 7" xfId="22036" xr:uid="{2FC1E6B7-2F9A-4C04-8866-4630FEC9BCB9}"/>
    <cellStyle name="40% - Accent4 18 8" xfId="12078" xr:uid="{6B5710E4-475B-4A2D-B70B-02EBAE4E6D30}"/>
    <cellStyle name="40% - Accent4 19" xfId="1331" xr:uid="{4548D5C7-4871-46CC-BBC9-AE15C65068A2}"/>
    <cellStyle name="40% - Accent4 19 2" xfId="3359" xr:uid="{499AA3C8-52DD-45CB-9D71-6D46C350F281}"/>
    <cellStyle name="40% - Accent4 19 2 2" xfId="7368" xr:uid="{077ED9A9-9530-498B-9708-DE9AF51D7C83}"/>
    <cellStyle name="40% - Accent4 19 2 3" xfId="22044" xr:uid="{4086C37A-96B6-4AEA-B893-60BC58D256A3}"/>
    <cellStyle name="40% - Accent4 19 3" xfId="5377" xr:uid="{F26C2E95-B614-40BC-BC3B-6EBAC3A59C2A}"/>
    <cellStyle name="40% - Accent4 19 3 2" xfId="22045" xr:uid="{2517D4DB-0F86-44E4-AAA0-1E228A62B1AD}"/>
    <cellStyle name="40% - Accent4 19 4" xfId="9872" xr:uid="{7FAC8D8B-D68D-4FA1-B0BD-8914E9640789}"/>
    <cellStyle name="40% - Accent4 19 4 2" xfId="22046" xr:uid="{A4DE0327-B768-4769-B821-C0838BE07672}"/>
    <cellStyle name="40% - Accent4 19 5" xfId="28273" xr:uid="{B1AC061B-B121-4E6B-B2FB-730F7A722CD2}"/>
    <cellStyle name="40% - Accent4 19 6" xfId="22043" xr:uid="{9E513EE9-2AAC-45B9-8C19-9911CFE76FF7}"/>
    <cellStyle name="40% - Accent4 19 7" xfId="12102" xr:uid="{CAAD3C6F-5EC5-41C9-A30B-0013D5DC31C8}"/>
    <cellStyle name="40% - Accent4 2" xfId="410" xr:uid="{27C8D03D-E8FB-4F9F-9E4A-7A593CEFA35D}"/>
    <cellStyle name="40% - Accent4 2 10" xfId="22048" xr:uid="{1A674189-85AD-4C7B-AA02-8FE98C037D60}"/>
    <cellStyle name="40% - Accent4 2 11" xfId="22049" xr:uid="{9E77E02C-E47A-49BE-BD8A-87C9A5A89881}"/>
    <cellStyle name="40% - Accent4 2 12" xfId="22050" xr:uid="{D941AE08-4D81-4166-B6D2-C0CA4304C8E5}"/>
    <cellStyle name="40% - Accent4 2 13" xfId="27150" xr:uid="{9314E9DD-7F87-4013-8070-614096885FE8}"/>
    <cellStyle name="40% - Accent4 2 14" xfId="22047" xr:uid="{F782EEAE-DFA9-416E-A6E0-3E1748D987D3}"/>
    <cellStyle name="40% - Accent4 2 15" xfId="13156" xr:uid="{2B47C07B-FD46-4E07-A9D1-A153B090CDAC}"/>
    <cellStyle name="40% - Accent4 2 16" xfId="11203" xr:uid="{75233E51-EEF5-4071-8D43-5182C7688B76}"/>
    <cellStyle name="40% - Accent4 2 17" xfId="11038" xr:uid="{C810657A-61DC-44DD-B26D-68378CE12C34}"/>
    <cellStyle name="40% - Accent4 2 2" xfId="647" xr:uid="{3BBDB044-6F76-4911-9680-B3FC9FDAD6AA}"/>
    <cellStyle name="40% - Accent4 2 2 10" xfId="27151" xr:uid="{CCE46D54-0DE6-48F6-A38E-2F25AC0EE29F}"/>
    <cellStyle name="40% - Accent4 2 2 11" xfId="22051" xr:uid="{97E3373E-5531-4970-BFB7-4FA061442F2C}"/>
    <cellStyle name="40% - Accent4 2 2 12" xfId="11422" xr:uid="{6B0610F9-E7B1-40B3-B4AD-BBE0F37A94B2}"/>
    <cellStyle name="40% - Accent4 2 2 2" xfId="1694" xr:uid="{BE78E58A-2866-4ED4-BDA7-50200A261937}"/>
    <cellStyle name="40% - Accent4 2 2 2 10" xfId="12461" xr:uid="{79F9937A-E7CC-41BE-927A-5781102B6BDD}"/>
    <cellStyle name="40% - Accent4 2 2 2 2" xfId="3718" xr:uid="{1E67592A-AD9C-4B9F-ADFD-3072ABEB2054}"/>
    <cellStyle name="40% - Accent4 2 2 2 2 2" xfId="7727" xr:uid="{25819C29-45AC-4533-980B-D3FC3500C347}"/>
    <cellStyle name="40% - Accent4 2 2 2 2 2 2" xfId="22055" xr:uid="{CCC5A868-5C99-4F29-8A06-E077DFD38CFA}"/>
    <cellStyle name="40% - Accent4 2 2 2 2 2 3" xfId="22056" xr:uid="{A0997CD1-D7F2-461B-858F-4CC7DBB0331A}"/>
    <cellStyle name="40% - Accent4 2 2 2 2 2 4" xfId="22054" xr:uid="{DB12E501-24DD-4107-8227-C02442B37E63}"/>
    <cellStyle name="40% - Accent4 2 2 2 2 3" xfId="22057" xr:uid="{0BB35BE1-7C20-4B5E-A99D-FD7B6A8B9311}"/>
    <cellStyle name="40% - Accent4 2 2 2 2 4" xfId="22058" xr:uid="{65A23B55-8A8E-4F9F-B425-68356121EF7A}"/>
    <cellStyle name="40% - Accent4 2 2 2 2 5" xfId="22059" xr:uid="{46D2B7EB-1C1B-492F-BF5A-5FB161C4885C}"/>
    <cellStyle name="40% - Accent4 2 2 2 2 6" xfId="22053" xr:uid="{C4EA529C-97FC-423D-A85C-3D9C220B7A6F}"/>
    <cellStyle name="40% - Accent4 2 2 2 3" xfId="5736" xr:uid="{17FF43A4-E7A6-4DEB-ACFF-FA133BDBB721}"/>
    <cellStyle name="40% - Accent4 2 2 2 3 2" xfId="22061" xr:uid="{F15FD3EB-2B4C-4F65-9340-DCCF4B96541A}"/>
    <cellStyle name="40% - Accent4 2 2 2 3 2 2" xfId="22062" xr:uid="{A09B856B-C89F-4758-8404-ACB83B3989ED}"/>
    <cellStyle name="40% - Accent4 2 2 2 3 2 3" xfId="22063" xr:uid="{C547F036-C34F-4FBD-8477-1F1BB75E6B7D}"/>
    <cellStyle name="40% - Accent4 2 2 2 3 3" xfId="22064" xr:uid="{D514E5E8-41D7-482F-9FD4-AE0E8A398273}"/>
    <cellStyle name="40% - Accent4 2 2 2 3 4" xfId="22065" xr:uid="{D27439BB-BFCC-47AF-A3A9-6A8D369F30FE}"/>
    <cellStyle name="40% - Accent4 2 2 2 3 5" xfId="22066" xr:uid="{15040F65-07A2-4EB2-8327-5195CF4CDBF8}"/>
    <cellStyle name="40% - Accent4 2 2 2 3 6" xfId="22060" xr:uid="{CEE7D896-D968-432C-8F0E-CABBE61ED0C5}"/>
    <cellStyle name="40% - Accent4 2 2 2 4" xfId="10231" xr:uid="{B0362462-2568-406A-A11B-D4610E087663}"/>
    <cellStyle name="40% - Accent4 2 2 2 4 2" xfId="22068" xr:uid="{BACBC4CE-5131-48EF-A5B9-A9BF60037F0E}"/>
    <cellStyle name="40% - Accent4 2 2 2 4 3" xfId="22069" xr:uid="{3A261589-7D16-4AC9-84DE-174326C16729}"/>
    <cellStyle name="40% - Accent4 2 2 2 4 4" xfId="22067" xr:uid="{5CA95B44-0BCE-435E-BFC7-C47983089C39}"/>
    <cellStyle name="40% - Accent4 2 2 2 5" xfId="22070" xr:uid="{D686A164-5E81-40B0-B4D7-B14675377BD8}"/>
    <cellStyle name="40% - Accent4 2 2 2 6" xfId="22071" xr:uid="{C3942DD2-7500-4F9D-AED7-CEB97B71FB35}"/>
    <cellStyle name="40% - Accent4 2 2 2 7" xfId="22072" xr:uid="{9C3427A1-FEA8-4290-B857-A3CAB23F1B19}"/>
    <cellStyle name="40% - Accent4 2 2 2 8" xfId="27254" xr:uid="{35760946-6DB6-4AA6-AFCF-C8FCD2287C82}"/>
    <cellStyle name="40% - Accent4 2 2 2 9" xfId="22052" xr:uid="{3A124F3D-3246-41CD-97F4-2731F92C2BC5}"/>
    <cellStyle name="40% - Accent4 2 2 3" xfId="2681" xr:uid="{D5195677-CD97-433B-99E4-93A6441AF8C5}"/>
    <cellStyle name="40% - Accent4 2 2 3 2" xfId="6690" xr:uid="{6E841F9A-82D2-4783-8999-196A6434F81E}"/>
    <cellStyle name="40% - Accent4 2 2 3 2 2" xfId="22075" xr:uid="{D216A8E2-2C6A-4FD5-B9D1-3F425181986D}"/>
    <cellStyle name="40% - Accent4 2 2 3 2 2 2" xfId="22076" xr:uid="{63E787A8-D3A8-481A-9465-9F5007458E29}"/>
    <cellStyle name="40% - Accent4 2 2 3 2 2 3" xfId="22077" xr:uid="{B92AB41A-A201-4202-AC50-C78AD6FE1DE3}"/>
    <cellStyle name="40% - Accent4 2 2 3 2 3" xfId="22078" xr:uid="{93D1E174-180B-43FA-9144-FA9CAC69667A}"/>
    <cellStyle name="40% - Accent4 2 2 3 2 4" xfId="22079" xr:uid="{4A0969B8-A058-420F-BE87-7BD0EA5CAA3F}"/>
    <cellStyle name="40% - Accent4 2 2 3 2 5" xfId="22080" xr:uid="{8FF1BFF3-355B-4A5F-8D71-5357C24F2384}"/>
    <cellStyle name="40% - Accent4 2 2 3 2 6" xfId="22074" xr:uid="{DA2F69FB-11EC-462D-98C7-B203F25E1EB9}"/>
    <cellStyle name="40% - Accent4 2 2 3 3" xfId="22081" xr:uid="{1FC80C51-5072-4D5A-B1C4-85B17A8319CD}"/>
    <cellStyle name="40% - Accent4 2 2 3 3 2" xfId="22082" xr:uid="{0D565CF1-4180-43C2-AE2C-760AE6BBE943}"/>
    <cellStyle name="40% - Accent4 2 2 3 3 2 2" xfId="22083" xr:uid="{E1241F00-C9A3-447E-A724-FECD98CDC0AA}"/>
    <cellStyle name="40% - Accent4 2 2 3 3 2 3" xfId="22084" xr:uid="{96E113FD-F616-4382-872A-C53FCB4A77D0}"/>
    <cellStyle name="40% - Accent4 2 2 3 3 3" xfId="22085" xr:uid="{3CD69275-C9CA-4FFA-B32A-26DC1B0B6AD5}"/>
    <cellStyle name="40% - Accent4 2 2 3 3 4" xfId="22086" xr:uid="{6E77F40D-91B0-41C0-8159-6FE533920698}"/>
    <cellStyle name="40% - Accent4 2 2 3 3 5" xfId="22087" xr:uid="{7975B97A-9C9C-411F-AAA1-41AF23019717}"/>
    <cellStyle name="40% - Accent4 2 2 3 4" xfId="22088" xr:uid="{06B63543-B1A5-4B0A-90BF-AC0FDB2828C7}"/>
    <cellStyle name="40% - Accent4 2 2 3 4 2" xfId="22089" xr:uid="{7B30D834-7BBD-4EBD-89EF-99F5268A24B7}"/>
    <cellStyle name="40% - Accent4 2 2 3 4 3" xfId="22090" xr:uid="{B0338B51-3892-483D-B89F-D8AB1BBF37B5}"/>
    <cellStyle name="40% - Accent4 2 2 3 5" xfId="22091" xr:uid="{F03784F5-888C-4C7A-AB2B-4E726ACF7A73}"/>
    <cellStyle name="40% - Accent4 2 2 3 6" xfId="22092" xr:uid="{750C2E2D-0627-49B2-9180-1D96EC94FD54}"/>
    <cellStyle name="40% - Accent4 2 2 3 7" xfId="22093" xr:uid="{5E42CABC-00BC-434B-A1C1-E029FDE0A7FB}"/>
    <cellStyle name="40% - Accent4 2 2 3 8" xfId="22073" xr:uid="{EE424416-7C52-47C0-B4E5-2BA94BF167D0}"/>
    <cellStyle name="40% - Accent4 2 2 4" xfId="4698" xr:uid="{ACCE1FD2-157C-4418-95C0-CEBD62696298}"/>
    <cellStyle name="40% - Accent4 2 2 4 2" xfId="22095" xr:uid="{6AAABE70-7786-4792-B827-318898942F7C}"/>
    <cellStyle name="40% - Accent4 2 2 4 2 2" xfId="22096" xr:uid="{05E8FCAF-64A2-48EC-9651-25E9E171750E}"/>
    <cellStyle name="40% - Accent4 2 2 4 2 3" xfId="22097" xr:uid="{9FF883F0-0322-4923-8B84-818AA40CBDAB}"/>
    <cellStyle name="40% - Accent4 2 2 4 3" xfId="22098" xr:uid="{70AD18B0-68B8-476D-AE7D-879E4DFBF2D1}"/>
    <cellStyle name="40% - Accent4 2 2 4 4" xfId="22099" xr:uid="{DB561959-6479-4547-8A19-86090BDF757D}"/>
    <cellStyle name="40% - Accent4 2 2 4 5" xfId="22100" xr:uid="{A1565AF2-A029-4774-8DCC-71CEBE7C40B6}"/>
    <cellStyle name="40% - Accent4 2 2 4 6" xfId="22094" xr:uid="{A690DC68-BF1D-4AEE-9B81-AA919D91DE05}"/>
    <cellStyle name="40% - Accent4 2 2 5" xfId="9193" xr:uid="{A9805449-69CB-4A9D-A56A-E1C36AEC62DA}"/>
    <cellStyle name="40% - Accent4 2 2 5 2" xfId="22102" xr:uid="{7BB1E90C-4845-4F03-869C-2809D9E406DF}"/>
    <cellStyle name="40% - Accent4 2 2 5 2 2" xfId="22103" xr:uid="{7DE95BC2-9F4C-4665-A3A6-9C1D939DBFB1}"/>
    <cellStyle name="40% - Accent4 2 2 5 2 3" xfId="22104" xr:uid="{DBC14194-7547-4F07-90C2-6B74A5F9AA9C}"/>
    <cellStyle name="40% - Accent4 2 2 5 3" xfId="22105" xr:uid="{03250735-08C6-4634-B502-5926AF677C86}"/>
    <cellStyle name="40% - Accent4 2 2 5 4" xfId="22106" xr:uid="{20AA8A91-4BFE-42AC-A3C6-CFD980893309}"/>
    <cellStyle name="40% - Accent4 2 2 5 5" xfId="22107" xr:uid="{A30E619A-1578-4817-B031-2C90732D3368}"/>
    <cellStyle name="40% - Accent4 2 2 5 6" xfId="22101" xr:uid="{9393A843-906A-4470-BC39-2C7D1A0E6FCA}"/>
    <cellStyle name="40% - Accent4 2 2 6" xfId="22108" xr:uid="{1B75351B-05D9-4114-9E85-4494DD371D42}"/>
    <cellStyle name="40% - Accent4 2 2 6 2" xfId="22109" xr:uid="{C4B884F5-3D7E-445D-86D0-8E9133AD1FB0}"/>
    <cellStyle name="40% - Accent4 2 2 6 3" xfId="22110" xr:uid="{4886CF25-351C-4829-A6BA-11CC1EF764A0}"/>
    <cellStyle name="40% - Accent4 2 2 7" xfId="22111" xr:uid="{3F991BF1-4057-40DD-86A0-FD83490778D2}"/>
    <cellStyle name="40% - Accent4 2 2 8" xfId="22112" xr:uid="{A89BB470-D1DF-4098-B9E7-7280516F9AFE}"/>
    <cellStyle name="40% - Accent4 2 2 9" xfId="22113" xr:uid="{1B6C9A8B-9DFC-4A73-BFB5-E00FA9B634B3}"/>
    <cellStyle name="40% - Accent4 2 3" xfId="920" xr:uid="{49C1B14F-B02C-41F4-A58B-23EB84AFC155}"/>
    <cellStyle name="40% - Accent4 2 3 10" xfId="11691" xr:uid="{3F7EE5AD-EEEF-40A0-A238-160165C6E30C}"/>
    <cellStyle name="40% - Accent4 2 3 2" xfId="1961" xr:uid="{5F0D4A30-A405-4E9D-8166-8C71ED5246A0}"/>
    <cellStyle name="40% - Accent4 2 3 2 2" xfId="3985" xr:uid="{FABEF914-BE2D-4E98-987C-57E0CE171E66}"/>
    <cellStyle name="40% - Accent4 2 3 2 2 2" xfId="7994" xr:uid="{3EC29EFC-B645-46B5-A262-87EC2B56AF8B}"/>
    <cellStyle name="40% - Accent4 2 3 2 2 2 2" xfId="22117" xr:uid="{9E8F3746-5D66-4C10-B161-C097870586E6}"/>
    <cellStyle name="40% - Accent4 2 3 2 2 3" xfId="22118" xr:uid="{B1318BBA-0162-4F41-807F-C831BA555B73}"/>
    <cellStyle name="40% - Accent4 2 3 2 2 4" xfId="22116" xr:uid="{C7272804-DF7E-401B-8F0D-17EA92DF293C}"/>
    <cellStyle name="40% - Accent4 2 3 2 3" xfId="6003" xr:uid="{58B825D9-4E74-45D2-93C0-AFCD02E7AF64}"/>
    <cellStyle name="40% - Accent4 2 3 2 3 2" xfId="22119" xr:uid="{CE41D9C3-5AA5-40DA-9B31-4606E204F4D9}"/>
    <cellStyle name="40% - Accent4 2 3 2 4" xfId="10498" xr:uid="{998902E3-9835-4C49-B167-E2CB68ED3612}"/>
    <cellStyle name="40% - Accent4 2 3 2 4 2" xfId="22120" xr:uid="{10587269-A0FC-4F7C-B622-55D4B44847F2}"/>
    <cellStyle name="40% - Accent4 2 3 2 5" xfId="22121" xr:uid="{6368CE11-7BAC-45CE-A295-D4C631ACA725}"/>
    <cellStyle name="40% - Accent4 2 3 2 6" xfId="28873" xr:uid="{C9534C54-9A91-46D6-A40A-3AF4633E0DCE}"/>
    <cellStyle name="40% - Accent4 2 3 2 7" xfId="22115" xr:uid="{6F8AA3EF-7D7A-43CE-906B-23713B477870}"/>
    <cellStyle name="40% - Accent4 2 3 2 8" xfId="12728" xr:uid="{8AA87365-66FE-45FE-9D31-018C6DCBBAF5}"/>
    <cellStyle name="40% - Accent4 2 3 3" xfId="2948" xr:uid="{2DF4C89C-CB02-4EA1-B586-C42D41ABCAC0}"/>
    <cellStyle name="40% - Accent4 2 3 3 2" xfId="6957" xr:uid="{9389AF88-7C71-47A1-A380-3B884FCE2779}"/>
    <cellStyle name="40% - Accent4 2 3 3 2 2" xfId="22124" xr:uid="{FA52206D-ECC2-4D9B-8D31-3EBC66340154}"/>
    <cellStyle name="40% - Accent4 2 3 3 2 3" xfId="22125" xr:uid="{60A80B71-AC67-4D80-97E6-AADA6E90A7E3}"/>
    <cellStyle name="40% - Accent4 2 3 3 2 4" xfId="22123" xr:uid="{0CDFBEAD-71B0-4F01-8DBE-20FD2A2DA259}"/>
    <cellStyle name="40% - Accent4 2 3 3 3" xfId="22126" xr:uid="{4C03CCB2-9F70-4853-AD6F-421626086CAD}"/>
    <cellStyle name="40% - Accent4 2 3 3 4" xfId="22127" xr:uid="{5EDDB250-8987-4E70-9573-1D1408C5D1F9}"/>
    <cellStyle name="40% - Accent4 2 3 3 5" xfId="22128" xr:uid="{3CE6FBC6-627F-4685-98D8-56E93F63AE82}"/>
    <cellStyle name="40% - Accent4 2 3 3 6" xfId="22122" xr:uid="{2D664FE4-D395-492C-9FA4-25E47886BEEF}"/>
    <cellStyle name="40% - Accent4 2 3 4" xfId="4966" xr:uid="{A2EE1984-51BB-4F99-B336-4144CF5448E2}"/>
    <cellStyle name="40% - Accent4 2 3 4 2" xfId="22130" xr:uid="{BE626AF3-5C95-4E9C-B1D7-AA7C2C3D5F61}"/>
    <cellStyle name="40% - Accent4 2 3 4 3" xfId="22131" xr:uid="{FD31FF3E-41C7-4326-8D36-4A30D09A5ED9}"/>
    <cellStyle name="40% - Accent4 2 3 4 4" xfId="22129" xr:uid="{15A32EA1-FC5F-4797-99FF-9A88DF21F33E}"/>
    <cellStyle name="40% - Accent4 2 3 5" xfId="9461" xr:uid="{C04B877B-25D9-40F9-96D3-99225E98B617}"/>
    <cellStyle name="40% - Accent4 2 3 5 2" xfId="22132" xr:uid="{1E597D62-B7D1-4DD8-BE4E-054AD605F9CE}"/>
    <cellStyle name="40% - Accent4 2 3 6" xfId="22133" xr:uid="{2A91F066-863B-4E1D-8D77-42941C4508DF}"/>
    <cellStyle name="40% - Accent4 2 3 7" xfId="22134" xr:uid="{DBBF1A50-A337-478A-9926-55DEC643F62C}"/>
    <cellStyle name="40% - Accent4 2 3 8" xfId="27253" xr:uid="{DC3FBB74-A289-48FD-B509-14F9E4BEDD3C}"/>
    <cellStyle name="40% - Accent4 2 3 9" xfId="22114" xr:uid="{73A9FCAB-8E98-4ABA-BD96-F621A7B01041}"/>
    <cellStyle name="40% - Accent4 2 4" xfId="1424" xr:uid="{CB7C5D16-CF4D-473A-A72B-2305AA5710D6}"/>
    <cellStyle name="40% - Accent4 2 4 10" xfId="12193" xr:uid="{9EFF5C28-4722-493E-8EF1-E2AD11A0913B}"/>
    <cellStyle name="40% - Accent4 2 4 2" xfId="3450" xr:uid="{908D0A2B-E849-446B-89A0-801F4DD70057}"/>
    <cellStyle name="40% - Accent4 2 4 2 2" xfId="7459" xr:uid="{969521BC-D986-494B-8C9F-4861CD483AC4}"/>
    <cellStyle name="40% - Accent4 2 4 2 2 2" xfId="22138" xr:uid="{82CFE948-CD64-4625-9B2C-3EC99AF15391}"/>
    <cellStyle name="40% - Accent4 2 4 2 2 3" xfId="22139" xr:uid="{31056BD1-BAE1-4EAB-ADF5-32BA28550D94}"/>
    <cellStyle name="40% - Accent4 2 4 2 2 4" xfId="22137" xr:uid="{CFBBBEBF-86D5-4AD8-8B0A-2859F647347D}"/>
    <cellStyle name="40% - Accent4 2 4 2 3" xfId="22140" xr:uid="{EBD0BD80-F77D-4CCA-9F52-EA49ACB07A3A}"/>
    <cellStyle name="40% - Accent4 2 4 2 4" xfId="22141" xr:uid="{30AC7591-FFBF-4868-9258-E900DFB1E175}"/>
    <cellStyle name="40% - Accent4 2 4 2 5" xfId="22142" xr:uid="{C2C003E4-AC3D-47F1-9AD4-83CF4144A346}"/>
    <cellStyle name="40% - Accent4 2 4 2 6" xfId="22136" xr:uid="{494E2F91-FBE3-4544-AA8A-2DEC683FEB74}"/>
    <cellStyle name="40% - Accent4 2 4 3" xfId="5468" xr:uid="{7E814D8E-1980-4E92-AC29-EBA5F3D7E52E}"/>
    <cellStyle name="40% - Accent4 2 4 3 2" xfId="22144" xr:uid="{D5A1BA1D-D6CD-437F-A327-8E384EA685AD}"/>
    <cellStyle name="40% - Accent4 2 4 3 2 2" xfId="22145" xr:uid="{E43318E6-A1EC-4F4F-9813-0185376332CD}"/>
    <cellStyle name="40% - Accent4 2 4 3 2 3" xfId="22146" xr:uid="{AFBAAC22-9536-4843-9DB6-6C146E27B255}"/>
    <cellStyle name="40% - Accent4 2 4 3 3" xfId="22147" xr:uid="{82353667-8EBA-4911-BB92-F0F2F530178E}"/>
    <cellStyle name="40% - Accent4 2 4 3 4" xfId="22148" xr:uid="{3B365FD1-BF9F-4F1C-AAD6-303739A1263D}"/>
    <cellStyle name="40% - Accent4 2 4 3 5" xfId="22149" xr:uid="{C59E4D75-82CD-4AFC-95A2-9155B75EA85C}"/>
    <cellStyle name="40% - Accent4 2 4 3 6" xfId="22143" xr:uid="{5A1B95D9-7189-475A-BC9C-47E3FC6B277B}"/>
    <cellStyle name="40% - Accent4 2 4 4" xfId="9963" xr:uid="{BAEF9B9C-035D-4553-8576-6C393F9A9177}"/>
    <cellStyle name="40% - Accent4 2 4 4 2" xfId="22151" xr:uid="{98156BE1-7341-4B27-979C-F0989155403E}"/>
    <cellStyle name="40% - Accent4 2 4 4 3" xfId="22152" xr:uid="{81DB2609-E72B-48B0-A707-BE9F79C764EE}"/>
    <cellStyle name="40% - Accent4 2 4 4 4" xfId="22150" xr:uid="{45008D94-D95D-482F-AA20-A3A7A4385101}"/>
    <cellStyle name="40% - Accent4 2 4 5" xfId="22153" xr:uid="{13F8CC3E-EB75-4B8F-B6F5-010952ED938E}"/>
    <cellStyle name="40% - Accent4 2 4 6" xfId="22154" xr:uid="{DF399C34-9B67-4E46-BEEB-2630A174448E}"/>
    <cellStyle name="40% - Accent4 2 4 7" xfId="22155" xr:uid="{BE5AB54A-A96D-45F2-9861-C203204F4C60}"/>
    <cellStyle name="40% - Accent4 2 4 8" xfId="28363" xr:uid="{FB65B158-5CCC-4EC6-834D-B455C28342A8}"/>
    <cellStyle name="40% - Accent4 2 4 9" xfId="22135" xr:uid="{67186990-84A1-4F64-9E05-C31681A7F1E2}"/>
    <cellStyle name="40% - Accent4 2 5" xfId="2473" xr:uid="{6FBAE816-FFEF-49BB-ABE0-F3C5548EED1A}"/>
    <cellStyle name="40% - Accent4 2 5 2" xfId="6482" xr:uid="{23BE6F14-7FB6-48C2-B8F5-0870FB617A8D}"/>
    <cellStyle name="40% - Accent4 2 5 2 2" xfId="22158" xr:uid="{B382E2EB-0F12-43A4-BB0F-8CEFBC375667}"/>
    <cellStyle name="40% - Accent4 2 5 2 2 2" xfId="22159" xr:uid="{F1FD615B-3D6D-478C-A859-D8DE78A4A12F}"/>
    <cellStyle name="40% - Accent4 2 5 2 2 3" xfId="22160" xr:uid="{FDD0DA35-1138-4561-9261-BA6869B9A6C2}"/>
    <cellStyle name="40% - Accent4 2 5 2 3" xfId="22161" xr:uid="{ADE37272-2905-47A5-98D3-CC65B478D09B}"/>
    <cellStyle name="40% - Accent4 2 5 2 4" xfId="22162" xr:uid="{DD81B985-E19C-4F08-8508-A09A8E5067F7}"/>
    <cellStyle name="40% - Accent4 2 5 2 5" xfId="22163" xr:uid="{EB1D689C-DAC2-420F-B771-D85064E50F08}"/>
    <cellStyle name="40% - Accent4 2 5 2 6" xfId="22157" xr:uid="{E070FE0E-B9F4-476A-8A2D-D81E8F12B624}"/>
    <cellStyle name="40% - Accent4 2 5 3" xfId="22164" xr:uid="{EE2EBDF2-CA40-41FC-A332-9B4652D4DBB8}"/>
    <cellStyle name="40% - Accent4 2 5 3 2" xfId="22165" xr:uid="{07F84516-2F9A-4FF2-9E40-E47841C206AA}"/>
    <cellStyle name="40% - Accent4 2 5 3 2 2" xfId="22166" xr:uid="{72ABE5E7-D1AE-4A33-AB05-28EB2E0E9ACF}"/>
    <cellStyle name="40% - Accent4 2 5 3 2 3" xfId="22167" xr:uid="{3E7C4763-C809-4075-B72C-3DCAF300B379}"/>
    <cellStyle name="40% - Accent4 2 5 3 3" xfId="22168" xr:uid="{B54A6C83-F5F2-4EE9-B80E-19D8F6AA32A2}"/>
    <cellStyle name="40% - Accent4 2 5 3 4" xfId="22169" xr:uid="{366B4C0E-D0F2-4815-A6C7-FEF6847CFD6F}"/>
    <cellStyle name="40% - Accent4 2 5 3 5" xfId="22170" xr:uid="{3B43414A-C4B9-402E-8CF2-AC2394BA6652}"/>
    <cellStyle name="40% - Accent4 2 5 4" xfId="22171" xr:uid="{BDA66044-46DF-4EE0-AAD6-62A24D7FF864}"/>
    <cellStyle name="40% - Accent4 2 5 4 2" xfId="22172" xr:uid="{BE68599C-2639-43AC-9491-AC1FC3E55C59}"/>
    <cellStyle name="40% - Accent4 2 5 4 3" xfId="22173" xr:uid="{9ADCDA9E-FFC3-44C6-ADF6-FDF7DCFF2B91}"/>
    <cellStyle name="40% - Accent4 2 5 5" xfId="22174" xr:uid="{C4013441-406B-4E8F-8E34-64B546158139}"/>
    <cellStyle name="40% - Accent4 2 5 6" xfId="22175" xr:uid="{9DB91998-3130-47ED-8BBE-9D2DE79F41E1}"/>
    <cellStyle name="40% - Accent4 2 5 7" xfId="22176" xr:uid="{58D488BE-06D3-4C29-AD86-BFBC509CEB49}"/>
    <cellStyle name="40% - Accent4 2 5 8" xfId="22156" xr:uid="{F78F30B2-1A9D-4F06-9BDD-D7C01DD141BD}"/>
    <cellStyle name="40% - Accent4 2 6" xfId="4488" xr:uid="{E40F7CE1-5589-4D00-AC95-69F98FB3F70B}"/>
    <cellStyle name="40% - Accent4 2 6 2" xfId="22178" xr:uid="{BC594A8E-DABE-4A94-82F7-0E80F5BC09F0}"/>
    <cellStyle name="40% - Accent4 2 6 2 2" xfId="22179" xr:uid="{354A2450-92F5-4144-ADD4-B1058CA5622E}"/>
    <cellStyle name="40% - Accent4 2 6 2 3" xfId="22180" xr:uid="{6A90B3C5-15EA-46FF-B03C-2D8A771D3665}"/>
    <cellStyle name="40% - Accent4 2 6 3" xfId="22181" xr:uid="{59A5F671-21FA-41B3-AEEA-6D945A1C9E3C}"/>
    <cellStyle name="40% - Accent4 2 6 4" xfId="22182" xr:uid="{A7EA8627-AAB0-46F6-93AA-A469EBFA8042}"/>
    <cellStyle name="40% - Accent4 2 6 5" xfId="22183" xr:uid="{7ABBF4CA-180A-429F-92DA-40BA284F7A19}"/>
    <cellStyle name="40% - Accent4 2 6 6" xfId="22177" xr:uid="{12F6ED09-BEE8-4444-88C5-E1E1AD0808AD}"/>
    <cellStyle name="40% - Accent4 2 7" xfId="8643" xr:uid="{22D85A4A-6655-4980-946A-E7603EFC872C}"/>
    <cellStyle name="40% - Accent4 2 7 2" xfId="22185" xr:uid="{4E3C1713-9921-4FA7-BED0-1B8EF157CE71}"/>
    <cellStyle name="40% - Accent4 2 7 2 2" xfId="22186" xr:uid="{49A528F8-8079-4A3E-9FA4-C00FDF66ECB3}"/>
    <cellStyle name="40% - Accent4 2 7 2 3" xfId="22187" xr:uid="{3D11EB4D-D59C-4835-9D2F-4055E65CA0F3}"/>
    <cellStyle name="40% - Accent4 2 7 3" xfId="22188" xr:uid="{D119022E-DCB3-43B9-85B0-A89F05D3555F}"/>
    <cellStyle name="40% - Accent4 2 7 4" xfId="22189" xr:uid="{644CFE38-6624-4F87-98E6-D73EDBD14B2A}"/>
    <cellStyle name="40% - Accent4 2 7 5" xfId="22190" xr:uid="{8DF727F8-900D-4E79-B499-19E5F0242A23}"/>
    <cellStyle name="40% - Accent4 2 7 6" xfId="22184" xr:uid="{6C5A2CD7-E17F-4723-9293-1A6A47DBFE7E}"/>
    <cellStyle name="40% - Accent4 2 8" xfId="8981" xr:uid="{B0DBA957-6302-4C35-A2CB-088BE4A4177D}"/>
    <cellStyle name="40% - Accent4 2 8 2" xfId="22192" xr:uid="{148655AE-813A-444F-98D2-D828E01CCE74}"/>
    <cellStyle name="40% - Accent4 2 8 3" xfId="22193" xr:uid="{B60942F9-EA8E-4DC7-BBE3-986423B99691}"/>
    <cellStyle name="40% - Accent4 2 8 4" xfId="22191" xr:uid="{ED689639-1B66-4DC1-9C5B-212442894246}"/>
    <cellStyle name="40% - Accent4 2 9" xfId="22194" xr:uid="{3DBAA529-0F60-4CA5-A9B8-7A9018C2AD24}"/>
    <cellStyle name="40% - Accent4 20" xfId="1355" xr:uid="{08DAF126-DEB0-475F-942A-7DB7145D6490}"/>
    <cellStyle name="40% - Accent4 20 2" xfId="3383" xr:uid="{448D241A-157C-4741-9595-72FD1EF3EF10}"/>
    <cellStyle name="40% - Accent4 20 2 2" xfId="7392" xr:uid="{B199BE00-BB0F-44D6-860B-D051B74C4BB8}"/>
    <cellStyle name="40% - Accent4 20 2 3" xfId="28296" xr:uid="{76A704AA-047A-4485-90A8-FAB4A1A1B11B}"/>
    <cellStyle name="40% - Accent4 20 3" xfId="5401" xr:uid="{B05423A3-E064-4012-B9BC-903898E44E56}"/>
    <cellStyle name="40% - Accent4 20 3 2" xfId="22195" xr:uid="{FBC1C8D4-C5F3-42E1-967F-7DC042F6B3BD}"/>
    <cellStyle name="40% - Accent4 20 4" xfId="9896" xr:uid="{2CEAF265-DDE5-4DAF-AA32-CD1D1C340C11}"/>
    <cellStyle name="40% - Accent4 20 5" xfId="12126" xr:uid="{ADA3F489-4C2D-47D1-9782-7B8FD925C8B0}"/>
    <cellStyle name="40% - Accent4 21" xfId="1379" xr:uid="{D0D31671-00B4-4E62-8505-7A8E80706226}"/>
    <cellStyle name="40% - Accent4 21 2" xfId="3407" xr:uid="{BE18DDA5-B0B1-40CF-8C8A-153328E1474F}"/>
    <cellStyle name="40% - Accent4 21 2 2" xfId="7416" xr:uid="{9CE7019A-08E8-430E-B191-E44C59457435}"/>
    <cellStyle name="40% - Accent4 21 2 3" xfId="28320" xr:uid="{8D273528-2068-459F-98B7-C0AF1E849D0A}"/>
    <cellStyle name="40% - Accent4 21 3" xfId="5425" xr:uid="{48D4C14D-E886-4FF9-9BB3-1939734C808D}"/>
    <cellStyle name="40% - Accent4 21 3 2" xfId="22196" xr:uid="{1B03C5E4-1AA2-4324-B339-61BC6DBCD05F}"/>
    <cellStyle name="40% - Accent4 21 4" xfId="9920" xr:uid="{A380E020-0DC1-4178-BC27-AF8FDE795AB9}"/>
    <cellStyle name="40% - Accent4 21 5" xfId="12150" xr:uid="{ADC3E467-6A0C-4173-8A2C-90189F069D20}"/>
    <cellStyle name="40% - Accent4 22" xfId="1405" xr:uid="{1597BBFC-A0A9-4685-A194-9D279A03ED50}"/>
    <cellStyle name="40% - Accent4 22 2" xfId="3431" xr:uid="{FA14F098-B6E2-497D-B8C1-8D58C02E0A6A}"/>
    <cellStyle name="40% - Accent4 22 2 2" xfId="7440" xr:uid="{9C20F345-7FD8-44AE-BBB1-EEEFCB66C8E5}"/>
    <cellStyle name="40% - Accent4 22 2 3" xfId="28345" xr:uid="{7152594E-61C0-4CB7-AF6D-516B5C1A6DE2}"/>
    <cellStyle name="40% - Accent4 22 3" xfId="5449" xr:uid="{68FF3192-7BBB-4E64-A375-BD93C8E569C5}"/>
    <cellStyle name="40% - Accent4 22 3 2" xfId="22197" xr:uid="{8C1D2CFE-FC26-4817-A0B1-31402B2E2CF3}"/>
    <cellStyle name="40% - Accent4 22 4" xfId="9944" xr:uid="{0E306051-7701-4C2A-8550-1AEC3CA4F739}"/>
    <cellStyle name="40% - Accent4 22 5" xfId="12174" xr:uid="{BFF53D94-023D-4DB1-849C-DEBB4D1AEC55}"/>
    <cellStyle name="40% - Accent4 23" xfId="2382" xr:uid="{8EA8E7C9-4179-4B2C-9087-B1D72BA49ACA}"/>
    <cellStyle name="40% - Accent4 23 2" xfId="6391" xr:uid="{98463AB8-95E1-45D2-8ADC-5DB74F1C2BF4}"/>
    <cellStyle name="40% - Accent4 23 2 2" xfId="22198" xr:uid="{74FF8F26-6955-47EE-AB14-B0D9930E3CE1}"/>
    <cellStyle name="40% - Accent4 23 3" xfId="11060" xr:uid="{35D3FADB-A969-4D43-B0A6-7F6C484459F2}"/>
    <cellStyle name="40% - Accent4 24" xfId="4375" xr:uid="{FB22397E-05B7-464B-B86B-80CB0C151577}"/>
    <cellStyle name="40% - Accent4 24 2" xfId="22199" xr:uid="{6EDDB595-128C-4B5E-A7E8-8B5FA4FC07A4}"/>
    <cellStyle name="40% - Accent4 25" xfId="8875" xr:uid="{214D852B-EF15-46EF-A3EC-C74BE000BDFA}"/>
    <cellStyle name="40% - Accent4 25 2" xfId="22200" xr:uid="{C862FCAF-FD71-4A30-AA20-0CC1C581BE64}"/>
    <cellStyle name="40% - Accent4 26" xfId="22201" xr:uid="{633963B7-D350-4AB4-A6C4-5A6680AC6FC0}"/>
    <cellStyle name="40% - Accent4 27" xfId="22202" xr:uid="{50598E2D-5A03-436A-957C-34CC92141F7E}"/>
    <cellStyle name="40% - Accent4 28" xfId="22203" xr:uid="{CB0257AE-6955-4493-80C7-95B0E4769A9F}"/>
    <cellStyle name="40% - Accent4 29" xfId="22204" xr:uid="{AB69F41E-166F-4BCA-9868-B149E44FAF6D}"/>
    <cellStyle name="40% - Accent4 3" xfId="453" xr:uid="{2A8EC31A-E023-4E9F-831F-8D29CBA0D29E}"/>
    <cellStyle name="40% - Accent4 3 10" xfId="22206" xr:uid="{8B2F5371-FE5F-46B0-91CA-AED82E1CB803}"/>
    <cellStyle name="40% - Accent4 3 11" xfId="22207" xr:uid="{361FEB8C-DCE6-4FF0-B91F-0FD00FE38EAA}"/>
    <cellStyle name="40% - Accent4 3 12" xfId="22208" xr:uid="{C6FDE347-64E2-4B7E-9CA3-F32E6E1B9316}"/>
    <cellStyle name="40% - Accent4 3 13" xfId="22205" xr:uid="{2730805F-A04D-492D-9C8D-E624570DF1B9}"/>
    <cellStyle name="40% - Accent4 3 14" xfId="27488" xr:uid="{F2D0E7DD-BB63-4ED9-B90A-6AA73953E450}"/>
    <cellStyle name="40% - Accent4 3 15" xfId="13157" xr:uid="{65A1D276-42F0-416E-BC09-0C56EEF8E7ED}"/>
    <cellStyle name="40% - Accent4 3 16" xfId="11240" xr:uid="{5C22D656-FA09-4DC8-832C-691E954654E6}"/>
    <cellStyle name="40% - Accent4 3 2" xfId="740" xr:uid="{D736490D-AE53-480C-B1DE-3A886316716B}"/>
    <cellStyle name="40% - Accent4 3 2 10" xfId="27719" xr:uid="{2B67F7E1-D6EE-4CAD-9D08-B6C799B187EC}"/>
    <cellStyle name="40% - Accent4 3 2 11" xfId="22209" xr:uid="{D537288A-CF9C-4EEC-B507-F23C18AA70A2}"/>
    <cellStyle name="40% - Accent4 3 2 12" xfId="11514" xr:uid="{4D73208A-85C4-4F34-A2D7-D7489827A895}"/>
    <cellStyle name="40% - Accent4 3 2 2" xfId="1785" xr:uid="{A171B94C-784E-47F9-A38A-170535588A57}"/>
    <cellStyle name="40% - Accent4 3 2 2 10" xfId="12552" xr:uid="{66615FE4-D0B6-4F50-8E79-09198FC46FA5}"/>
    <cellStyle name="40% - Accent4 3 2 2 2" xfId="3809" xr:uid="{1747D2CE-320D-496E-8AFC-085270F89EBD}"/>
    <cellStyle name="40% - Accent4 3 2 2 2 2" xfId="7818" xr:uid="{37AD9EF9-36EA-4967-B8F8-CBDE6A95F7B1}"/>
    <cellStyle name="40% - Accent4 3 2 2 2 2 2" xfId="22213" xr:uid="{D4F136B4-DCDF-4650-A3F0-C537F0FA64CB}"/>
    <cellStyle name="40% - Accent4 3 2 2 2 2 3" xfId="22214" xr:uid="{5163EFD3-BBC7-4CDD-8511-B6F5AABEE04A}"/>
    <cellStyle name="40% - Accent4 3 2 2 2 2 4" xfId="22212" xr:uid="{1140E233-2AD5-4CF8-B82E-F07F694564D0}"/>
    <cellStyle name="40% - Accent4 3 2 2 2 3" xfId="22215" xr:uid="{5E4994BF-37EC-4D9C-927A-2B16492715BC}"/>
    <cellStyle name="40% - Accent4 3 2 2 2 4" xfId="22216" xr:uid="{0A521704-196D-4AFA-A458-E88C9F3AC6CE}"/>
    <cellStyle name="40% - Accent4 3 2 2 2 5" xfId="22217" xr:uid="{B656C405-9FCB-47CF-BF63-29CEFD6FE144}"/>
    <cellStyle name="40% - Accent4 3 2 2 2 6" xfId="22211" xr:uid="{316BA402-3A2C-435B-955B-E5879F4D0259}"/>
    <cellStyle name="40% - Accent4 3 2 2 3" xfId="5827" xr:uid="{73429926-EAE0-41C2-B5CC-02933AB0D96A}"/>
    <cellStyle name="40% - Accent4 3 2 2 3 2" xfId="22219" xr:uid="{BFB23E5E-B976-48EF-AD9E-714A802C0375}"/>
    <cellStyle name="40% - Accent4 3 2 2 3 2 2" xfId="22220" xr:uid="{4E60519E-670A-4459-B3D1-405AD04DBCB8}"/>
    <cellStyle name="40% - Accent4 3 2 2 3 2 3" xfId="22221" xr:uid="{6DABA6DE-B510-428B-8881-C69E57A4C3F2}"/>
    <cellStyle name="40% - Accent4 3 2 2 3 3" xfId="22222" xr:uid="{559294AC-5AA4-41F0-AB26-BECDDB037F79}"/>
    <cellStyle name="40% - Accent4 3 2 2 3 4" xfId="22223" xr:uid="{6CA9F9A8-53C3-4088-AFDE-8BC6D5432426}"/>
    <cellStyle name="40% - Accent4 3 2 2 3 5" xfId="22224" xr:uid="{AB64259A-3BD7-419C-923D-86FAC17B8C15}"/>
    <cellStyle name="40% - Accent4 3 2 2 3 6" xfId="22218" xr:uid="{E08A3ECA-A19D-42EF-A47A-4BC577DD1BBF}"/>
    <cellStyle name="40% - Accent4 3 2 2 4" xfId="10322" xr:uid="{1EAA49BA-F73C-4ED9-BF0C-740A10F81944}"/>
    <cellStyle name="40% - Accent4 3 2 2 4 2" xfId="22226" xr:uid="{1DB606B6-30C1-42C1-842D-9406E3099ED0}"/>
    <cellStyle name="40% - Accent4 3 2 2 4 3" xfId="22227" xr:uid="{B153E75B-AB8A-47F2-923F-9B12A86C597E}"/>
    <cellStyle name="40% - Accent4 3 2 2 4 4" xfId="22225" xr:uid="{2446E048-1DFC-4D8F-8C46-FE9A68B7AAD9}"/>
    <cellStyle name="40% - Accent4 3 2 2 5" xfId="22228" xr:uid="{0947B48B-C76E-4744-B346-D5D122A7A471}"/>
    <cellStyle name="40% - Accent4 3 2 2 6" xfId="22229" xr:uid="{7ED33266-AF79-44CE-BA97-40503B7C463D}"/>
    <cellStyle name="40% - Accent4 3 2 2 7" xfId="22230" xr:uid="{B86FB343-1174-47DC-A0DF-414E81E53521}"/>
    <cellStyle name="40% - Accent4 3 2 2 8" xfId="28702" xr:uid="{3B23E653-9A47-4370-B75F-A93DF686E3F9}"/>
    <cellStyle name="40% - Accent4 3 2 2 9" xfId="22210" xr:uid="{88EFD0C4-4208-408D-A9AE-A39CA9568E87}"/>
    <cellStyle name="40% - Accent4 3 2 3" xfId="2772" xr:uid="{DC1136FA-DB7D-42ED-9060-FE058D961F17}"/>
    <cellStyle name="40% - Accent4 3 2 3 2" xfId="6781" xr:uid="{D0E00F1A-38D4-4671-8D46-481E48FE6C35}"/>
    <cellStyle name="40% - Accent4 3 2 3 2 2" xfId="22233" xr:uid="{EA7E44F5-61EC-4B8E-B583-12AFBC3950F1}"/>
    <cellStyle name="40% - Accent4 3 2 3 2 2 2" xfId="22234" xr:uid="{E527AB38-4009-488F-BC33-C207E068183B}"/>
    <cellStyle name="40% - Accent4 3 2 3 2 2 3" xfId="22235" xr:uid="{447D1259-5302-4A55-9BA6-CE24EDC21533}"/>
    <cellStyle name="40% - Accent4 3 2 3 2 3" xfId="22236" xr:uid="{1484CA5C-5097-44EF-9A9A-4F17C987A4B3}"/>
    <cellStyle name="40% - Accent4 3 2 3 2 4" xfId="22237" xr:uid="{98F044B3-F916-40AC-BCE4-8C1CFC33D738}"/>
    <cellStyle name="40% - Accent4 3 2 3 2 5" xfId="22238" xr:uid="{0A700003-D051-476D-8A07-A744C6B1FE8E}"/>
    <cellStyle name="40% - Accent4 3 2 3 2 6" xfId="22232" xr:uid="{D992AA12-50EC-49AB-94AE-662AB1D30CB1}"/>
    <cellStyle name="40% - Accent4 3 2 3 3" xfId="22239" xr:uid="{71D7AE83-6E56-427E-B7D1-B2CA17B269A7}"/>
    <cellStyle name="40% - Accent4 3 2 3 3 2" xfId="22240" xr:uid="{C08B01C5-9C7A-4CE4-B31C-725747B9285A}"/>
    <cellStyle name="40% - Accent4 3 2 3 3 2 2" xfId="22241" xr:uid="{D4F6A9B6-ED6B-44C1-9465-A2C52D3178E5}"/>
    <cellStyle name="40% - Accent4 3 2 3 3 2 3" xfId="22242" xr:uid="{E3430F8F-7373-4B84-8057-0DA47C450D94}"/>
    <cellStyle name="40% - Accent4 3 2 3 3 3" xfId="22243" xr:uid="{CC46055B-B64D-476E-8A66-D44BBFB7FEEF}"/>
    <cellStyle name="40% - Accent4 3 2 3 3 4" xfId="22244" xr:uid="{D32A3774-9930-4D70-B749-857A81BC3350}"/>
    <cellStyle name="40% - Accent4 3 2 3 3 5" xfId="22245" xr:uid="{6A66E6EE-86F2-4BC6-84B4-CE97495869C3}"/>
    <cellStyle name="40% - Accent4 3 2 3 4" xfId="22246" xr:uid="{2CAB6EAD-96B3-412A-855E-FD50CF982C67}"/>
    <cellStyle name="40% - Accent4 3 2 3 4 2" xfId="22247" xr:uid="{BE23C8AD-2C1C-4A2A-8E4B-E6A090A23BC9}"/>
    <cellStyle name="40% - Accent4 3 2 3 4 3" xfId="22248" xr:uid="{5409D16D-BF93-4F24-9C3F-A88BFCF8C64E}"/>
    <cellStyle name="40% - Accent4 3 2 3 5" xfId="22249" xr:uid="{42037A0A-4B78-4EAB-8889-FA585E121577}"/>
    <cellStyle name="40% - Accent4 3 2 3 6" xfId="22250" xr:uid="{A5C92CDD-7C9A-48F8-9C51-C76255B5C057}"/>
    <cellStyle name="40% - Accent4 3 2 3 7" xfId="22251" xr:uid="{58A662E1-62E5-4F71-BD48-00AD0212E612}"/>
    <cellStyle name="40% - Accent4 3 2 3 8" xfId="22231" xr:uid="{4EAEE194-A5AE-495F-AB7F-55D1CD1455CD}"/>
    <cellStyle name="40% - Accent4 3 2 4" xfId="4789" xr:uid="{7165A735-DF4F-4395-86E6-12A584FC0893}"/>
    <cellStyle name="40% - Accent4 3 2 4 2" xfId="22253" xr:uid="{BCBF29E5-ABE1-4016-97DF-24518B76F624}"/>
    <cellStyle name="40% - Accent4 3 2 4 2 2" xfId="22254" xr:uid="{102A6053-9909-41B5-B92B-45CC5C776A45}"/>
    <cellStyle name="40% - Accent4 3 2 4 2 3" xfId="22255" xr:uid="{C3B9909C-7729-4534-9593-4C26291EA803}"/>
    <cellStyle name="40% - Accent4 3 2 4 3" xfId="22256" xr:uid="{550FEF79-22C7-4DAA-8D91-9478AD82DF91}"/>
    <cellStyle name="40% - Accent4 3 2 4 4" xfId="22257" xr:uid="{B8A8406D-AA22-40F9-B793-8D5C7D0B9777}"/>
    <cellStyle name="40% - Accent4 3 2 4 5" xfId="22258" xr:uid="{7B94D4F2-455F-42BA-8C86-D2C125E68FE0}"/>
    <cellStyle name="40% - Accent4 3 2 4 6" xfId="22252" xr:uid="{727B68BC-795A-4FF4-90B6-96750A2338FE}"/>
    <cellStyle name="40% - Accent4 3 2 5" xfId="9285" xr:uid="{FC10D3CE-73F9-4C0E-A596-574F8A3BD148}"/>
    <cellStyle name="40% - Accent4 3 2 5 2" xfId="22260" xr:uid="{C7490F8E-78CA-46F0-8F9B-854CC832C1A7}"/>
    <cellStyle name="40% - Accent4 3 2 5 2 2" xfId="22261" xr:uid="{1396544B-3FC2-4BF7-9DEE-9BCC5B10EBB4}"/>
    <cellStyle name="40% - Accent4 3 2 5 2 3" xfId="22262" xr:uid="{4A9BCA0F-6474-4172-8AC4-9D851FAB5343}"/>
    <cellStyle name="40% - Accent4 3 2 5 3" xfId="22263" xr:uid="{B90DA72A-37D3-4A61-B4FD-6AE8AA1D31D8}"/>
    <cellStyle name="40% - Accent4 3 2 5 4" xfId="22264" xr:uid="{3A1EA835-B00F-4D23-A3D8-CDBA54D7A651}"/>
    <cellStyle name="40% - Accent4 3 2 5 5" xfId="22265" xr:uid="{8EF24AFD-A457-41E4-9537-333ECD0BFC63}"/>
    <cellStyle name="40% - Accent4 3 2 5 6" xfId="22259" xr:uid="{32B3ED3B-8F43-425F-B968-6DB0FC7486DB}"/>
    <cellStyle name="40% - Accent4 3 2 6" xfId="22266" xr:uid="{CFECD56D-8F67-4482-B39D-30DC0D5041A7}"/>
    <cellStyle name="40% - Accent4 3 2 6 2" xfId="22267" xr:uid="{6AFB1595-E178-4A3A-AB40-427BC4708C29}"/>
    <cellStyle name="40% - Accent4 3 2 6 3" xfId="22268" xr:uid="{B95605FB-6D21-4EE3-9025-553838156E94}"/>
    <cellStyle name="40% - Accent4 3 2 7" xfId="22269" xr:uid="{63F3A649-EA21-4269-B6DA-93AA33FAA09E}"/>
    <cellStyle name="40% - Accent4 3 2 8" xfId="22270" xr:uid="{7AC0C6DD-7DFA-4466-9DF5-EC1431A90DF5}"/>
    <cellStyle name="40% - Accent4 3 2 9" xfId="22271" xr:uid="{844344C9-9B10-44E6-9D8B-D92DC449B55F}"/>
    <cellStyle name="40% - Accent4 3 3" xfId="1011" xr:uid="{CD6E43A6-5271-42A1-A5D8-0E2C3FC04FAD}"/>
    <cellStyle name="40% - Accent4 3 3 10" xfId="11782" xr:uid="{701AD87C-88CF-417A-8F8E-06062DB67D38}"/>
    <cellStyle name="40% - Accent4 3 3 2" xfId="2052" xr:uid="{42441A03-8E80-487B-99E5-109AA00D44CF}"/>
    <cellStyle name="40% - Accent4 3 3 2 2" xfId="4076" xr:uid="{3820BAD4-3623-4911-B22B-41EBFD64DB36}"/>
    <cellStyle name="40% - Accent4 3 3 2 2 2" xfId="8085" xr:uid="{26BFB9C2-5226-4790-98A0-0EC0D54F3776}"/>
    <cellStyle name="40% - Accent4 3 3 2 2 2 2" xfId="22275" xr:uid="{191DB43D-1638-4F6F-9A59-ACEFBD784879}"/>
    <cellStyle name="40% - Accent4 3 3 2 2 3" xfId="22276" xr:uid="{9E0D3EDE-EB04-431B-8857-2A7E8479E124}"/>
    <cellStyle name="40% - Accent4 3 3 2 2 4" xfId="22274" xr:uid="{F9651711-6327-4A68-A5AC-B631CC5E94EE}"/>
    <cellStyle name="40% - Accent4 3 3 2 3" xfId="6094" xr:uid="{E72593F7-F4C5-4732-9DED-AC08380303EB}"/>
    <cellStyle name="40% - Accent4 3 3 2 3 2" xfId="22277" xr:uid="{1550544C-F13F-4974-BDC2-3200350BE274}"/>
    <cellStyle name="40% - Accent4 3 3 2 4" xfId="10589" xr:uid="{86668C14-48FC-4820-AE11-567426F8AF87}"/>
    <cellStyle name="40% - Accent4 3 3 2 4 2" xfId="22278" xr:uid="{635FA0D5-8D5D-4246-A23E-5841BC9386D2}"/>
    <cellStyle name="40% - Accent4 3 3 2 5" xfId="22279" xr:uid="{08DB846F-F288-4A9A-895F-3012219147BE}"/>
    <cellStyle name="40% - Accent4 3 3 2 6" xfId="28963" xr:uid="{8404A999-F88C-4DC0-A795-90A6E244439F}"/>
    <cellStyle name="40% - Accent4 3 3 2 7" xfId="22273" xr:uid="{4D7174D9-D10A-458C-AA95-5F361320D7DF}"/>
    <cellStyle name="40% - Accent4 3 3 2 8" xfId="12819" xr:uid="{81695EEC-3BA6-4152-99B7-00A7B2563B9F}"/>
    <cellStyle name="40% - Accent4 3 3 3" xfId="3039" xr:uid="{F7B7443D-3112-4D6C-8F03-EAD6B700C266}"/>
    <cellStyle name="40% - Accent4 3 3 3 2" xfId="7048" xr:uid="{FD86B3B0-A349-4F4D-88A9-AE166761664C}"/>
    <cellStyle name="40% - Accent4 3 3 3 2 2" xfId="22282" xr:uid="{5385B982-A01D-4EEE-950D-2A45E4C47136}"/>
    <cellStyle name="40% - Accent4 3 3 3 2 3" xfId="22283" xr:uid="{40C791FD-0094-4D80-8000-BC6E68B14D7F}"/>
    <cellStyle name="40% - Accent4 3 3 3 2 4" xfId="22281" xr:uid="{39FD4B9C-CBDB-4A3C-9235-4DB74B42FAB7}"/>
    <cellStyle name="40% - Accent4 3 3 3 3" xfId="22284" xr:uid="{0321351B-D531-4967-896C-34E286CA2CB9}"/>
    <cellStyle name="40% - Accent4 3 3 3 4" xfId="22285" xr:uid="{3EA62AC0-38E3-437D-83BA-DB3393DFF5EF}"/>
    <cellStyle name="40% - Accent4 3 3 3 5" xfId="22286" xr:uid="{B2A514CE-93E1-4FA1-BBDD-809D50CD586A}"/>
    <cellStyle name="40% - Accent4 3 3 3 6" xfId="22280" xr:uid="{EB0775A5-B2E7-4AC9-B046-C958D4ACCAEF}"/>
    <cellStyle name="40% - Accent4 3 3 4" xfId="5057" xr:uid="{0B82AF26-D406-47E6-A4FE-78AB85C613CA}"/>
    <cellStyle name="40% - Accent4 3 3 4 2" xfId="22288" xr:uid="{472365EC-0D05-4B49-980A-049694E10405}"/>
    <cellStyle name="40% - Accent4 3 3 4 3" xfId="22289" xr:uid="{BDB90997-F7BB-49D6-9991-138358AF4072}"/>
    <cellStyle name="40% - Accent4 3 3 4 4" xfId="22287" xr:uid="{156AACE9-2D47-4637-9E1D-82FB7127CAA9}"/>
    <cellStyle name="40% - Accent4 3 3 5" xfId="9552" xr:uid="{15DDEAB3-4C9A-49FA-AD68-7F9B4F14AED9}"/>
    <cellStyle name="40% - Accent4 3 3 5 2" xfId="22290" xr:uid="{DA8F9258-8590-4D5A-9624-74C806A1CE66}"/>
    <cellStyle name="40% - Accent4 3 3 6" xfId="22291" xr:uid="{76B35D9A-0EF9-4BA9-87DA-41294519ED38}"/>
    <cellStyle name="40% - Accent4 3 3 7" xfId="22292" xr:uid="{47D5EDEA-8072-45EC-B4CD-B9BB639ED99B}"/>
    <cellStyle name="40% - Accent4 3 3 8" xfId="27966" xr:uid="{A1049718-3431-41D8-8832-EABD6E638F42}"/>
    <cellStyle name="40% - Accent4 3 3 9" xfId="22272" xr:uid="{FB360CC4-6FAE-4861-8FD1-9B1B09CC773E}"/>
    <cellStyle name="40% - Accent4 3 4" xfId="1518" xr:uid="{65BB2601-89B1-478A-8642-3D23C27B182F}"/>
    <cellStyle name="40% - Accent4 3 4 10" xfId="12285" xr:uid="{B45BED63-FE11-4B84-BE76-D23DFAA6A231}"/>
    <cellStyle name="40% - Accent4 3 4 2" xfId="3542" xr:uid="{A721A7D7-F8B1-4E2D-99F6-5A30CBA2E291}"/>
    <cellStyle name="40% - Accent4 3 4 2 2" xfId="7551" xr:uid="{CEBACB93-361A-4667-BD70-31A3E9761C4E}"/>
    <cellStyle name="40% - Accent4 3 4 2 2 2" xfId="22296" xr:uid="{252193B7-DFAD-4BEE-A1B3-D5223A9FA6FA}"/>
    <cellStyle name="40% - Accent4 3 4 2 2 3" xfId="22297" xr:uid="{E9153CA1-433A-41CB-B46B-A519185CED26}"/>
    <cellStyle name="40% - Accent4 3 4 2 2 4" xfId="22295" xr:uid="{6F65EB4D-7C47-4FE0-8340-1296FC57EA2D}"/>
    <cellStyle name="40% - Accent4 3 4 2 3" xfId="22298" xr:uid="{23F4EFBB-5E19-4BBD-BE6A-F48D2FF00CF4}"/>
    <cellStyle name="40% - Accent4 3 4 2 4" xfId="22299" xr:uid="{E9AE19EB-F8D2-4816-A09C-56CE0B8D0A37}"/>
    <cellStyle name="40% - Accent4 3 4 2 5" xfId="22300" xr:uid="{C6711096-57DA-4775-A0B3-4B5D108A6906}"/>
    <cellStyle name="40% - Accent4 3 4 2 6" xfId="22294" xr:uid="{09D375FE-8E8B-4C6B-8A86-1430D1A6376C}"/>
    <cellStyle name="40% - Accent4 3 4 3" xfId="5560" xr:uid="{C8BE27AC-7257-45BC-8CFB-75F1B13154EE}"/>
    <cellStyle name="40% - Accent4 3 4 3 2" xfId="22302" xr:uid="{497A553F-E36B-40D9-A209-03B9A0B34112}"/>
    <cellStyle name="40% - Accent4 3 4 3 2 2" xfId="22303" xr:uid="{09651BBD-EAA9-4EC9-A772-EF3B815B8E47}"/>
    <cellStyle name="40% - Accent4 3 4 3 2 3" xfId="22304" xr:uid="{F1A455CE-1DD2-42BE-8080-E8E9C7B9193A}"/>
    <cellStyle name="40% - Accent4 3 4 3 3" xfId="22305" xr:uid="{71B9C833-C703-4AA7-8198-519ECE765B25}"/>
    <cellStyle name="40% - Accent4 3 4 3 4" xfId="22306" xr:uid="{801E0F9C-454F-43DF-A5A8-06F04B4BC7A8}"/>
    <cellStyle name="40% - Accent4 3 4 3 5" xfId="22307" xr:uid="{EB6EAD17-A069-46A2-BB31-8AD781F58040}"/>
    <cellStyle name="40% - Accent4 3 4 3 6" xfId="22301" xr:uid="{9B28B78E-8C3E-4C62-B255-160A476005D5}"/>
    <cellStyle name="40% - Accent4 3 4 4" xfId="10055" xr:uid="{070A010D-1E83-4046-80A5-6CCF9744D2DE}"/>
    <cellStyle name="40% - Accent4 3 4 4 2" xfId="22309" xr:uid="{060FAB3B-9C36-40A5-9247-8B06D0B8DDAD}"/>
    <cellStyle name="40% - Accent4 3 4 4 3" xfId="22310" xr:uid="{62C293F2-0996-4AF5-9179-76BEB5BCF646}"/>
    <cellStyle name="40% - Accent4 3 4 4 4" xfId="22308" xr:uid="{C1B0AB57-70B0-44CC-A3CC-F9A8F69D6099}"/>
    <cellStyle name="40% - Accent4 3 4 5" xfId="22311" xr:uid="{535A4577-3ABC-4AE7-8068-544C440F6344}"/>
    <cellStyle name="40% - Accent4 3 4 6" xfId="22312" xr:uid="{A43E0F9C-294E-4292-96D3-79E32FCD8191}"/>
    <cellStyle name="40% - Accent4 3 4 7" xfId="22313" xr:uid="{54AF16A5-8898-4741-BCAE-6EAE94FDDBA0}"/>
    <cellStyle name="40% - Accent4 3 4 8" xfId="28455" xr:uid="{EC929B65-B538-4DA1-ABA2-97DD7104773D}"/>
    <cellStyle name="40% - Accent4 3 4 9" xfId="22293" xr:uid="{F0360D82-DB63-4C48-8E3B-FDBF56899DB2}"/>
    <cellStyle name="40% - Accent4 3 5" xfId="2505" xr:uid="{E3929E95-A73D-4A1D-AB06-74A5AF6B8904}"/>
    <cellStyle name="40% - Accent4 3 5 2" xfId="6514" xr:uid="{80571F4A-ECB7-4B58-AEEA-696A6ECF4160}"/>
    <cellStyle name="40% - Accent4 3 5 2 2" xfId="22316" xr:uid="{74B5563F-5868-49FB-B498-3B2FF1249096}"/>
    <cellStyle name="40% - Accent4 3 5 2 2 2" xfId="22317" xr:uid="{725C2FF4-A4DE-4198-8710-61A4807B4977}"/>
    <cellStyle name="40% - Accent4 3 5 2 2 3" xfId="22318" xr:uid="{65B80EE0-3F9B-4035-BF94-123C1F2FB6FE}"/>
    <cellStyle name="40% - Accent4 3 5 2 3" xfId="22319" xr:uid="{54B49CC4-EEF7-4A4F-944A-B338C6D1671E}"/>
    <cellStyle name="40% - Accent4 3 5 2 4" xfId="22320" xr:uid="{F102F7F9-CCAC-41C6-BFC4-A05255BC0CDE}"/>
    <cellStyle name="40% - Accent4 3 5 2 5" xfId="22321" xr:uid="{C667CD98-8557-468D-A3A9-66D7D8BA378B}"/>
    <cellStyle name="40% - Accent4 3 5 2 6" xfId="22315" xr:uid="{FC44E6DD-84B9-419D-97A4-17741E9B5079}"/>
    <cellStyle name="40% - Accent4 3 5 3" xfId="22322" xr:uid="{8E743EBD-60D5-418A-BE2C-35392F7869E5}"/>
    <cellStyle name="40% - Accent4 3 5 3 2" xfId="22323" xr:uid="{3E3224DA-9963-4E5B-B50F-E20268F27438}"/>
    <cellStyle name="40% - Accent4 3 5 3 2 2" xfId="22324" xr:uid="{A0AEFC96-F7FE-49E9-8E2D-F59AAB70978F}"/>
    <cellStyle name="40% - Accent4 3 5 3 2 3" xfId="22325" xr:uid="{725A5F2B-4BF3-4A0E-B9B5-04E2A543EEC6}"/>
    <cellStyle name="40% - Accent4 3 5 3 3" xfId="22326" xr:uid="{91556511-9A6E-44ED-9FAF-63CC98FEDF5C}"/>
    <cellStyle name="40% - Accent4 3 5 3 4" xfId="22327" xr:uid="{25A2A3E2-8A81-400C-BA88-4940605560BB}"/>
    <cellStyle name="40% - Accent4 3 5 3 5" xfId="22328" xr:uid="{EFE9FA14-92BB-4DC3-B3FF-2D60623D3EC8}"/>
    <cellStyle name="40% - Accent4 3 5 4" xfId="22329" xr:uid="{F3AF2F9A-798D-43B0-8A25-E9E59E52267D}"/>
    <cellStyle name="40% - Accent4 3 5 4 2" xfId="22330" xr:uid="{838F3EF2-773B-4537-AE6F-32C949102A6E}"/>
    <cellStyle name="40% - Accent4 3 5 4 3" xfId="22331" xr:uid="{22273DB4-E0E8-45E3-AC88-0D47516CBB27}"/>
    <cellStyle name="40% - Accent4 3 5 5" xfId="22332" xr:uid="{16C1C9C8-297E-4355-996F-2D2EBB97460D}"/>
    <cellStyle name="40% - Accent4 3 5 6" xfId="22333" xr:uid="{6D7A9477-0523-4FF0-9360-CECC6CC096C3}"/>
    <cellStyle name="40% - Accent4 3 5 7" xfId="22334" xr:uid="{05A86D29-7374-4DD0-BBC9-467898936351}"/>
    <cellStyle name="40% - Accent4 3 5 8" xfId="22314" xr:uid="{EC0C5E5C-BA4C-47A3-B87A-2BCC3D930707}"/>
    <cellStyle name="40% - Accent4 3 6" xfId="4521" xr:uid="{09DBB085-16F9-48F5-AA5F-52016C397D13}"/>
    <cellStyle name="40% - Accent4 3 6 2" xfId="22336" xr:uid="{7419D9EA-6922-4C42-B26F-89A6D2D30AE2}"/>
    <cellStyle name="40% - Accent4 3 6 2 2" xfId="22337" xr:uid="{58A84FDE-4259-4166-A33C-D01F63CA8180}"/>
    <cellStyle name="40% - Accent4 3 6 2 3" xfId="22338" xr:uid="{20E0262E-6189-46C4-A300-698943AED0C6}"/>
    <cellStyle name="40% - Accent4 3 6 3" xfId="22339" xr:uid="{93C0C177-ADD1-4E37-A6B1-F66E66F9893D}"/>
    <cellStyle name="40% - Accent4 3 6 4" xfId="22340" xr:uid="{061853D1-F8FD-42C8-8798-8118B69AEA64}"/>
    <cellStyle name="40% - Accent4 3 6 5" xfId="22341" xr:uid="{962BFC3E-3941-451F-81D1-467A04D54E79}"/>
    <cellStyle name="40% - Accent4 3 6 6" xfId="22342" xr:uid="{743FAB72-452E-4D41-82CC-94D615881308}"/>
    <cellStyle name="40% - Accent4 3 6 7" xfId="22335" xr:uid="{BB5AB5CF-9FCF-410D-9E4A-9B3AC2516C27}"/>
    <cellStyle name="40% - Accent4 3 7" xfId="9016" xr:uid="{F1A4DEF5-8D23-4718-B7C0-6447E5B9B64A}"/>
    <cellStyle name="40% - Accent4 3 7 2" xfId="22344" xr:uid="{774B903B-FBAA-48AE-A9A0-0BD0D562AABE}"/>
    <cellStyle name="40% - Accent4 3 7 2 2" xfId="22345" xr:uid="{E53FF0EF-2E55-41B2-9EC4-37A387F5AE55}"/>
    <cellStyle name="40% - Accent4 3 7 2 3" xfId="22346" xr:uid="{5E787DB4-0BEA-4FCF-9002-465C96B9DF92}"/>
    <cellStyle name="40% - Accent4 3 7 3" xfId="22347" xr:uid="{251BA465-FE5F-4F0E-8A64-D90D362ED9DB}"/>
    <cellStyle name="40% - Accent4 3 7 4" xfId="22348" xr:uid="{EBFCBC97-ADEB-474E-BFEA-62E1CE4AE3B0}"/>
    <cellStyle name="40% - Accent4 3 7 5" xfId="22349" xr:uid="{A68CD148-2157-42F9-BE5B-5F9D954BB838}"/>
    <cellStyle name="40% - Accent4 3 7 6" xfId="22343" xr:uid="{0701D3FE-8099-41DD-9003-68C316ECF01A}"/>
    <cellStyle name="40% - Accent4 3 8" xfId="22350" xr:uid="{7388C8B3-712F-46A3-916D-3929124C970C}"/>
    <cellStyle name="40% - Accent4 3 8 2" xfId="22351" xr:uid="{4888A726-7232-4CF7-8E84-204B1B68EED9}"/>
    <cellStyle name="40% - Accent4 3 8 3" xfId="22352" xr:uid="{7AEB5866-E338-4659-B09A-63C342467DF3}"/>
    <cellStyle name="40% - Accent4 3 9" xfId="22353" xr:uid="{72F8164C-2414-4C62-86D3-020687D945E7}"/>
    <cellStyle name="40% - Accent4 30" xfId="22354" xr:uid="{F689CD1B-045E-4E49-9479-993A3C3C65F0}"/>
    <cellStyle name="40% - Accent4 31" xfId="22355" xr:uid="{99F89FDD-9A89-40B7-8432-C407E001AF4C}"/>
    <cellStyle name="40% - Accent4 32" xfId="22356" xr:uid="{5C882C74-1F17-4406-A673-1581D22656F3}"/>
    <cellStyle name="40% - Accent4 33" xfId="22357" xr:uid="{6050DF66-2C67-4022-B46B-E55A3CB4DAF8}"/>
    <cellStyle name="40% - Accent4 34" xfId="22358" xr:uid="{5DC90B9C-EE8B-43DF-8E62-AB9F02A637F5}"/>
    <cellStyle name="40% - Accent4 35" xfId="22359" xr:uid="{824A9FDF-FB6B-4AFB-B856-FF8743F75464}"/>
    <cellStyle name="40% - Accent4 36" xfId="21881" xr:uid="{10144E6D-DA6D-4FDC-AC37-1EA8FC543E58}"/>
    <cellStyle name="40% - Accent4 37" xfId="13127" xr:uid="{CC66E246-59E1-49A9-B68A-9F2751D21F08}"/>
    <cellStyle name="40% - Accent4 38" xfId="11012" xr:uid="{F73B6560-0BA2-4A13-A2FD-DE5B37CA9E88}"/>
    <cellStyle name="40% - Accent4 39" xfId="11220" xr:uid="{0DF851A5-A94F-4F64-9EA0-CC384D8DB8F6}"/>
    <cellStyle name="40% - Accent4 4" xfId="471" xr:uid="{BA347C85-914D-4B41-B446-E5EC511CD8B8}"/>
    <cellStyle name="40% - Accent4 4 10" xfId="22361" xr:uid="{B0313742-05AC-480E-AF2D-9A64CE05CCA6}"/>
    <cellStyle name="40% - Accent4 4 11" xfId="22362" xr:uid="{C4672CA7-2D10-430B-ACD0-BB5A11690BB2}"/>
    <cellStyle name="40% - Accent4 4 12" xfId="22360" xr:uid="{1CBFE1AE-D976-4E94-A9BE-54757C98A3C5}"/>
    <cellStyle name="40% - Accent4 4 13" xfId="13218" xr:uid="{A519861E-0DE1-414E-AD25-3249F74DC890}"/>
    <cellStyle name="40% - Accent4 4 14" xfId="11258" xr:uid="{06B5735A-4034-4F7E-9A6B-EC61B5CFA986}"/>
    <cellStyle name="40% - Accent4 4 2" xfId="758" xr:uid="{B9EE7C06-46A2-4AAB-937C-68D0707621E6}"/>
    <cellStyle name="40% - Accent4 4 2 10" xfId="27736" xr:uid="{1417156B-971D-41B6-8D1A-6258FD62000A}"/>
    <cellStyle name="40% - Accent4 4 2 11" xfId="22363" xr:uid="{07B80905-A511-4A81-B71C-C9018BE67EF1}"/>
    <cellStyle name="40% - Accent4 4 2 12" xfId="11532" xr:uid="{39ECFCE7-7608-4839-A9EF-0324ECDEA210}"/>
    <cellStyle name="40% - Accent4 4 2 2" xfId="1803" xr:uid="{DF2BD3E4-2DB5-4552-B366-3811C1EA2D4C}"/>
    <cellStyle name="40% - Accent4 4 2 2 10" xfId="12570" xr:uid="{CE6D3D81-35A8-4557-9E05-552D3A1EA9F6}"/>
    <cellStyle name="40% - Accent4 4 2 2 2" xfId="3827" xr:uid="{7B2E2C17-51E5-4FAE-855C-1741FF635E9D}"/>
    <cellStyle name="40% - Accent4 4 2 2 2 2" xfId="7836" xr:uid="{93911289-E62A-46A6-85F3-16E51481680B}"/>
    <cellStyle name="40% - Accent4 4 2 2 2 2 2" xfId="22367" xr:uid="{991B222D-AB09-4312-9BBA-ACAC98016EA8}"/>
    <cellStyle name="40% - Accent4 4 2 2 2 2 3" xfId="22368" xr:uid="{9A6FC60F-8125-4983-B214-96EC1AF6164C}"/>
    <cellStyle name="40% - Accent4 4 2 2 2 2 4" xfId="22366" xr:uid="{10342EE6-5876-4D6C-AD3F-D98AD5B30501}"/>
    <cellStyle name="40% - Accent4 4 2 2 2 3" xfId="22369" xr:uid="{40904060-AF8E-474F-84D7-8591D9B3AA8C}"/>
    <cellStyle name="40% - Accent4 4 2 2 2 4" xfId="22370" xr:uid="{2FC3FC5E-07DF-4D86-9154-A406E9BC0E42}"/>
    <cellStyle name="40% - Accent4 4 2 2 2 5" xfId="22371" xr:uid="{CB1EE527-982B-470B-9A56-F55E3FF5B1CE}"/>
    <cellStyle name="40% - Accent4 4 2 2 2 6" xfId="22365" xr:uid="{0A307C56-6695-4ADE-88AF-60B38A9671AE}"/>
    <cellStyle name="40% - Accent4 4 2 2 3" xfId="5845" xr:uid="{541E6EAA-B737-4831-95E8-F9C6702E1D56}"/>
    <cellStyle name="40% - Accent4 4 2 2 3 2" xfId="22373" xr:uid="{5AC16D44-44B0-4E52-8C0B-A69691D5E70A}"/>
    <cellStyle name="40% - Accent4 4 2 2 3 2 2" xfId="22374" xr:uid="{DF628FD8-0957-4B3A-8C7A-871F51FABE6D}"/>
    <cellStyle name="40% - Accent4 4 2 2 3 2 3" xfId="22375" xr:uid="{737203DF-961F-4BFE-BBA5-252907FE44DD}"/>
    <cellStyle name="40% - Accent4 4 2 2 3 3" xfId="22376" xr:uid="{E5CCEB7D-09EC-4C5F-93A3-0786D2ED0194}"/>
    <cellStyle name="40% - Accent4 4 2 2 3 4" xfId="22377" xr:uid="{C3476B25-6DF8-4300-8046-430B0EA1DFFB}"/>
    <cellStyle name="40% - Accent4 4 2 2 3 5" xfId="22378" xr:uid="{0BA81201-F8E1-4931-89AC-12170E42B6E3}"/>
    <cellStyle name="40% - Accent4 4 2 2 3 6" xfId="22372" xr:uid="{C95D7581-291A-4E8C-8444-B593BC11EB98}"/>
    <cellStyle name="40% - Accent4 4 2 2 4" xfId="10340" xr:uid="{E20D95EE-1D59-4A3E-BC1D-BFDD0819E3A5}"/>
    <cellStyle name="40% - Accent4 4 2 2 4 2" xfId="22380" xr:uid="{42F6A3E7-12B7-4AD1-A3F1-F38BB48E3EEC}"/>
    <cellStyle name="40% - Accent4 4 2 2 4 3" xfId="22381" xr:uid="{9D3C3A9F-C04E-4CA9-9F29-023C56333FD2}"/>
    <cellStyle name="40% - Accent4 4 2 2 4 4" xfId="22379" xr:uid="{721EA248-40A6-4912-B823-E4C01E29350B}"/>
    <cellStyle name="40% - Accent4 4 2 2 5" xfId="22382" xr:uid="{2798475B-14CC-4C7C-BD4D-346E5F6BD825}"/>
    <cellStyle name="40% - Accent4 4 2 2 6" xfId="22383" xr:uid="{7CA22A78-B1AB-4C33-9FE8-9FBAEC53392C}"/>
    <cellStyle name="40% - Accent4 4 2 2 7" xfId="22384" xr:uid="{DC0FA478-54FE-4F35-BC12-C6592528FBBC}"/>
    <cellStyle name="40% - Accent4 4 2 2 8" xfId="28719" xr:uid="{43773BDF-72F0-4089-BE2F-A50066E0A55E}"/>
    <cellStyle name="40% - Accent4 4 2 2 9" xfId="22364" xr:uid="{FF543D8E-3C38-4E23-92C5-31EC3C698E40}"/>
    <cellStyle name="40% - Accent4 4 2 3" xfId="2790" xr:uid="{7631E43F-1B3C-47EA-B110-A8A951991B53}"/>
    <cellStyle name="40% - Accent4 4 2 3 2" xfId="6799" xr:uid="{146A13C2-68D3-4FB6-84E6-7170F560C8BB}"/>
    <cellStyle name="40% - Accent4 4 2 3 2 2" xfId="22387" xr:uid="{1E89079F-F33D-4923-99E4-B1906FA34C5C}"/>
    <cellStyle name="40% - Accent4 4 2 3 2 2 2" xfId="22388" xr:uid="{AD8D3F9B-D305-4545-83E1-EB9F6B3DEA96}"/>
    <cellStyle name="40% - Accent4 4 2 3 2 2 3" xfId="22389" xr:uid="{1A9F9042-5356-4E97-857E-D691502FBE38}"/>
    <cellStyle name="40% - Accent4 4 2 3 2 3" xfId="22390" xr:uid="{901EAD57-925D-4145-815F-76E4487B8FB8}"/>
    <cellStyle name="40% - Accent4 4 2 3 2 4" xfId="22391" xr:uid="{EC8D706E-72EC-4941-AC12-58A753FFDDF3}"/>
    <cellStyle name="40% - Accent4 4 2 3 2 5" xfId="22392" xr:uid="{6B311E04-D147-4B0E-A2F5-A38AEC47BF1E}"/>
    <cellStyle name="40% - Accent4 4 2 3 2 6" xfId="22386" xr:uid="{59717A19-F2E6-43E2-B0FF-BCDA36CBC72F}"/>
    <cellStyle name="40% - Accent4 4 2 3 3" xfId="22393" xr:uid="{FE685ED2-5850-49A7-B164-5CB9257E1EAD}"/>
    <cellStyle name="40% - Accent4 4 2 3 3 2" xfId="22394" xr:uid="{D9EC3949-94CE-48E5-A285-7592AD3DA9FF}"/>
    <cellStyle name="40% - Accent4 4 2 3 3 2 2" xfId="22395" xr:uid="{81033C28-3A42-4C91-B4A0-0142203CA89C}"/>
    <cellStyle name="40% - Accent4 4 2 3 3 2 3" xfId="22396" xr:uid="{9421CD0F-422F-4AD5-9617-4525A74CACC5}"/>
    <cellStyle name="40% - Accent4 4 2 3 3 3" xfId="22397" xr:uid="{7A092F37-BEB4-4134-AAE8-4253FF1538DF}"/>
    <cellStyle name="40% - Accent4 4 2 3 3 4" xfId="22398" xr:uid="{C2EF8520-D3C7-4C15-8809-BA3BCB808B1B}"/>
    <cellStyle name="40% - Accent4 4 2 3 3 5" xfId="22399" xr:uid="{6E256558-CB38-49D8-BF30-853536D77B3A}"/>
    <cellStyle name="40% - Accent4 4 2 3 4" xfId="22400" xr:uid="{AC1AA738-A7A7-4C5C-93CD-8111782CDA53}"/>
    <cellStyle name="40% - Accent4 4 2 3 4 2" xfId="22401" xr:uid="{FA4608FE-8E46-4021-9DB9-0076B887E6C8}"/>
    <cellStyle name="40% - Accent4 4 2 3 4 3" xfId="22402" xr:uid="{2F6482FF-1D26-4958-9FE5-E68B3C6C4038}"/>
    <cellStyle name="40% - Accent4 4 2 3 5" xfId="22403" xr:uid="{E98D56AF-10A8-4114-B869-23492FBAC587}"/>
    <cellStyle name="40% - Accent4 4 2 3 6" xfId="22404" xr:uid="{BF98AE88-67A3-401A-ADC9-B8C09E07C170}"/>
    <cellStyle name="40% - Accent4 4 2 3 7" xfId="22405" xr:uid="{BEA0E02E-481F-437B-94E6-021667997F30}"/>
    <cellStyle name="40% - Accent4 4 2 3 8" xfId="22385" xr:uid="{B47223F8-F7DB-40FD-B74D-69C7E160E60A}"/>
    <cellStyle name="40% - Accent4 4 2 4" xfId="4807" xr:uid="{FED911C8-D609-45D6-9C9D-90B4F53A4648}"/>
    <cellStyle name="40% - Accent4 4 2 4 2" xfId="22407" xr:uid="{AA408AC7-D340-46D1-9366-AD8C0879FADC}"/>
    <cellStyle name="40% - Accent4 4 2 4 2 2" xfId="22408" xr:uid="{0D26F542-B142-434C-B337-05E0E9FAFE37}"/>
    <cellStyle name="40% - Accent4 4 2 4 2 3" xfId="22409" xr:uid="{924ED7CF-7630-4498-96F1-31B18FBA7ADB}"/>
    <cellStyle name="40% - Accent4 4 2 4 3" xfId="22410" xr:uid="{8D65205C-61C7-4C81-A1D5-0816EFDD9FE6}"/>
    <cellStyle name="40% - Accent4 4 2 4 4" xfId="22411" xr:uid="{614850C4-C64F-42E2-8998-0204AFBC9ECF}"/>
    <cellStyle name="40% - Accent4 4 2 4 5" xfId="22412" xr:uid="{8E6867AD-088C-444F-9E1F-BDBFFFB27FF8}"/>
    <cellStyle name="40% - Accent4 4 2 4 6" xfId="22406" xr:uid="{1411DC6F-96E6-4A26-910C-413258EDD9BD}"/>
    <cellStyle name="40% - Accent4 4 2 5" xfId="9303" xr:uid="{BDE3046B-7104-4B15-A7BA-57A8146897A1}"/>
    <cellStyle name="40% - Accent4 4 2 5 2" xfId="22414" xr:uid="{2CD3FBB1-DE10-4D43-B15A-011D6B582ED3}"/>
    <cellStyle name="40% - Accent4 4 2 5 2 2" xfId="22415" xr:uid="{812BB01D-07AA-43FB-82BB-ADC7DD4080A9}"/>
    <cellStyle name="40% - Accent4 4 2 5 2 3" xfId="22416" xr:uid="{3DDF5D53-D038-4D6E-8AE4-0FCA709B270C}"/>
    <cellStyle name="40% - Accent4 4 2 5 3" xfId="22417" xr:uid="{21B33A4E-5A24-4C50-B846-F4A8C22049BD}"/>
    <cellStyle name="40% - Accent4 4 2 5 4" xfId="22418" xr:uid="{4BF348EB-A2C0-4C2E-9FEA-93ABA743119E}"/>
    <cellStyle name="40% - Accent4 4 2 5 5" xfId="22419" xr:uid="{2FF58177-6E23-4495-BCE5-1C2694EA906C}"/>
    <cellStyle name="40% - Accent4 4 2 5 6" xfId="22413" xr:uid="{D12B931E-6EE2-41F6-B025-588D0F88DD33}"/>
    <cellStyle name="40% - Accent4 4 2 6" xfId="22420" xr:uid="{FB1FD3A0-F06D-41EC-9479-A3BFA160C8D0}"/>
    <cellStyle name="40% - Accent4 4 2 6 2" xfId="22421" xr:uid="{4E3AA0A7-EF34-4333-9336-FB8DC2222858}"/>
    <cellStyle name="40% - Accent4 4 2 6 3" xfId="22422" xr:uid="{4EC6FEBA-14E7-416A-8CB4-50E7ACCDE945}"/>
    <cellStyle name="40% - Accent4 4 2 7" xfId="22423" xr:uid="{B14F550B-B854-4945-9756-D8054C77CEF1}"/>
    <cellStyle name="40% - Accent4 4 2 8" xfId="22424" xr:uid="{46214A58-3181-4CCB-B94B-CDFA53061452}"/>
    <cellStyle name="40% - Accent4 4 2 9" xfId="22425" xr:uid="{E3D31468-A829-4140-979E-A0E9D3B6D469}"/>
    <cellStyle name="40% - Accent4 4 3" xfId="1029" xr:uid="{3FAC9D79-3668-4851-95BD-3225540AB375}"/>
    <cellStyle name="40% - Accent4 4 3 10" xfId="11800" xr:uid="{AC5FC1D2-316A-4382-A882-43E221E861DC}"/>
    <cellStyle name="40% - Accent4 4 3 2" xfId="2070" xr:uid="{00443535-860B-4A8D-B6BA-7EF712677081}"/>
    <cellStyle name="40% - Accent4 4 3 2 2" xfId="4094" xr:uid="{94E63ECD-1AE9-47DD-B653-2908DEE85E6B}"/>
    <cellStyle name="40% - Accent4 4 3 2 2 2" xfId="8103" xr:uid="{E0E48219-0AEA-48FB-9E6F-0CEA801E4DA4}"/>
    <cellStyle name="40% - Accent4 4 3 2 2 2 2" xfId="22429" xr:uid="{4BDDFD62-27C0-4899-8B83-9B0CA087CAC4}"/>
    <cellStyle name="40% - Accent4 4 3 2 2 3" xfId="22430" xr:uid="{4445C0F2-28BD-4056-A616-B8A835FE534F}"/>
    <cellStyle name="40% - Accent4 4 3 2 2 4" xfId="22428" xr:uid="{613D8592-7050-47CB-8ECC-AED170031C7B}"/>
    <cellStyle name="40% - Accent4 4 3 2 3" xfId="6112" xr:uid="{4B9B68E0-4A17-4A81-94AF-730B3F4D49DF}"/>
    <cellStyle name="40% - Accent4 4 3 2 3 2" xfId="22431" xr:uid="{7804C8E4-40D3-4D6F-8CD5-BC81C0710AB4}"/>
    <cellStyle name="40% - Accent4 4 3 2 4" xfId="10607" xr:uid="{4FD6123E-18AE-43EF-8898-A9CF8A6829EE}"/>
    <cellStyle name="40% - Accent4 4 3 2 4 2" xfId="22432" xr:uid="{165D9A0A-0EB2-45E9-A72E-FC0EA418234C}"/>
    <cellStyle name="40% - Accent4 4 3 2 5" xfId="22433" xr:uid="{2FD46ED1-CA7D-416D-8F00-CB1F57079896}"/>
    <cellStyle name="40% - Accent4 4 3 2 6" xfId="28980" xr:uid="{574B999A-9CFE-4C55-AE75-934583BC228A}"/>
    <cellStyle name="40% - Accent4 4 3 2 7" xfId="22427" xr:uid="{D86D089B-70A8-4454-9DEC-9F3F5A4C00B8}"/>
    <cellStyle name="40% - Accent4 4 3 2 8" xfId="12837" xr:uid="{6CFBF6A4-28E5-453A-BD43-E69C88EA2887}"/>
    <cellStyle name="40% - Accent4 4 3 3" xfId="3057" xr:uid="{C4CBD5FA-3B27-42A9-B408-98B70A438A27}"/>
    <cellStyle name="40% - Accent4 4 3 3 2" xfId="7066" xr:uid="{83F6D18D-02D0-4F41-99D6-3A0C36737822}"/>
    <cellStyle name="40% - Accent4 4 3 3 2 2" xfId="22436" xr:uid="{89F7287C-6F74-4AF5-B078-45CCE960FA84}"/>
    <cellStyle name="40% - Accent4 4 3 3 2 3" xfId="22437" xr:uid="{C6735D90-0733-4BD6-85D7-4D4F9A3518CD}"/>
    <cellStyle name="40% - Accent4 4 3 3 2 4" xfId="22435" xr:uid="{BF43190C-F56D-4788-A15D-FF8BFD8FE8C5}"/>
    <cellStyle name="40% - Accent4 4 3 3 3" xfId="22438" xr:uid="{44757BE6-DAC8-4F8F-95F4-3806BB2CD905}"/>
    <cellStyle name="40% - Accent4 4 3 3 4" xfId="22439" xr:uid="{160329AA-F3BA-4894-A632-CE88CAA82444}"/>
    <cellStyle name="40% - Accent4 4 3 3 5" xfId="22440" xr:uid="{4D5B92FA-5382-4810-A466-782C211DC775}"/>
    <cellStyle name="40% - Accent4 4 3 3 6" xfId="22434" xr:uid="{CD9BDB88-407F-4473-9649-C52CE38C5E70}"/>
    <cellStyle name="40% - Accent4 4 3 4" xfId="5075" xr:uid="{65754C8A-F877-48A7-A657-807D96DACD3B}"/>
    <cellStyle name="40% - Accent4 4 3 4 2" xfId="22442" xr:uid="{91A7DEBC-F333-40C7-8AE7-85BCCD2B8578}"/>
    <cellStyle name="40% - Accent4 4 3 4 3" xfId="22443" xr:uid="{346D5481-9894-4162-9E57-2436098A1521}"/>
    <cellStyle name="40% - Accent4 4 3 4 4" xfId="22441" xr:uid="{0CDB3EA0-99A1-42C1-AAE6-84D3A6716C32}"/>
    <cellStyle name="40% - Accent4 4 3 5" xfId="9570" xr:uid="{1C003650-E909-4C79-BD72-8B8BABDB21E7}"/>
    <cellStyle name="40% - Accent4 4 3 5 2" xfId="22444" xr:uid="{BFD9AEA5-71EA-46DE-9EF4-94AE1A44C7F9}"/>
    <cellStyle name="40% - Accent4 4 3 6" xfId="22445" xr:uid="{0D490EC5-A944-4AB8-A32A-7BFD3D619DC7}"/>
    <cellStyle name="40% - Accent4 4 3 7" xfId="22446" xr:uid="{1D681BE7-A2F0-4226-92C0-473058CD8DA8}"/>
    <cellStyle name="40% - Accent4 4 3 8" xfId="27983" xr:uid="{796C32B2-48C5-4A00-9AE8-E41A7F9CF33A}"/>
    <cellStyle name="40% - Accent4 4 3 9" xfId="22426" xr:uid="{33FBE327-7823-489A-AA9D-C5C8547E94D9}"/>
    <cellStyle name="40% - Accent4 4 4" xfId="1536" xr:uid="{7C7E8E3B-5CED-4C0E-826A-10C50AFC8892}"/>
    <cellStyle name="40% - Accent4 4 4 10" xfId="12303" xr:uid="{67A3805D-60C1-4C16-9422-354E7BBE2F73}"/>
    <cellStyle name="40% - Accent4 4 4 2" xfId="3560" xr:uid="{DFFE2822-734B-45CA-940D-C7E9F4A1F2F9}"/>
    <cellStyle name="40% - Accent4 4 4 2 2" xfId="7569" xr:uid="{D53F5EA8-8C3A-49F8-9060-EDB34988708E}"/>
    <cellStyle name="40% - Accent4 4 4 2 2 2" xfId="22450" xr:uid="{4F524989-A30E-404F-A4B8-AB3E3B67FAAC}"/>
    <cellStyle name="40% - Accent4 4 4 2 2 3" xfId="22451" xr:uid="{ACF82A86-6E14-443F-9AD7-666BC9430896}"/>
    <cellStyle name="40% - Accent4 4 4 2 2 4" xfId="22449" xr:uid="{80A96520-C8B1-4D3C-81DF-B8B35F234F06}"/>
    <cellStyle name="40% - Accent4 4 4 2 3" xfId="22452" xr:uid="{AC73DDD8-4B5A-4901-93B2-6346858116E9}"/>
    <cellStyle name="40% - Accent4 4 4 2 4" xfId="22453" xr:uid="{F0443319-6048-48FD-B07C-B18F0983235B}"/>
    <cellStyle name="40% - Accent4 4 4 2 5" xfId="22454" xr:uid="{987028FD-D45E-4945-8620-06F05D885EB6}"/>
    <cellStyle name="40% - Accent4 4 4 2 6" xfId="22448" xr:uid="{D9799EA9-B509-4FDC-80F6-7AC57F23C4DD}"/>
    <cellStyle name="40% - Accent4 4 4 3" xfId="5578" xr:uid="{97973D3B-F10A-4CF5-8468-F56A76CD56DE}"/>
    <cellStyle name="40% - Accent4 4 4 3 2" xfId="22456" xr:uid="{8A3D4EAB-16AF-4D27-946D-207950398985}"/>
    <cellStyle name="40% - Accent4 4 4 3 2 2" xfId="22457" xr:uid="{474C0946-D0D0-40CE-BBBB-FAA98E9318EA}"/>
    <cellStyle name="40% - Accent4 4 4 3 2 3" xfId="22458" xr:uid="{94A33FF2-7988-4380-AEB3-A42811B15CCB}"/>
    <cellStyle name="40% - Accent4 4 4 3 3" xfId="22459" xr:uid="{3FBCEB27-2CBD-4E34-82CB-1E9AF8A41CAE}"/>
    <cellStyle name="40% - Accent4 4 4 3 4" xfId="22460" xr:uid="{81F666EB-D973-4EA3-944B-AFE6AB8965CE}"/>
    <cellStyle name="40% - Accent4 4 4 3 5" xfId="22461" xr:uid="{7F85B7DF-4A7A-43E3-A481-AD21917770CB}"/>
    <cellStyle name="40% - Accent4 4 4 3 6" xfId="22455" xr:uid="{7B8248AA-B432-4739-BF93-EF89AB2E0468}"/>
    <cellStyle name="40% - Accent4 4 4 4" xfId="10073" xr:uid="{9A08E148-7580-461D-A1E1-9C7A31E0D9B6}"/>
    <cellStyle name="40% - Accent4 4 4 4 2" xfId="22463" xr:uid="{448A9506-2A1A-4BCD-BBE6-9EC0CFC1A3FD}"/>
    <cellStyle name="40% - Accent4 4 4 4 3" xfId="22464" xr:uid="{01B813D2-D36E-47C8-891C-2633FE528C0B}"/>
    <cellStyle name="40% - Accent4 4 4 4 4" xfId="22462" xr:uid="{6BA3EED7-6A2E-45A7-AD54-38DA4E840630}"/>
    <cellStyle name="40% - Accent4 4 4 5" xfId="22465" xr:uid="{1F9D6227-4DF6-48CD-844B-DD010A531B90}"/>
    <cellStyle name="40% - Accent4 4 4 6" xfId="22466" xr:uid="{366450DF-1820-476F-AD6E-4F083598E695}"/>
    <cellStyle name="40% - Accent4 4 4 7" xfId="22467" xr:uid="{5814229D-0273-4D44-99B6-E6A3CD9A1DE7}"/>
    <cellStyle name="40% - Accent4 4 4 8" xfId="28472" xr:uid="{FE5608F0-DD70-409B-AA35-26A5E980D786}"/>
    <cellStyle name="40% - Accent4 4 4 9" xfId="22447" xr:uid="{BFF23175-A44E-4D59-845C-53D660B08396}"/>
    <cellStyle name="40% - Accent4 4 5" xfId="2523" xr:uid="{0B67EFFA-F84F-4F39-9506-23EA4288772D}"/>
    <cellStyle name="40% - Accent4 4 5 2" xfId="6532" xr:uid="{E71C30CF-DF28-46D6-B15F-68E2806F0B86}"/>
    <cellStyle name="40% - Accent4 4 5 2 2" xfId="22470" xr:uid="{61E242C3-93BD-4274-82E3-82DDF7E4D469}"/>
    <cellStyle name="40% - Accent4 4 5 2 2 2" xfId="22471" xr:uid="{F69F64D7-A69B-453D-A0A8-555C6B35D184}"/>
    <cellStyle name="40% - Accent4 4 5 2 2 3" xfId="22472" xr:uid="{5EE009E3-527C-459E-9816-9A63C452BEB9}"/>
    <cellStyle name="40% - Accent4 4 5 2 3" xfId="22473" xr:uid="{47C36403-1F95-4927-9CDF-3A18D511893C}"/>
    <cellStyle name="40% - Accent4 4 5 2 4" xfId="22474" xr:uid="{0281022F-D0FB-4703-A135-5006A6B2BB33}"/>
    <cellStyle name="40% - Accent4 4 5 2 5" xfId="22475" xr:uid="{161C925F-3738-4BF7-8AFB-0EB612871BCC}"/>
    <cellStyle name="40% - Accent4 4 5 2 6" xfId="22469" xr:uid="{C6F6C0CF-FFB7-47DB-AF28-154D259E288A}"/>
    <cellStyle name="40% - Accent4 4 5 3" xfId="22476" xr:uid="{57428C45-407A-4A32-AA8E-B8BA29466C0E}"/>
    <cellStyle name="40% - Accent4 4 5 3 2" xfId="22477" xr:uid="{B47FEB15-4D8F-4100-B01C-51243BA27DAF}"/>
    <cellStyle name="40% - Accent4 4 5 3 2 2" xfId="22478" xr:uid="{7650AA5B-5D77-4CF5-BD27-F74A28ECC4FF}"/>
    <cellStyle name="40% - Accent4 4 5 3 2 3" xfId="22479" xr:uid="{C0BA2ECD-EAB6-4A2F-A55F-6774FE9431A7}"/>
    <cellStyle name="40% - Accent4 4 5 3 3" xfId="22480" xr:uid="{38236992-46D4-4AAF-ABF4-C375AB324692}"/>
    <cellStyle name="40% - Accent4 4 5 3 4" xfId="22481" xr:uid="{7CA47D34-8331-4FB9-B063-CA23E675534E}"/>
    <cellStyle name="40% - Accent4 4 5 3 5" xfId="22482" xr:uid="{AF08F002-AB07-49EE-8C92-E21A0ECF9E7C}"/>
    <cellStyle name="40% - Accent4 4 5 4" xfId="22483" xr:uid="{47F22BEC-2379-4D6F-9F0E-3FEE17BF26E2}"/>
    <cellStyle name="40% - Accent4 4 5 4 2" xfId="22484" xr:uid="{936D388A-504B-40BF-99B2-2D19F08698EC}"/>
    <cellStyle name="40% - Accent4 4 5 4 3" xfId="22485" xr:uid="{38AAE10B-8EEE-4F74-A652-7819A675A878}"/>
    <cellStyle name="40% - Accent4 4 5 5" xfId="22486" xr:uid="{1E2282A9-57F4-45FA-B860-78E47C0A3227}"/>
    <cellStyle name="40% - Accent4 4 5 6" xfId="22487" xr:uid="{972AB84D-51DD-4487-8819-F713582CEDFE}"/>
    <cellStyle name="40% - Accent4 4 5 7" xfId="22488" xr:uid="{0AD97BB2-41E9-42AC-9E97-3BB0ACDEF710}"/>
    <cellStyle name="40% - Accent4 4 5 8" xfId="22468" xr:uid="{CCD4C5A8-ED44-4A93-8003-81E9291B8FDA}"/>
    <cellStyle name="40% - Accent4 4 6" xfId="4539" xr:uid="{6B6A0633-CDB2-4034-A305-6D2EB1729EFF}"/>
    <cellStyle name="40% - Accent4 4 6 2" xfId="22490" xr:uid="{D45181CD-0485-4418-B8EB-8E3DE80AA8A5}"/>
    <cellStyle name="40% - Accent4 4 6 2 2" xfId="22491" xr:uid="{DE7507B3-37A8-468F-AC28-EB36BA120027}"/>
    <cellStyle name="40% - Accent4 4 6 2 3" xfId="22492" xr:uid="{F3A50957-23F1-4971-97ED-2806E73795B2}"/>
    <cellStyle name="40% - Accent4 4 6 3" xfId="22493" xr:uid="{DAA5DAEC-13B1-4F27-9E4D-678FC68B81C0}"/>
    <cellStyle name="40% - Accent4 4 6 4" xfId="22494" xr:uid="{7DC35384-44D9-4414-B946-E7B1843E8CE6}"/>
    <cellStyle name="40% - Accent4 4 6 5" xfId="22495" xr:uid="{AEF438B8-72C8-45F3-80F7-C6EF5CC9BECC}"/>
    <cellStyle name="40% - Accent4 4 6 6" xfId="22489" xr:uid="{0EAECD55-9555-40BE-89D6-C97CB2B731CD}"/>
    <cellStyle name="40% - Accent4 4 7" xfId="9034" xr:uid="{5B216934-8F2D-4404-9A00-0EF25C4E1EFB}"/>
    <cellStyle name="40% - Accent4 4 7 2" xfId="22497" xr:uid="{1229412F-FD3F-44E2-97C4-399923354F7E}"/>
    <cellStyle name="40% - Accent4 4 7 2 2" xfId="22498" xr:uid="{E4DFA7F9-83CC-4D8A-BF97-BA816FC992A4}"/>
    <cellStyle name="40% - Accent4 4 7 2 3" xfId="22499" xr:uid="{E43ADDB9-60C4-4BDC-B18C-AEB9B414C945}"/>
    <cellStyle name="40% - Accent4 4 7 3" xfId="22500" xr:uid="{630525F7-9C03-4B46-B781-7A8376B34803}"/>
    <cellStyle name="40% - Accent4 4 7 4" xfId="22501" xr:uid="{4DF22DC4-8F1D-460E-BB41-6E0496D26225}"/>
    <cellStyle name="40% - Accent4 4 7 5" xfId="22502" xr:uid="{DEB54CA3-5764-47D2-8127-0E1AB9C8EBDE}"/>
    <cellStyle name="40% - Accent4 4 7 6" xfId="22496" xr:uid="{B8232A14-B46F-4481-9D11-9EF04AEAD049}"/>
    <cellStyle name="40% - Accent4 4 8" xfId="22503" xr:uid="{059768B7-006D-4291-BC96-D4F749195F4B}"/>
    <cellStyle name="40% - Accent4 4 8 2" xfId="22504" xr:uid="{B8E55ACB-38F2-4779-A007-479E1D865FDC}"/>
    <cellStyle name="40% - Accent4 4 8 3" xfId="22505" xr:uid="{3EAFFAA7-3B3B-4D1C-BF8F-49740CB65436}"/>
    <cellStyle name="40% - Accent4 4 9" xfId="22506" xr:uid="{8253BF6A-6C70-4E30-932E-28EF1DD2052C}"/>
    <cellStyle name="40% - Accent4 5" xfId="490" xr:uid="{AE5FDE41-61DB-4976-B43F-B71DD9B9FBC6}"/>
    <cellStyle name="40% - Accent4 5 10" xfId="22508" xr:uid="{1E154318-664D-4AED-9980-A40F44ADF28F}"/>
    <cellStyle name="40% - Accent4 5 11" xfId="22509" xr:uid="{18250526-2208-4900-9E88-25E5A61DCD46}"/>
    <cellStyle name="40% - Accent4 5 12" xfId="27509" xr:uid="{F22AF73B-F386-4B42-8D2F-58858FDCBD0C}"/>
    <cellStyle name="40% - Accent4 5 13" xfId="22507" xr:uid="{77047D5D-8DDD-4441-9871-A57492A37BB1}"/>
    <cellStyle name="40% - Accent4 5 14" xfId="11277" xr:uid="{41966D13-887C-4D16-90B7-A35FABE8BCEA}"/>
    <cellStyle name="40% - Accent4 5 2" xfId="777" xr:uid="{0DF0F779-2650-4CC4-80AD-086FE5AEF02A}"/>
    <cellStyle name="40% - Accent4 5 2 10" xfId="27754" xr:uid="{09A41028-DB15-40FB-B93C-120ED4485E2A}"/>
    <cellStyle name="40% - Accent4 5 2 11" xfId="22510" xr:uid="{9F30321F-004E-4E58-B947-B46F748AB856}"/>
    <cellStyle name="40% - Accent4 5 2 12" xfId="11551" xr:uid="{18A8583F-31DA-4FE8-9F5A-CA37A954D379}"/>
    <cellStyle name="40% - Accent4 5 2 2" xfId="1822" xr:uid="{2E5F2607-66D6-48E5-B689-BA3A901D62BF}"/>
    <cellStyle name="40% - Accent4 5 2 2 10" xfId="12589" xr:uid="{1B2495CD-C65D-4B21-8409-0E549918BC5F}"/>
    <cellStyle name="40% - Accent4 5 2 2 2" xfId="3846" xr:uid="{DA1CDB9C-53C9-45FA-8CF5-FDFBD9F7117D}"/>
    <cellStyle name="40% - Accent4 5 2 2 2 2" xfId="7855" xr:uid="{3E77D7D9-B797-4F1B-9254-74E504A2AB8A}"/>
    <cellStyle name="40% - Accent4 5 2 2 2 2 2" xfId="22514" xr:uid="{DDE9DFB6-C733-4ABE-BC70-C5D9E428B5E2}"/>
    <cellStyle name="40% - Accent4 5 2 2 2 2 3" xfId="22515" xr:uid="{89833563-C1CB-4E75-BA65-E8CFAA01E7F7}"/>
    <cellStyle name="40% - Accent4 5 2 2 2 2 4" xfId="22513" xr:uid="{87C820EC-8BE0-4EC8-A1EF-19535B35076A}"/>
    <cellStyle name="40% - Accent4 5 2 2 2 3" xfId="22516" xr:uid="{CFE39618-4FFB-4D70-9653-C9C7EAFAA21F}"/>
    <cellStyle name="40% - Accent4 5 2 2 2 4" xfId="22517" xr:uid="{1DFDFFE9-E43C-4191-B67A-717F28C3D3C1}"/>
    <cellStyle name="40% - Accent4 5 2 2 2 5" xfId="22518" xr:uid="{10865634-509C-4B97-9BC7-19D7742488A4}"/>
    <cellStyle name="40% - Accent4 5 2 2 2 6" xfId="22512" xr:uid="{487FC855-EC7E-4DC6-80AB-CBE17A495CA9}"/>
    <cellStyle name="40% - Accent4 5 2 2 3" xfId="5864" xr:uid="{4A5C3631-76A8-4DAE-AE71-688C24CD34A2}"/>
    <cellStyle name="40% - Accent4 5 2 2 3 2" xfId="22520" xr:uid="{1D923F7D-AACE-4214-B2B0-9DE3CC377966}"/>
    <cellStyle name="40% - Accent4 5 2 2 3 2 2" xfId="22521" xr:uid="{8805E9A6-B745-470F-9AED-114914DFE00F}"/>
    <cellStyle name="40% - Accent4 5 2 2 3 2 3" xfId="22522" xr:uid="{276CE3AA-CEE0-43AB-BCE3-D4EC4E4AACD7}"/>
    <cellStyle name="40% - Accent4 5 2 2 3 3" xfId="22523" xr:uid="{ABC78D52-3B2F-4A5E-996A-1403A4F305C9}"/>
    <cellStyle name="40% - Accent4 5 2 2 3 4" xfId="22524" xr:uid="{9C97B78E-A8E3-483A-9288-8A9D7EED43AB}"/>
    <cellStyle name="40% - Accent4 5 2 2 3 5" xfId="22525" xr:uid="{906890A4-EBAD-4600-9A3B-1F058CE727D4}"/>
    <cellStyle name="40% - Accent4 5 2 2 3 6" xfId="22519" xr:uid="{45C8EB0E-F910-4E0F-97C5-3C9FAD43FC47}"/>
    <cellStyle name="40% - Accent4 5 2 2 4" xfId="10359" xr:uid="{F9CB200F-EF5A-41BD-A98B-172982FCD14B}"/>
    <cellStyle name="40% - Accent4 5 2 2 4 2" xfId="22527" xr:uid="{05E3E68E-9EC5-486D-92EC-40E88370E68A}"/>
    <cellStyle name="40% - Accent4 5 2 2 4 3" xfId="22528" xr:uid="{AFA1A405-A6EB-4DCD-8952-1BEB85996F26}"/>
    <cellStyle name="40% - Accent4 5 2 2 4 4" xfId="22526" xr:uid="{75AEB57B-41FB-46FB-9AEB-2F7C939F41C2}"/>
    <cellStyle name="40% - Accent4 5 2 2 5" xfId="22529" xr:uid="{0C2BB73D-D1DD-478F-970E-F8BEBCA287D1}"/>
    <cellStyle name="40% - Accent4 5 2 2 6" xfId="22530" xr:uid="{3ECA277E-FC9D-453D-8D00-C6577668BCFB}"/>
    <cellStyle name="40% - Accent4 5 2 2 7" xfId="22531" xr:uid="{E1BE544B-0947-46D6-A2B8-2362C536D88E}"/>
    <cellStyle name="40% - Accent4 5 2 2 8" xfId="28737" xr:uid="{C7914C86-80EF-4548-AA35-B130ADBE07AB}"/>
    <cellStyle name="40% - Accent4 5 2 2 9" xfId="22511" xr:uid="{45AB0F4C-1E28-4093-9EFD-F5654EEA4450}"/>
    <cellStyle name="40% - Accent4 5 2 3" xfId="2809" xr:uid="{9A772335-42AC-455B-8BE2-9ED9601392A8}"/>
    <cellStyle name="40% - Accent4 5 2 3 2" xfId="6818" xr:uid="{BDC779D0-36A4-48D3-94A0-9278C49F6306}"/>
    <cellStyle name="40% - Accent4 5 2 3 2 2" xfId="22534" xr:uid="{4578A80A-EB34-4D56-AB82-64845EF318FE}"/>
    <cellStyle name="40% - Accent4 5 2 3 2 2 2" xfId="22535" xr:uid="{88D221F0-0EF9-45CD-AD54-554A57B96FC0}"/>
    <cellStyle name="40% - Accent4 5 2 3 2 2 3" xfId="22536" xr:uid="{19D1CD69-B8D8-4A0A-9932-0BA47BD7215E}"/>
    <cellStyle name="40% - Accent4 5 2 3 2 3" xfId="22537" xr:uid="{55977842-47F2-44F7-96B3-597DDF657B96}"/>
    <cellStyle name="40% - Accent4 5 2 3 2 4" xfId="22538" xr:uid="{2C8CB49A-EB53-4B25-BC22-9E8BBB38D859}"/>
    <cellStyle name="40% - Accent4 5 2 3 2 5" xfId="22539" xr:uid="{3195A38F-9EE8-4856-9CC8-A1D734616FA3}"/>
    <cellStyle name="40% - Accent4 5 2 3 2 6" xfId="22533" xr:uid="{BD96DDD1-8E34-4A25-85B8-3567935CBAF1}"/>
    <cellStyle name="40% - Accent4 5 2 3 3" xfId="22540" xr:uid="{F3B15982-19EE-4195-8938-976C7E73796B}"/>
    <cellStyle name="40% - Accent4 5 2 3 3 2" xfId="22541" xr:uid="{5DF32ECC-FAD6-4896-9A70-30DAFD81DD25}"/>
    <cellStyle name="40% - Accent4 5 2 3 3 2 2" xfId="22542" xr:uid="{AF319F69-646B-4587-8CFE-FCB5102B66E5}"/>
    <cellStyle name="40% - Accent4 5 2 3 3 2 3" xfId="22543" xr:uid="{4D14281D-B18F-40DD-8BFF-84911A891B1E}"/>
    <cellStyle name="40% - Accent4 5 2 3 3 3" xfId="22544" xr:uid="{CC38190B-12B4-4186-B8B3-1F7A7BB8E0A0}"/>
    <cellStyle name="40% - Accent4 5 2 3 3 4" xfId="22545" xr:uid="{F0C44468-1DC3-4A24-B8A2-449AEA2E2F06}"/>
    <cellStyle name="40% - Accent4 5 2 3 3 5" xfId="22546" xr:uid="{1C2998F8-D99F-4DD5-8E40-FCD20B9FA997}"/>
    <cellStyle name="40% - Accent4 5 2 3 4" xfId="22547" xr:uid="{CD529494-9A3D-4A87-9B10-6F6B105D154A}"/>
    <cellStyle name="40% - Accent4 5 2 3 4 2" xfId="22548" xr:uid="{86848B56-BDDE-4EF7-A470-BB7BD21C8FC6}"/>
    <cellStyle name="40% - Accent4 5 2 3 4 3" xfId="22549" xr:uid="{149B7B2C-E121-4905-BD32-488395017E52}"/>
    <cellStyle name="40% - Accent4 5 2 3 5" xfId="22550" xr:uid="{7BCA204E-65E2-4AFA-B506-738586256651}"/>
    <cellStyle name="40% - Accent4 5 2 3 6" xfId="22551" xr:uid="{3DB158DD-16DF-47BA-81FE-1D483DBA745C}"/>
    <cellStyle name="40% - Accent4 5 2 3 7" xfId="22552" xr:uid="{72F0A591-A298-4D76-98B9-613FD2473049}"/>
    <cellStyle name="40% - Accent4 5 2 3 8" xfId="22532" xr:uid="{6C163058-331E-4462-B0B8-0B3E8DDEF24A}"/>
    <cellStyle name="40% - Accent4 5 2 4" xfId="4826" xr:uid="{7FFAF059-2937-44A7-B332-D02458F741FD}"/>
    <cellStyle name="40% - Accent4 5 2 4 2" xfId="22554" xr:uid="{533C1E9A-18BC-45B4-BC5D-C4381E4EBC56}"/>
    <cellStyle name="40% - Accent4 5 2 4 2 2" xfId="22555" xr:uid="{C6102670-7EF9-491C-BDD9-B2B25E6196C3}"/>
    <cellStyle name="40% - Accent4 5 2 4 2 3" xfId="22556" xr:uid="{F8DFD0C0-E306-445F-926E-D1CB244B5B15}"/>
    <cellStyle name="40% - Accent4 5 2 4 3" xfId="22557" xr:uid="{1D6F00E7-4044-4050-A19A-B854846A9E7F}"/>
    <cellStyle name="40% - Accent4 5 2 4 4" xfId="22558" xr:uid="{5E2EA547-D239-4DEE-9C87-5B27A3F3EA34}"/>
    <cellStyle name="40% - Accent4 5 2 4 5" xfId="22559" xr:uid="{6FFE3A7A-E54A-406F-B59C-E223A033CB28}"/>
    <cellStyle name="40% - Accent4 5 2 4 6" xfId="22553" xr:uid="{3E25C9CC-C118-4AE1-AFDA-818D7E95683F}"/>
    <cellStyle name="40% - Accent4 5 2 5" xfId="9322" xr:uid="{EAC04BBF-0AD9-4201-A0DF-C039879CBD1C}"/>
    <cellStyle name="40% - Accent4 5 2 5 2" xfId="22561" xr:uid="{95DA036A-AB06-4763-BD90-86992D897A65}"/>
    <cellStyle name="40% - Accent4 5 2 5 2 2" xfId="22562" xr:uid="{14549973-D5A3-49D7-92DF-3F68A0637152}"/>
    <cellStyle name="40% - Accent4 5 2 5 2 3" xfId="22563" xr:uid="{4781F82B-552C-400E-AC6C-5FECD880565D}"/>
    <cellStyle name="40% - Accent4 5 2 5 3" xfId="22564" xr:uid="{D9E842A1-B3E1-4035-A679-F75E563F9725}"/>
    <cellStyle name="40% - Accent4 5 2 5 4" xfId="22565" xr:uid="{D8FA8118-BB69-4A39-BD88-2B02AC639470}"/>
    <cellStyle name="40% - Accent4 5 2 5 5" xfId="22566" xr:uid="{0C499CCF-1964-4CE5-8ACC-CCA914D7998B}"/>
    <cellStyle name="40% - Accent4 5 2 5 6" xfId="22560" xr:uid="{2B2012DE-421E-4759-91DB-F84A488A1DBE}"/>
    <cellStyle name="40% - Accent4 5 2 6" xfId="22567" xr:uid="{D78339A5-6FA0-49D1-8E31-34ECA8C6DF59}"/>
    <cellStyle name="40% - Accent4 5 2 6 2" xfId="22568" xr:uid="{B33524E8-918E-4C53-A003-97221EDE49A2}"/>
    <cellStyle name="40% - Accent4 5 2 6 3" xfId="22569" xr:uid="{45CD8829-FBF0-40BC-9E3F-DEC7863CFBCC}"/>
    <cellStyle name="40% - Accent4 5 2 7" xfId="22570" xr:uid="{0C1D7E69-2418-44BB-A1B5-249BDB8FD256}"/>
    <cellStyle name="40% - Accent4 5 2 8" xfId="22571" xr:uid="{15CAE1D7-A48D-4465-AAF2-75284711C097}"/>
    <cellStyle name="40% - Accent4 5 2 9" xfId="22572" xr:uid="{1D880FAC-0294-456D-8DBC-048E0CBCC29C}"/>
    <cellStyle name="40% - Accent4 5 3" xfId="1048" xr:uid="{855F9C58-13F1-40EE-BAA0-254CD50AA31C}"/>
    <cellStyle name="40% - Accent4 5 3 10" xfId="11819" xr:uid="{367417C9-C237-4EB9-A005-3ADF694A05AF}"/>
    <cellStyle name="40% - Accent4 5 3 2" xfId="2089" xr:uid="{8397AB5E-30E3-412E-A3D4-BCD2060D55CD}"/>
    <cellStyle name="40% - Accent4 5 3 2 2" xfId="4113" xr:uid="{E94F785D-27B8-4542-A299-6A15E182D58A}"/>
    <cellStyle name="40% - Accent4 5 3 2 2 2" xfId="8122" xr:uid="{A04B9FD6-6C68-44A6-AD5D-32A08A6753C3}"/>
    <cellStyle name="40% - Accent4 5 3 2 2 2 2" xfId="22576" xr:uid="{BCF19439-A2C8-442F-A8F6-1C74203817EB}"/>
    <cellStyle name="40% - Accent4 5 3 2 2 3" xfId="22577" xr:uid="{787ACF75-A9DB-4149-BDDC-9387A3C73B57}"/>
    <cellStyle name="40% - Accent4 5 3 2 2 4" xfId="22575" xr:uid="{A4B88B11-B2A0-430D-9D5A-6EBA78640478}"/>
    <cellStyle name="40% - Accent4 5 3 2 3" xfId="6131" xr:uid="{E331A053-7914-4D9A-AAF9-A8C1A24E7189}"/>
    <cellStyle name="40% - Accent4 5 3 2 3 2" xfId="22578" xr:uid="{1A2D1700-1901-4B11-8101-FC7AD67565EC}"/>
    <cellStyle name="40% - Accent4 5 3 2 4" xfId="10626" xr:uid="{8F623A7E-1772-4CD8-8C60-F03BCAB73570}"/>
    <cellStyle name="40% - Accent4 5 3 2 4 2" xfId="22579" xr:uid="{825F1616-9123-4F30-B59D-E26C1A1E817A}"/>
    <cellStyle name="40% - Accent4 5 3 2 5" xfId="22580" xr:uid="{F2379040-20B4-4A1D-84F1-B2F0DFDAF3D7}"/>
    <cellStyle name="40% - Accent4 5 3 2 6" xfId="28999" xr:uid="{11B02631-F3AD-4FCD-802F-09A616F5452D}"/>
    <cellStyle name="40% - Accent4 5 3 2 7" xfId="22574" xr:uid="{12626C4B-96DD-4EE0-B9F0-6BC41EE592BA}"/>
    <cellStyle name="40% - Accent4 5 3 2 8" xfId="12856" xr:uid="{8415AB70-8357-46E8-A71E-8506D43432B6}"/>
    <cellStyle name="40% - Accent4 5 3 3" xfId="3076" xr:uid="{1A318B20-CF3A-4D47-A10F-1D8FA83CAA4C}"/>
    <cellStyle name="40% - Accent4 5 3 3 2" xfId="7085" xr:uid="{9E8490A6-6DA6-4144-A1E3-A06C73430786}"/>
    <cellStyle name="40% - Accent4 5 3 3 2 2" xfId="22583" xr:uid="{F5DEC965-CB26-48B5-B13F-ECCE0C903793}"/>
    <cellStyle name="40% - Accent4 5 3 3 2 3" xfId="22584" xr:uid="{D4462C8B-9E23-4DCD-AD17-32015F21DA78}"/>
    <cellStyle name="40% - Accent4 5 3 3 2 4" xfId="22582" xr:uid="{191F50BE-8CC0-4E57-8A07-3929E99E3911}"/>
    <cellStyle name="40% - Accent4 5 3 3 3" xfId="22585" xr:uid="{57F6D115-9583-4017-AAE1-92C6C412D79A}"/>
    <cellStyle name="40% - Accent4 5 3 3 4" xfId="22586" xr:uid="{DA8663CD-0868-49A3-AEB9-5E430DA7E2CF}"/>
    <cellStyle name="40% - Accent4 5 3 3 5" xfId="22587" xr:uid="{45130051-785B-4D45-887F-FD5D8A6D67D9}"/>
    <cellStyle name="40% - Accent4 5 3 3 6" xfId="22581" xr:uid="{A225B903-33F5-4FB8-9E66-C0DE87179EC6}"/>
    <cellStyle name="40% - Accent4 5 3 4" xfId="5094" xr:uid="{B7D897AF-9EC5-4268-A4E8-9B3304187B5E}"/>
    <cellStyle name="40% - Accent4 5 3 4 2" xfId="22589" xr:uid="{3DB881E3-0CE0-41BF-8568-92F60DAA2F1F}"/>
    <cellStyle name="40% - Accent4 5 3 4 3" xfId="22590" xr:uid="{79DD8CA3-79A8-4DE2-9BA4-8F0820BE2AF7}"/>
    <cellStyle name="40% - Accent4 5 3 4 4" xfId="22588" xr:uid="{FE87262D-6B38-4C84-BB19-0E996518AB6B}"/>
    <cellStyle name="40% - Accent4 5 3 5" xfId="9589" xr:uid="{4144690E-1CDD-4D1D-BA79-1BA34200B31B}"/>
    <cellStyle name="40% - Accent4 5 3 5 2" xfId="22591" xr:uid="{53E7E6C4-9570-44F1-8BC3-AE74123BEB94}"/>
    <cellStyle name="40% - Accent4 5 3 6" xfId="22592" xr:uid="{971FC84D-00FB-44C0-9001-0FB14089BFD0}"/>
    <cellStyle name="40% - Accent4 5 3 7" xfId="22593" xr:uid="{E46B4F60-756F-490D-A57C-7352A5A29BAB}"/>
    <cellStyle name="40% - Accent4 5 3 8" xfId="28001" xr:uid="{069A461B-9046-4595-B309-3CC0B3F7F3BA}"/>
    <cellStyle name="40% - Accent4 5 3 9" xfId="22573" xr:uid="{47FB9ACA-6150-48AA-BD05-C17A4B3FEE01}"/>
    <cellStyle name="40% - Accent4 5 4" xfId="1555" xr:uid="{86988F1A-9A11-414D-BBAB-4090E535723C}"/>
    <cellStyle name="40% - Accent4 5 4 10" xfId="12322" xr:uid="{835C7175-1C0D-4750-BDDD-FB5BF9A49307}"/>
    <cellStyle name="40% - Accent4 5 4 2" xfId="3579" xr:uid="{2700FA61-6801-4D29-8CD6-3FE557743534}"/>
    <cellStyle name="40% - Accent4 5 4 2 2" xfId="7588" xr:uid="{98DA34A7-EE2E-47E7-AB3B-BC986D1CB1F3}"/>
    <cellStyle name="40% - Accent4 5 4 2 2 2" xfId="22597" xr:uid="{D4061B4C-9ED3-4961-93AB-DDF2FCAE2AD2}"/>
    <cellStyle name="40% - Accent4 5 4 2 2 3" xfId="22598" xr:uid="{B07D203F-1C4D-4F49-BE6C-CD54811BBD4B}"/>
    <cellStyle name="40% - Accent4 5 4 2 2 4" xfId="22596" xr:uid="{EC187F47-53AF-4B58-AB7B-280CE0368797}"/>
    <cellStyle name="40% - Accent4 5 4 2 3" xfId="22599" xr:uid="{5465A9CC-5AAE-462B-9D74-2A0B1937EC02}"/>
    <cellStyle name="40% - Accent4 5 4 2 4" xfId="22600" xr:uid="{4022EA35-4D3F-4924-8E8C-E5DD596FB507}"/>
    <cellStyle name="40% - Accent4 5 4 2 5" xfId="22601" xr:uid="{7974894B-3534-4630-B582-0FA2C9C3126D}"/>
    <cellStyle name="40% - Accent4 5 4 2 6" xfId="22595" xr:uid="{7C31966A-4F1E-4876-A952-D90522FBAA8A}"/>
    <cellStyle name="40% - Accent4 5 4 3" xfId="5597" xr:uid="{18154ED5-5A80-40A4-86B7-9294EC72C4DD}"/>
    <cellStyle name="40% - Accent4 5 4 3 2" xfId="22603" xr:uid="{67056AEF-7A97-4C7C-8EA7-3F9F5F651EE7}"/>
    <cellStyle name="40% - Accent4 5 4 3 2 2" xfId="22604" xr:uid="{43D4CBE8-1F08-41F1-9155-073FB8F6B55D}"/>
    <cellStyle name="40% - Accent4 5 4 3 2 3" xfId="22605" xr:uid="{78D22DD0-BA33-42D0-933D-F4DAE2E4B60B}"/>
    <cellStyle name="40% - Accent4 5 4 3 3" xfId="22606" xr:uid="{0361A45F-E923-4A42-ACEA-B4CF969D3202}"/>
    <cellStyle name="40% - Accent4 5 4 3 4" xfId="22607" xr:uid="{4FCE8E65-F625-445B-8A4C-7B58323B0779}"/>
    <cellStyle name="40% - Accent4 5 4 3 5" xfId="22608" xr:uid="{25085E7D-1CE8-4A52-836D-BC17FA1C1B76}"/>
    <cellStyle name="40% - Accent4 5 4 3 6" xfId="22602" xr:uid="{BADEA236-0CC8-4967-A7EA-553436302D6D}"/>
    <cellStyle name="40% - Accent4 5 4 4" xfId="10092" xr:uid="{0E7057E8-E8A4-4065-99BB-75657682F70B}"/>
    <cellStyle name="40% - Accent4 5 4 4 2" xfId="22610" xr:uid="{A58026E7-56B2-413C-BF03-C5868365A699}"/>
    <cellStyle name="40% - Accent4 5 4 4 3" xfId="22611" xr:uid="{3C6F28D7-05E5-4B86-BC98-3B642F750251}"/>
    <cellStyle name="40% - Accent4 5 4 4 4" xfId="22609" xr:uid="{66EC727C-5995-4523-935C-0320070C9AAB}"/>
    <cellStyle name="40% - Accent4 5 4 5" xfId="22612" xr:uid="{29B39CDC-977C-4940-A835-E8C302E71E1F}"/>
    <cellStyle name="40% - Accent4 5 4 6" xfId="22613" xr:uid="{A36521AC-DFC9-4BF5-A4E9-F1E75D92271D}"/>
    <cellStyle name="40% - Accent4 5 4 7" xfId="22614" xr:uid="{EC12D989-EBD1-4E53-97C9-6CAD3FB43F40}"/>
    <cellStyle name="40% - Accent4 5 4 8" xfId="28490" xr:uid="{ECE024D3-9298-48FA-B1FB-5C342595E9C0}"/>
    <cellStyle name="40% - Accent4 5 4 9" xfId="22594" xr:uid="{5D0CD157-8E6A-472F-A520-C2CF11FFDB7E}"/>
    <cellStyle name="40% - Accent4 5 5" xfId="2542" xr:uid="{8BA5ABBB-1F3A-4BF4-BE5B-42A3B1A055B7}"/>
    <cellStyle name="40% - Accent4 5 5 2" xfId="6551" xr:uid="{FD295C92-E78B-4726-BC49-00023B06ABB4}"/>
    <cellStyle name="40% - Accent4 5 5 2 2" xfId="22617" xr:uid="{592D4752-B0B4-47BA-B79D-0CC9648D0673}"/>
    <cellStyle name="40% - Accent4 5 5 2 2 2" xfId="22618" xr:uid="{EA8CFFE4-4DFC-43D2-A83B-A84471C4977E}"/>
    <cellStyle name="40% - Accent4 5 5 2 2 3" xfId="22619" xr:uid="{F53247BD-BC15-470C-9721-35D2E6F0AB10}"/>
    <cellStyle name="40% - Accent4 5 5 2 3" xfId="22620" xr:uid="{83E06BCC-B747-4D94-B4EB-45C917B8591C}"/>
    <cellStyle name="40% - Accent4 5 5 2 4" xfId="22621" xr:uid="{A44BC04B-528D-4F83-A376-84D249C36C90}"/>
    <cellStyle name="40% - Accent4 5 5 2 5" xfId="22622" xr:uid="{8B66B9A8-A22E-4D16-9491-D48942BE9D7B}"/>
    <cellStyle name="40% - Accent4 5 5 2 6" xfId="22616" xr:uid="{ABED0612-FE30-44BE-8D78-0C4BD589539B}"/>
    <cellStyle name="40% - Accent4 5 5 3" xfId="22623" xr:uid="{139F7598-A095-4D12-9897-80520A28F5C0}"/>
    <cellStyle name="40% - Accent4 5 5 3 2" xfId="22624" xr:uid="{591807F6-B3AA-4B98-984C-2FE28208F5C7}"/>
    <cellStyle name="40% - Accent4 5 5 3 2 2" xfId="22625" xr:uid="{E8F6A07B-E3A2-460C-9AF8-92585B533332}"/>
    <cellStyle name="40% - Accent4 5 5 3 2 3" xfId="22626" xr:uid="{BCB20889-0B11-4AE7-BC13-729BBD4B301A}"/>
    <cellStyle name="40% - Accent4 5 5 3 3" xfId="22627" xr:uid="{5474A12D-E068-4AEE-A0EE-D335D728CDC2}"/>
    <cellStyle name="40% - Accent4 5 5 3 4" xfId="22628" xr:uid="{73B02295-35F2-4599-BED3-D84C1E81654A}"/>
    <cellStyle name="40% - Accent4 5 5 3 5" xfId="22629" xr:uid="{AC8241D3-C053-4F37-BCAD-02882384ECF1}"/>
    <cellStyle name="40% - Accent4 5 5 4" xfId="22630" xr:uid="{1A3E7FEB-11A0-40E2-A295-F6C75CC2D0E3}"/>
    <cellStyle name="40% - Accent4 5 5 4 2" xfId="22631" xr:uid="{94910F76-CD62-429F-85FD-58EB75294D02}"/>
    <cellStyle name="40% - Accent4 5 5 4 3" xfId="22632" xr:uid="{E3B3881C-8D35-474D-BF87-731B9ED8CCCA}"/>
    <cellStyle name="40% - Accent4 5 5 5" xfId="22633" xr:uid="{94C548C7-C2EA-4633-8F3A-72FE860C45E6}"/>
    <cellStyle name="40% - Accent4 5 5 6" xfId="22634" xr:uid="{9D71430D-BED0-4CAC-8655-437C035FD383}"/>
    <cellStyle name="40% - Accent4 5 5 7" xfId="22635" xr:uid="{0610254B-BB3D-4856-A5B4-9F1E1A107281}"/>
    <cellStyle name="40% - Accent4 5 5 8" xfId="22615" xr:uid="{F419306B-12B4-4BD1-9E08-E16207C07F75}"/>
    <cellStyle name="40% - Accent4 5 6" xfId="4558" xr:uid="{D45DF31C-2783-4565-A2C7-6D7C8C81D106}"/>
    <cellStyle name="40% - Accent4 5 6 2" xfId="22637" xr:uid="{2F6FDE32-1B5B-4176-80F7-937674720A93}"/>
    <cellStyle name="40% - Accent4 5 6 2 2" xfId="22638" xr:uid="{38A141F9-167F-4618-9A21-FDFDC1A30B28}"/>
    <cellStyle name="40% - Accent4 5 6 2 3" xfId="22639" xr:uid="{035C6C01-B41E-4203-AA6C-9AA048B524A1}"/>
    <cellStyle name="40% - Accent4 5 6 3" xfId="22640" xr:uid="{8AA03539-CB87-4F01-A30C-58F8C8240A42}"/>
    <cellStyle name="40% - Accent4 5 6 4" xfId="22641" xr:uid="{E084FE6B-3E6F-4DC2-A04E-3774F8D52093}"/>
    <cellStyle name="40% - Accent4 5 6 5" xfId="22642" xr:uid="{ECF2597D-C58A-445C-8404-EEE5A90B115A}"/>
    <cellStyle name="40% - Accent4 5 6 6" xfId="22636" xr:uid="{7BA9A80F-C621-4467-A008-59597D6AA8CF}"/>
    <cellStyle name="40% - Accent4 5 7" xfId="9053" xr:uid="{DCD9B8FA-1222-47F5-8602-2A19C1BFF31F}"/>
    <cellStyle name="40% - Accent4 5 7 2" xfId="22644" xr:uid="{0C90DF22-3D61-48CD-AB25-CDD3BC92A36C}"/>
    <cellStyle name="40% - Accent4 5 7 2 2" xfId="22645" xr:uid="{3FF134C4-660A-4A9B-8822-416B14E5E5E2}"/>
    <cellStyle name="40% - Accent4 5 7 2 3" xfId="22646" xr:uid="{68CA4954-F9DB-4681-A4FB-84AD5211EFF3}"/>
    <cellStyle name="40% - Accent4 5 7 3" xfId="22647" xr:uid="{6F3B38EE-11A4-4A28-8D84-A65E5AC61CF1}"/>
    <cellStyle name="40% - Accent4 5 7 4" xfId="22648" xr:uid="{E3771444-CB7F-4FF2-88B2-B6AD5FD2EC25}"/>
    <cellStyle name="40% - Accent4 5 7 5" xfId="22649" xr:uid="{AE9C0205-9E12-4F8A-99A0-2088764DC978}"/>
    <cellStyle name="40% - Accent4 5 7 6" xfId="22643" xr:uid="{4C4CD7C3-157B-4A01-95DD-12E60B952F8D}"/>
    <cellStyle name="40% - Accent4 5 8" xfId="22650" xr:uid="{6FCF86B6-9CAA-40D4-8597-1984A6473867}"/>
    <cellStyle name="40% - Accent4 5 8 2" xfId="22651" xr:uid="{134631D9-8201-4B9E-B10A-09D0234A4981}"/>
    <cellStyle name="40% - Accent4 5 8 3" xfId="22652" xr:uid="{C4CD6C9B-399F-424E-85E4-37A118981534}"/>
    <cellStyle name="40% - Accent4 5 9" xfId="22653" xr:uid="{80708261-601B-4E6D-A0B2-4E7E0772B872}"/>
    <cellStyle name="40% - Accent4 6" xfId="508" xr:uid="{67908EB7-81FC-4C55-ACD5-191C4B1225D5}"/>
    <cellStyle name="40% - Accent4 6 10" xfId="22655" xr:uid="{AE7406BD-FD16-4ACB-B713-8148614497ED}"/>
    <cellStyle name="40% - Accent4 6 11" xfId="27526" xr:uid="{61785914-E64E-41D5-AC23-F91B726C4396}"/>
    <cellStyle name="40% - Accent4 6 12" xfId="22654" xr:uid="{140DD00C-BE8B-4EB5-90E2-9048E1CEC24E}"/>
    <cellStyle name="40% - Accent4 6 13" xfId="11295" xr:uid="{F81183F3-4EB6-4842-8056-54986944AB45}"/>
    <cellStyle name="40% - Accent4 6 2" xfId="798" xr:uid="{41D4C546-0A51-489D-A3BE-FEBB273BAA45}"/>
    <cellStyle name="40% - Accent4 6 2 10" xfId="11572" xr:uid="{00942F12-827E-4CA6-858E-D1DEFAF31D65}"/>
    <cellStyle name="40% - Accent4 6 2 2" xfId="1843" xr:uid="{551B4394-2B02-4C01-ABEC-420CB94AB080}"/>
    <cellStyle name="40% - Accent4 6 2 2 2" xfId="3867" xr:uid="{C8E2794F-76EA-4799-A070-4F3511200067}"/>
    <cellStyle name="40% - Accent4 6 2 2 2 2" xfId="7876" xr:uid="{2BEB8788-51C4-4038-8A8A-1C7A6F96ECA0}"/>
    <cellStyle name="40% - Accent4 6 2 2 2 2 2" xfId="22659" xr:uid="{0980875B-8254-4086-A78B-13950A918FBE}"/>
    <cellStyle name="40% - Accent4 6 2 2 2 3" xfId="22660" xr:uid="{77C5AE14-7D97-407F-9819-FFF29AB7FC09}"/>
    <cellStyle name="40% - Accent4 6 2 2 2 4" xfId="22658" xr:uid="{1B17D62B-7891-48D1-9EF5-DB6AFC993C0D}"/>
    <cellStyle name="40% - Accent4 6 2 2 3" xfId="5885" xr:uid="{546D9FC3-E511-4454-8D05-C12C14333EC7}"/>
    <cellStyle name="40% - Accent4 6 2 2 3 2" xfId="22661" xr:uid="{FDE1BD14-B609-4F6B-A255-A9A356BCA1CB}"/>
    <cellStyle name="40% - Accent4 6 2 2 4" xfId="10380" xr:uid="{8AA920F3-FBB7-4CA5-8E2A-6542A91319E1}"/>
    <cellStyle name="40% - Accent4 6 2 2 4 2" xfId="22662" xr:uid="{BA2860C9-BD45-4C52-B369-87A1CA891134}"/>
    <cellStyle name="40% - Accent4 6 2 2 5" xfId="22663" xr:uid="{6A731D65-76E1-46E6-A901-CC240CCBA88F}"/>
    <cellStyle name="40% - Accent4 6 2 2 6" xfId="28757" xr:uid="{F68A5966-4324-44E6-B4F3-A34CB997E71A}"/>
    <cellStyle name="40% - Accent4 6 2 2 7" xfId="22657" xr:uid="{1B4F5032-1D1A-4901-8735-F0A1C130E4EE}"/>
    <cellStyle name="40% - Accent4 6 2 2 8" xfId="12610" xr:uid="{9CA8A590-2987-42E7-9B9A-13A7723AF45D}"/>
    <cellStyle name="40% - Accent4 6 2 3" xfId="2830" xr:uid="{2D96ADD6-E893-43B2-9A04-6AED0E64820C}"/>
    <cellStyle name="40% - Accent4 6 2 3 2" xfId="6839" xr:uid="{30B05597-8EE0-47FC-8904-B1C753CDFB4E}"/>
    <cellStyle name="40% - Accent4 6 2 3 2 2" xfId="22666" xr:uid="{52703965-5CF9-4FA4-BCCA-A0681ABB47E1}"/>
    <cellStyle name="40% - Accent4 6 2 3 2 3" xfId="22667" xr:uid="{6C7B9FDC-0DA1-4301-9D1D-59A2712A21FB}"/>
    <cellStyle name="40% - Accent4 6 2 3 2 4" xfId="22665" xr:uid="{F0D35626-075B-4C6D-BA7F-AABCACAB439E}"/>
    <cellStyle name="40% - Accent4 6 2 3 3" xfId="22668" xr:uid="{C0C27CA6-7E21-440B-8A13-D2782089A85B}"/>
    <cellStyle name="40% - Accent4 6 2 3 4" xfId="22669" xr:uid="{A63B4145-912C-4A0B-81A4-5A95A0A2673E}"/>
    <cellStyle name="40% - Accent4 6 2 3 5" xfId="22670" xr:uid="{8F3266C2-323E-493D-B4DB-E0FF7757F256}"/>
    <cellStyle name="40% - Accent4 6 2 3 6" xfId="22664" xr:uid="{0B3D6846-CD2B-4D68-9D76-659A5269BC46}"/>
    <cellStyle name="40% - Accent4 6 2 4" xfId="4847" xr:uid="{CBB667B6-A38B-48C6-AC51-8046A282E953}"/>
    <cellStyle name="40% - Accent4 6 2 4 2" xfId="22672" xr:uid="{69B73551-3E0F-4F6E-A4D2-AA691D71AA14}"/>
    <cellStyle name="40% - Accent4 6 2 4 3" xfId="22673" xr:uid="{C1EA5F25-6D92-40F1-A5C7-AF6659C8A1AE}"/>
    <cellStyle name="40% - Accent4 6 2 4 4" xfId="22671" xr:uid="{A9EC9EF0-49F8-478C-8220-818EB7E59EFA}"/>
    <cellStyle name="40% - Accent4 6 2 5" xfId="9343" xr:uid="{FA27C40B-5EBA-42E5-9E03-9F268CBBD250}"/>
    <cellStyle name="40% - Accent4 6 2 5 2" xfId="22674" xr:uid="{58670A36-B8DE-4D4F-B427-0B422C6CA3C0}"/>
    <cellStyle name="40% - Accent4 6 2 6" xfId="22675" xr:uid="{8517501E-3022-4A7B-A984-6437E0999AC1}"/>
    <cellStyle name="40% - Accent4 6 2 7" xfId="22676" xr:uid="{F0509E84-C421-4D52-922F-CD6793F26FAF}"/>
    <cellStyle name="40% - Accent4 6 2 8" xfId="27773" xr:uid="{7293417A-AA7A-4BC0-BECA-52024DFBAC97}"/>
    <cellStyle name="40% - Accent4 6 2 9" xfId="22656" xr:uid="{275F7DEF-6A97-4609-899C-3371C126C6C2}"/>
    <cellStyle name="40% - Accent4 6 3" xfId="1069" xr:uid="{42A3B2D6-DAF0-4E8E-B542-D6336599E514}"/>
    <cellStyle name="40% - Accent4 6 3 10" xfId="11840" xr:uid="{617E28B0-752E-4FA9-B7FB-3AB92856A564}"/>
    <cellStyle name="40% - Accent4 6 3 2" xfId="2110" xr:uid="{C44F8D55-A818-472C-A2EF-80AA6475A48A}"/>
    <cellStyle name="40% - Accent4 6 3 2 2" xfId="4134" xr:uid="{AEC44C0D-415F-4435-ADE6-24F12434567C}"/>
    <cellStyle name="40% - Accent4 6 3 2 2 2" xfId="8143" xr:uid="{D28B748E-C746-4964-9A9A-BBBBB1D1BB79}"/>
    <cellStyle name="40% - Accent4 6 3 2 2 2 2" xfId="22680" xr:uid="{FF252D82-0473-4EEF-AC5D-402ADE166BD9}"/>
    <cellStyle name="40% - Accent4 6 3 2 2 3" xfId="22681" xr:uid="{3BE0F4E9-7514-489D-A6E4-A79A99691A75}"/>
    <cellStyle name="40% - Accent4 6 3 2 2 4" xfId="22679" xr:uid="{5BE6D6EE-FFBA-4FB7-8524-FF6898B0B43A}"/>
    <cellStyle name="40% - Accent4 6 3 2 3" xfId="6152" xr:uid="{503D6ADC-C88B-4535-B6DC-8C1C03A673B2}"/>
    <cellStyle name="40% - Accent4 6 3 2 3 2" xfId="22682" xr:uid="{50BA6633-EA6B-40A1-B381-C3989A612402}"/>
    <cellStyle name="40% - Accent4 6 3 2 4" xfId="10647" xr:uid="{5A939033-22BA-4524-9B9C-DC4D5EE328F5}"/>
    <cellStyle name="40% - Accent4 6 3 2 4 2" xfId="22683" xr:uid="{6C116386-BAFF-44A3-972D-D2B90F604EB5}"/>
    <cellStyle name="40% - Accent4 6 3 2 5" xfId="22684" xr:uid="{CBF6FC95-5A67-4DFD-93A9-090C5603E566}"/>
    <cellStyle name="40% - Accent4 6 3 2 6" xfId="29020" xr:uid="{1D54441A-B9FD-4BC5-889B-7350EB6820FA}"/>
    <cellStyle name="40% - Accent4 6 3 2 7" xfId="22678" xr:uid="{05C58FCB-9110-492D-88FF-6A6B451869AE}"/>
    <cellStyle name="40% - Accent4 6 3 2 8" xfId="12877" xr:uid="{19706AF6-80A7-4155-A1DA-E12E8C5E3B17}"/>
    <cellStyle name="40% - Accent4 6 3 3" xfId="3097" xr:uid="{0E2D6AAA-A575-41E2-BB24-186D84B310F6}"/>
    <cellStyle name="40% - Accent4 6 3 3 2" xfId="7106" xr:uid="{B03B28F5-C435-4C0B-AC01-88E429116205}"/>
    <cellStyle name="40% - Accent4 6 3 3 2 2" xfId="22687" xr:uid="{AC9F6D6A-F66B-4522-AD82-D1BC2544FB70}"/>
    <cellStyle name="40% - Accent4 6 3 3 2 3" xfId="22688" xr:uid="{3C648494-7916-4D30-8B9C-9AD72F5F5957}"/>
    <cellStyle name="40% - Accent4 6 3 3 2 4" xfId="22686" xr:uid="{6A9AEECA-9496-4154-A221-33A22DDD78EA}"/>
    <cellStyle name="40% - Accent4 6 3 3 3" xfId="22689" xr:uid="{A27BD549-DCC2-497E-A546-46960115F2D3}"/>
    <cellStyle name="40% - Accent4 6 3 3 4" xfId="22690" xr:uid="{1DE4686B-C3C3-4473-BFB2-523F201AE33C}"/>
    <cellStyle name="40% - Accent4 6 3 3 5" xfId="22691" xr:uid="{8E08493F-3CEB-4277-8693-317E792D8B79}"/>
    <cellStyle name="40% - Accent4 6 3 3 6" xfId="22685" xr:uid="{8AF48A7D-A285-4E53-9A4A-4D2BF4DCF30D}"/>
    <cellStyle name="40% - Accent4 6 3 4" xfId="5115" xr:uid="{4FF538E2-3B71-4069-AFD8-FE02CF8ECE53}"/>
    <cellStyle name="40% - Accent4 6 3 4 2" xfId="22693" xr:uid="{7759BC43-A64F-4CCF-B33A-301C300C2D8D}"/>
    <cellStyle name="40% - Accent4 6 3 4 3" xfId="22694" xr:uid="{FCFD7C14-7B47-49EF-AC23-723A2E138E17}"/>
    <cellStyle name="40% - Accent4 6 3 4 4" xfId="22692" xr:uid="{1A612994-2F52-489E-B7A7-C04244DE650A}"/>
    <cellStyle name="40% - Accent4 6 3 5" xfId="9610" xr:uid="{6E5EFFF2-1D84-4969-8538-E8AA66A2AC1D}"/>
    <cellStyle name="40% - Accent4 6 3 5 2" xfId="22695" xr:uid="{B18A098C-CA2A-4547-9E3F-291DD1292C60}"/>
    <cellStyle name="40% - Accent4 6 3 6" xfId="22696" xr:uid="{6E47EDC9-8761-4F52-AA48-2E48F372DE7D}"/>
    <cellStyle name="40% - Accent4 6 3 7" xfId="22697" xr:uid="{AEB2F70A-54EF-49D4-A153-02E9D3FCE8B8}"/>
    <cellStyle name="40% - Accent4 6 3 8" xfId="28021" xr:uid="{BBC611F8-4D5B-49F1-9889-77B6CE4F156A}"/>
    <cellStyle name="40% - Accent4 6 3 9" xfId="22677" xr:uid="{CA0F243F-46CA-4BA8-AFF3-FD73D08094A7}"/>
    <cellStyle name="40% - Accent4 6 4" xfId="1573" xr:uid="{7A04571A-2EC7-4BD4-BBB0-AABA1C7B1EE5}"/>
    <cellStyle name="40% - Accent4 6 4 10" xfId="12340" xr:uid="{3E3F4961-104F-448A-A7B5-CE3C28FEBFF3}"/>
    <cellStyle name="40% - Accent4 6 4 2" xfId="3597" xr:uid="{7738F3B6-45FB-4611-B545-230CD2386A14}"/>
    <cellStyle name="40% - Accent4 6 4 2 2" xfId="7606" xr:uid="{14BBE47F-C95E-4EF5-AF0A-5101086FE07B}"/>
    <cellStyle name="40% - Accent4 6 4 2 2 2" xfId="22701" xr:uid="{D86894C2-0725-4157-81CB-F55B1DCD7736}"/>
    <cellStyle name="40% - Accent4 6 4 2 2 3" xfId="22702" xr:uid="{942F02DC-0311-41F8-B90E-8CB20474197A}"/>
    <cellStyle name="40% - Accent4 6 4 2 2 4" xfId="22700" xr:uid="{46AC3156-874D-4F2D-B850-07DD4582F818}"/>
    <cellStyle name="40% - Accent4 6 4 2 3" xfId="22703" xr:uid="{3FE27C7C-A120-4686-9262-3BEBC9B9B06D}"/>
    <cellStyle name="40% - Accent4 6 4 2 4" xfId="22704" xr:uid="{34F6B21B-38F0-4174-A784-01892B8E3B33}"/>
    <cellStyle name="40% - Accent4 6 4 2 5" xfId="22705" xr:uid="{D57C2710-FE8A-4EAC-BEBD-E66568E67405}"/>
    <cellStyle name="40% - Accent4 6 4 2 6" xfId="22699" xr:uid="{5B2C9768-6E5C-485E-B1D9-280792774AEA}"/>
    <cellStyle name="40% - Accent4 6 4 3" xfId="5615" xr:uid="{C2107BE1-885D-4C3A-86F7-1FE7FA03482D}"/>
    <cellStyle name="40% - Accent4 6 4 3 2" xfId="22707" xr:uid="{D564D2FF-9C02-43E3-AA28-7C6B805668C2}"/>
    <cellStyle name="40% - Accent4 6 4 3 2 2" xfId="22708" xr:uid="{5FDB155A-3B59-461A-9DDB-487505AF7C46}"/>
    <cellStyle name="40% - Accent4 6 4 3 2 3" xfId="22709" xr:uid="{76910992-965E-4944-B2EB-703CCAE8ED0C}"/>
    <cellStyle name="40% - Accent4 6 4 3 3" xfId="22710" xr:uid="{5EBBF433-21BD-439B-BEB5-A3E98E27CC01}"/>
    <cellStyle name="40% - Accent4 6 4 3 4" xfId="22711" xr:uid="{872BABB7-5FC2-48E1-9D33-A8417B876F17}"/>
    <cellStyle name="40% - Accent4 6 4 3 5" xfId="22712" xr:uid="{456DB3A4-54AD-4FF8-A6B9-D387008D0CC8}"/>
    <cellStyle name="40% - Accent4 6 4 3 6" xfId="22706" xr:uid="{F69E7B57-4DFF-411F-B958-8BB058F82170}"/>
    <cellStyle name="40% - Accent4 6 4 4" xfId="10110" xr:uid="{DD38E7C1-B2B8-437E-B6D8-A84C82A86D04}"/>
    <cellStyle name="40% - Accent4 6 4 4 2" xfId="22714" xr:uid="{6C38ED57-8B16-4415-99CF-CF2FEE6D6121}"/>
    <cellStyle name="40% - Accent4 6 4 4 3" xfId="22715" xr:uid="{979FC83F-F398-40FF-A2D9-1E634242961C}"/>
    <cellStyle name="40% - Accent4 6 4 4 4" xfId="22713" xr:uid="{3E16D106-AD56-43C6-8860-4D21FE6E7D64}"/>
    <cellStyle name="40% - Accent4 6 4 5" xfId="22716" xr:uid="{B7ABB987-A1EC-47E9-AAD7-123577D84D27}"/>
    <cellStyle name="40% - Accent4 6 4 6" xfId="22717" xr:uid="{F222A3C5-6830-4B2E-BC0B-748485C5D267}"/>
    <cellStyle name="40% - Accent4 6 4 7" xfId="22718" xr:uid="{7D770E6E-1C5A-4D1F-9442-733C3418DEC2}"/>
    <cellStyle name="40% - Accent4 6 4 8" xfId="28507" xr:uid="{3A5B8906-2BDE-47A9-BEF5-2FFCF228BB78}"/>
    <cellStyle name="40% - Accent4 6 4 9" xfId="22698" xr:uid="{DA1D33C4-8005-4B78-8FA1-B7DE5E61E4AF}"/>
    <cellStyle name="40% - Accent4 6 5" xfId="2560" xr:uid="{70DEB129-3BBD-4DCB-868D-592691759D64}"/>
    <cellStyle name="40% - Accent4 6 5 2" xfId="6569" xr:uid="{CB55CF4D-A5E6-4E5E-9A66-895FA9A481A7}"/>
    <cellStyle name="40% - Accent4 6 5 2 2" xfId="22721" xr:uid="{85E5EE1E-2D90-4135-8730-ADEA5BE84670}"/>
    <cellStyle name="40% - Accent4 6 5 2 3" xfId="22722" xr:uid="{1C87EC80-62F3-40E1-A46B-14BBB0DC62F1}"/>
    <cellStyle name="40% - Accent4 6 5 2 4" xfId="22720" xr:uid="{8810D9D5-E4FC-481B-A119-1CF34C8CA3E9}"/>
    <cellStyle name="40% - Accent4 6 5 3" xfId="22723" xr:uid="{6847E3B3-B378-4F9C-8362-AEBB582B1C09}"/>
    <cellStyle name="40% - Accent4 6 5 4" xfId="22724" xr:uid="{E9976090-F790-4B80-AD3E-2904CE798FB3}"/>
    <cellStyle name="40% - Accent4 6 5 5" xfId="22725" xr:uid="{E8263AA9-F346-4CA6-9489-61EF3D8315D2}"/>
    <cellStyle name="40% - Accent4 6 5 6" xfId="22719" xr:uid="{E6D5CAD8-9A99-4C64-AB7D-9F3B6B4EAFEA}"/>
    <cellStyle name="40% - Accent4 6 6" xfId="4576" xr:uid="{49AD4DDC-4B15-4EA1-A87F-F3A72EAB8830}"/>
    <cellStyle name="40% - Accent4 6 6 2" xfId="22727" xr:uid="{5040C3ED-965C-4716-9EDE-D87889FAD3C3}"/>
    <cellStyle name="40% - Accent4 6 6 2 2" xfId="22728" xr:uid="{B6190200-8149-487A-84B1-45B7127FC84A}"/>
    <cellStyle name="40% - Accent4 6 6 2 3" xfId="22729" xr:uid="{900B3AC3-661D-46AA-BCCE-B797ED2BEB8E}"/>
    <cellStyle name="40% - Accent4 6 6 3" xfId="22730" xr:uid="{A43985EE-9B36-4E1E-8D64-31BC40290896}"/>
    <cellStyle name="40% - Accent4 6 6 4" xfId="22731" xr:uid="{162160ED-5BD7-410C-B3F8-1FEC7E97A964}"/>
    <cellStyle name="40% - Accent4 6 6 5" xfId="22732" xr:uid="{6EB04976-FF50-4748-B43D-9F78D0D31645}"/>
    <cellStyle name="40% - Accent4 6 6 6" xfId="22726" xr:uid="{315FE57C-E69A-417C-B5E3-36296C7DF3BC}"/>
    <cellStyle name="40% - Accent4 6 7" xfId="9071" xr:uid="{C9854BDB-DFC4-45AA-92A2-80417DAB8BE5}"/>
    <cellStyle name="40% - Accent4 6 7 2" xfId="22734" xr:uid="{D144A5FC-FF34-4CE5-A036-7D270BB74411}"/>
    <cellStyle name="40% - Accent4 6 7 3" xfId="22735" xr:uid="{D9277F2A-2DD6-4278-BB26-D8FD601BCC82}"/>
    <cellStyle name="40% - Accent4 6 7 4" xfId="22733" xr:uid="{79555432-229F-4195-A00F-7E5EEDEDCF39}"/>
    <cellStyle name="40% - Accent4 6 8" xfId="22736" xr:uid="{D2D4BE36-64AE-4B18-B3C3-8802917789E8}"/>
    <cellStyle name="40% - Accent4 6 9" xfId="22737" xr:uid="{389B8915-F40B-4CC4-AE6B-152566718B84}"/>
    <cellStyle name="40% - Accent4 7" xfId="530" xr:uid="{8E23BEE3-939E-41D4-A89B-7D80CEBA2712}"/>
    <cellStyle name="40% - Accent4 7 10" xfId="27545" xr:uid="{C01B3787-ACFB-4DEA-A3A8-A0B1BD61F91D}"/>
    <cellStyle name="40% - Accent4 7 11" xfId="22738" xr:uid="{83698280-2AB3-4576-B83D-FEF41D99C0FD}"/>
    <cellStyle name="40% - Accent4 7 12" xfId="11316" xr:uid="{43B0D2A2-BB1D-43B6-ABFF-CBDB3345A6CE}"/>
    <cellStyle name="40% - Accent4 7 2" xfId="825" xr:uid="{44F5E0F9-AE2D-4F66-B49D-E5607C46B11D}"/>
    <cellStyle name="40% - Accent4 7 2 10" xfId="11599" xr:uid="{38CE14E6-41FC-44C8-B7FC-00842CA4A0DF}"/>
    <cellStyle name="40% - Accent4 7 2 2" xfId="1870" xr:uid="{A57C4557-5681-4C69-9099-7F8DC0303DA3}"/>
    <cellStyle name="40% - Accent4 7 2 2 2" xfId="3894" xr:uid="{CB2E87F3-1FA8-4131-9F8B-B57491D264A1}"/>
    <cellStyle name="40% - Accent4 7 2 2 2 2" xfId="7903" xr:uid="{3D401DE5-2FAD-4649-9234-72493B808718}"/>
    <cellStyle name="40% - Accent4 7 2 2 2 2 2" xfId="22742" xr:uid="{6D032020-1BBC-4A87-A35A-444D08D878B1}"/>
    <cellStyle name="40% - Accent4 7 2 2 2 3" xfId="22743" xr:uid="{9FC3805D-3D76-4F24-8D34-20DFF103D30B}"/>
    <cellStyle name="40% - Accent4 7 2 2 2 4" xfId="22741" xr:uid="{4945C8E4-D19A-4440-BD5F-435D526E7F6D}"/>
    <cellStyle name="40% - Accent4 7 2 2 3" xfId="5912" xr:uid="{8D0F9A75-DB5F-4846-8220-5127C7A3740F}"/>
    <cellStyle name="40% - Accent4 7 2 2 3 2" xfId="22744" xr:uid="{3A00360F-AAD2-43C6-8DC0-0A336325CBF8}"/>
    <cellStyle name="40% - Accent4 7 2 2 4" xfId="10407" xr:uid="{48DF9D15-3744-4766-B69D-910FBA0A4528}"/>
    <cellStyle name="40% - Accent4 7 2 2 4 2" xfId="22745" xr:uid="{649D69AC-F944-456B-B1F5-0BB10544CD08}"/>
    <cellStyle name="40% - Accent4 7 2 2 5" xfId="22746" xr:uid="{371FAE75-0330-475E-9E50-50CD144863EA}"/>
    <cellStyle name="40% - Accent4 7 2 2 6" xfId="28784" xr:uid="{4DBA0B02-72F3-4AE1-8748-F67CE21C5393}"/>
    <cellStyle name="40% - Accent4 7 2 2 7" xfId="22740" xr:uid="{0E8400B8-49AD-4E8E-B019-791C90F04F6F}"/>
    <cellStyle name="40% - Accent4 7 2 2 8" xfId="12637" xr:uid="{15848D15-38CE-4E43-8034-37747DA17486}"/>
    <cellStyle name="40% - Accent4 7 2 3" xfId="2857" xr:uid="{67FD3437-A5F8-4E43-9A37-78B2B405915E}"/>
    <cellStyle name="40% - Accent4 7 2 3 2" xfId="6866" xr:uid="{87D7D63D-A85A-4CB7-994D-9BDE3544D3DA}"/>
    <cellStyle name="40% - Accent4 7 2 3 2 2" xfId="22749" xr:uid="{D31A3DE7-47EC-407B-8D7E-92209811508F}"/>
    <cellStyle name="40% - Accent4 7 2 3 2 3" xfId="22750" xr:uid="{0C4D727A-7E14-4408-8E00-B3F8211F6543}"/>
    <cellStyle name="40% - Accent4 7 2 3 2 4" xfId="22748" xr:uid="{2576ED12-6DFE-44D4-BF6E-A063E17944E3}"/>
    <cellStyle name="40% - Accent4 7 2 3 3" xfId="22751" xr:uid="{3A0D01A3-5AAD-49B9-A1E3-B95E395284BB}"/>
    <cellStyle name="40% - Accent4 7 2 3 4" xfId="22752" xr:uid="{8DFDA119-228A-47FC-A267-BC551C8F962E}"/>
    <cellStyle name="40% - Accent4 7 2 3 5" xfId="22753" xr:uid="{39F28E77-247C-4F65-977F-22C25300B307}"/>
    <cellStyle name="40% - Accent4 7 2 3 6" xfId="22747" xr:uid="{F865B7A2-1A77-441D-B16E-7E0E6B54898E}"/>
    <cellStyle name="40% - Accent4 7 2 4" xfId="4874" xr:uid="{D0FF18EE-16D0-4E18-BD46-1DA9D2C53CEE}"/>
    <cellStyle name="40% - Accent4 7 2 4 2" xfId="22755" xr:uid="{794B93E1-4141-4370-A5E1-937F21BA4A33}"/>
    <cellStyle name="40% - Accent4 7 2 4 3" xfId="22756" xr:uid="{B48A7DD5-A99A-4F15-A4C3-5037179DF452}"/>
    <cellStyle name="40% - Accent4 7 2 4 4" xfId="22754" xr:uid="{6644ACA2-B5BF-434F-B723-49C86C9A4E3E}"/>
    <cellStyle name="40% - Accent4 7 2 5" xfId="9370" xr:uid="{C7A07390-24BF-4130-865C-E39F1A01F84A}"/>
    <cellStyle name="40% - Accent4 7 2 5 2" xfId="22757" xr:uid="{E70649ED-99C9-41B3-BA0B-2B547CB7D5D9}"/>
    <cellStyle name="40% - Accent4 7 2 6" xfId="22758" xr:uid="{88938AA6-C3E1-4D81-9FD4-A9E56EC72A91}"/>
    <cellStyle name="40% - Accent4 7 2 7" xfId="22759" xr:uid="{EF7C4E39-EB22-4AF8-B4AD-9A3856CAE8FD}"/>
    <cellStyle name="40% - Accent4 7 2 8" xfId="27798" xr:uid="{4EE3B254-4984-412A-9EDD-B4C793FAF70C}"/>
    <cellStyle name="40% - Accent4 7 2 9" xfId="22739" xr:uid="{8FD076A1-B215-40E6-9B27-AEF7EB0E634B}"/>
    <cellStyle name="40% - Accent4 7 3" xfId="1096" xr:uid="{9A7DABE7-AD91-4C3E-9401-F274914705E3}"/>
    <cellStyle name="40% - Accent4 7 3 10" xfId="11867" xr:uid="{64770439-E4CB-45A5-BE41-0F063832141E}"/>
    <cellStyle name="40% - Accent4 7 3 2" xfId="2137" xr:uid="{3F468CB2-8048-4B1D-B30C-2ACC79ED10A6}"/>
    <cellStyle name="40% - Accent4 7 3 2 2" xfId="4161" xr:uid="{9FD31773-D9D4-4F58-B24C-2A2D09C5C097}"/>
    <cellStyle name="40% - Accent4 7 3 2 2 2" xfId="8170" xr:uid="{170D1A2A-3DD4-4A06-ADE9-2EAA7BF57A3C}"/>
    <cellStyle name="40% - Accent4 7 3 2 2 2 2" xfId="22763" xr:uid="{A0F0D3E8-1202-44A7-A12D-6A752A45E333}"/>
    <cellStyle name="40% - Accent4 7 3 2 2 3" xfId="22764" xr:uid="{A569AC50-3993-4DAB-9AF9-338B6D88840E}"/>
    <cellStyle name="40% - Accent4 7 3 2 2 4" xfId="22762" xr:uid="{984B5B7D-506D-4C9C-A349-1CB4C799D5E0}"/>
    <cellStyle name="40% - Accent4 7 3 2 3" xfId="6179" xr:uid="{056B87C5-255B-4AFA-B7DF-8B1BA9827EC8}"/>
    <cellStyle name="40% - Accent4 7 3 2 3 2" xfId="22765" xr:uid="{B93D57A1-0C22-4783-9233-48E7FEB49EB4}"/>
    <cellStyle name="40% - Accent4 7 3 2 4" xfId="10674" xr:uid="{0661EA57-9E29-4C43-AF66-A38386EFAECE}"/>
    <cellStyle name="40% - Accent4 7 3 2 4 2" xfId="22766" xr:uid="{020A84DF-1571-4B99-85D3-81B78EF9628A}"/>
    <cellStyle name="40% - Accent4 7 3 2 5" xfId="22767" xr:uid="{4FAC7D72-56B4-4549-A36D-7FB1B0E7E8B8}"/>
    <cellStyle name="40% - Accent4 7 3 2 6" xfId="29047" xr:uid="{38126FB9-1E83-4189-BA82-892E3E1986DE}"/>
    <cellStyle name="40% - Accent4 7 3 2 7" xfId="22761" xr:uid="{3E55125D-E83C-40B6-9270-7365F96DB0D1}"/>
    <cellStyle name="40% - Accent4 7 3 2 8" xfId="12904" xr:uid="{64C6A7C9-0873-48B5-9BB9-3DAB45E62513}"/>
    <cellStyle name="40% - Accent4 7 3 3" xfId="3124" xr:uid="{63F3AF57-F8AA-4AF0-B499-6220BA615688}"/>
    <cellStyle name="40% - Accent4 7 3 3 2" xfId="7133" xr:uid="{69A6AE46-63FD-4C39-84C5-6C2850B9D688}"/>
    <cellStyle name="40% - Accent4 7 3 3 2 2" xfId="22770" xr:uid="{944C790E-A441-41F5-AA75-E217C0FF83AC}"/>
    <cellStyle name="40% - Accent4 7 3 3 2 3" xfId="22771" xr:uid="{160C86A0-235F-475D-8A97-FF7B095443AA}"/>
    <cellStyle name="40% - Accent4 7 3 3 2 4" xfId="22769" xr:uid="{59D5A609-F227-40CA-BD75-6F6459573267}"/>
    <cellStyle name="40% - Accent4 7 3 3 3" xfId="22772" xr:uid="{05CF93D6-0256-440C-ADAB-0EF1600F0E5D}"/>
    <cellStyle name="40% - Accent4 7 3 3 4" xfId="22773" xr:uid="{1E979A9D-E966-4F66-9200-A5F8479BC733}"/>
    <cellStyle name="40% - Accent4 7 3 3 5" xfId="22774" xr:uid="{D5989892-FC26-4C66-B564-F08DDD231D0B}"/>
    <cellStyle name="40% - Accent4 7 3 3 6" xfId="22768" xr:uid="{60D8F3BF-FEA8-48C2-A073-EDE61878C5BF}"/>
    <cellStyle name="40% - Accent4 7 3 4" xfId="5142" xr:uid="{B21B2AC7-F4A1-4E40-ABB3-816FE01D9C47}"/>
    <cellStyle name="40% - Accent4 7 3 4 2" xfId="22776" xr:uid="{37F2C897-29A9-4C49-A635-CFB5550E0CE9}"/>
    <cellStyle name="40% - Accent4 7 3 4 3" xfId="22777" xr:uid="{BFF7A0A3-CA1C-461D-85F4-696884304E6B}"/>
    <cellStyle name="40% - Accent4 7 3 4 4" xfId="22775" xr:uid="{653F6C87-44B8-42E4-ACB9-D99D00C07B31}"/>
    <cellStyle name="40% - Accent4 7 3 5" xfId="9637" xr:uid="{9A0DECE6-39C9-443C-A257-5E326B3225D9}"/>
    <cellStyle name="40% - Accent4 7 3 5 2" xfId="22778" xr:uid="{32E4F37F-C45A-4ED3-B793-666DC25F96DC}"/>
    <cellStyle name="40% - Accent4 7 3 6" xfId="22779" xr:uid="{E8187597-BB45-4725-985D-9678FFE9BC50}"/>
    <cellStyle name="40% - Accent4 7 3 7" xfId="22780" xr:uid="{0AC393D4-C8EE-4277-8415-CD42A3EA5032}"/>
    <cellStyle name="40% - Accent4 7 3 8" xfId="28047" xr:uid="{BBC355DA-5E23-4C83-B185-4CFC82C0B0A8}"/>
    <cellStyle name="40% - Accent4 7 3 9" xfId="22760" xr:uid="{50580965-5622-4F3D-AB58-0D309FFCCF51}"/>
    <cellStyle name="40% - Accent4 7 4" xfId="1594" xr:uid="{FE006239-059B-4F0E-A2DF-1539BD5A0F21}"/>
    <cellStyle name="40% - Accent4 7 4 2" xfId="3618" xr:uid="{6B866392-BF81-4302-B664-EB192AC437C3}"/>
    <cellStyle name="40% - Accent4 7 4 2 2" xfId="7627" xr:uid="{3480D59D-7DA6-419B-BE12-762908589430}"/>
    <cellStyle name="40% - Accent4 7 4 2 2 2" xfId="22783" xr:uid="{36527F36-5F8F-45CE-B80D-A7AD692130BB}"/>
    <cellStyle name="40% - Accent4 7 4 2 3" xfId="22784" xr:uid="{B501C7E7-D1DB-469A-8FA7-79E31436F375}"/>
    <cellStyle name="40% - Accent4 7 4 2 4" xfId="22782" xr:uid="{0192D342-5765-42EE-AB4E-8274CE7799D2}"/>
    <cellStyle name="40% - Accent4 7 4 3" xfId="5636" xr:uid="{8BA56219-8508-43D5-AD84-7D1BD1EFC0F2}"/>
    <cellStyle name="40% - Accent4 7 4 3 2" xfId="22785" xr:uid="{78EF8215-D5C4-48D9-A475-DE6F81B12D08}"/>
    <cellStyle name="40% - Accent4 7 4 4" xfId="10131" xr:uid="{750474FA-B295-405F-A33B-0FE76A2AD4DC}"/>
    <cellStyle name="40% - Accent4 7 4 4 2" xfId="22786" xr:uid="{6EB97C8D-8BC4-4D93-9C2E-750241DE1ED3}"/>
    <cellStyle name="40% - Accent4 7 4 5" xfId="22787" xr:uid="{90273118-2860-42D1-BC04-52A90445E0FD}"/>
    <cellStyle name="40% - Accent4 7 4 6" xfId="28527" xr:uid="{0BD3D146-1786-461A-B9F4-8C77FA8AAD09}"/>
    <cellStyle name="40% - Accent4 7 4 7" xfId="22781" xr:uid="{58B1F7B7-B028-45D6-ADAB-296D44A87E26}"/>
    <cellStyle name="40% - Accent4 7 4 8" xfId="12361" xr:uid="{78D9C2B3-9E5C-41D2-A2BB-62380DC30682}"/>
    <cellStyle name="40% - Accent4 7 5" xfId="2581" xr:uid="{3DA09071-3E6A-4929-AA78-9081BE6C88F8}"/>
    <cellStyle name="40% - Accent4 7 5 2" xfId="6590" xr:uid="{4E6A3B0B-B54C-430D-A25D-BDDB9C728462}"/>
    <cellStyle name="40% - Accent4 7 5 2 2" xfId="22790" xr:uid="{4D436EA7-C033-4E6F-AA91-6B1427F407CB}"/>
    <cellStyle name="40% - Accent4 7 5 2 3" xfId="22791" xr:uid="{63D98728-D199-4BCF-BBFF-193FF5790B33}"/>
    <cellStyle name="40% - Accent4 7 5 2 4" xfId="22789" xr:uid="{7AF47675-6D72-4223-A496-0CACDD1EE0C3}"/>
    <cellStyle name="40% - Accent4 7 5 3" xfId="22792" xr:uid="{F48ED768-3968-4DED-9E60-9CBBB377C2C3}"/>
    <cellStyle name="40% - Accent4 7 5 4" xfId="22793" xr:uid="{9E03B0A1-1D45-4933-8F11-AED640AE808D}"/>
    <cellStyle name="40% - Accent4 7 5 5" xfId="22794" xr:uid="{BBBF9C95-CF3D-4EA2-853A-5BFFDBC1FBDD}"/>
    <cellStyle name="40% - Accent4 7 5 6" xfId="22788" xr:uid="{E775A23C-9290-4172-A0EA-C6819448C744}"/>
    <cellStyle name="40% - Accent4 7 6" xfId="4597" xr:uid="{771A4AA3-9FC4-42CE-A8A8-BA997AB4FA22}"/>
    <cellStyle name="40% - Accent4 7 6 2" xfId="22796" xr:uid="{14A8D88A-096C-436D-AF12-4922D0D8B49F}"/>
    <cellStyle name="40% - Accent4 7 6 3" xfId="22797" xr:uid="{2476791E-F66A-4533-95BD-D5E4FBA933B1}"/>
    <cellStyle name="40% - Accent4 7 6 4" xfId="22795" xr:uid="{992EA900-E07A-40AB-A58A-553E91374184}"/>
    <cellStyle name="40% - Accent4 7 7" xfId="9092" xr:uid="{95E00B42-D5BE-4914-9D70-4A5B2D011120}"/>
    <cellStyle name="40% - Accent4 7 7 2" xfId="22798" xr:uid="{1542DCB8-B737-4EE7-B593-2F23AB8755BD}"/>
    <cellStyle name="40% - Accent4 7 8" xfId="22799" xr:uid="{FB14FFEB-2B77-4071-94ED-06D10A71B8C5}"/>
    <cellStyle name="40% - Accent4 7 9" xfId="22800" xr:uid="{47530119-5E20-4A8D-89B2-3AF05ACFA369}"/>
    <cellStyle name="40% - Accent4 8" xfId="560" xr:uid="{98B5DBAC-FABB-4557-B4C1-B4DAD27E09D9}"/>
    <cellStyle name="40% - Accent4 8 10" xfId="11341" xr:uid="{067B2239-DD2E-4718-A9A9-AC928EBCF84B}"/>
    <cellStyle name="40% - Accent4 8 2" xfId="847" xr:uid="{79BEA190-59E6-4FEB-9AB7-7A39F7259CA4}"/>
    <cellStyle name="40% - Accent4 8 2 2" xfId="1888" xr:uid="{CB304823-FBA6-48FA-960B-392B08A300E9}"/>
    <cellStyle name="40% - Accent4 8 2 2 2" xfId="3912" xr:uid="{F465BE24-B4E0-45E5-A2B9-34808E44AE1D}"/>
    <cellStyle name="40% - Accent4 8 2 2 2 2" xfId="7921" xr:uid="{8E842CCB-9BDC-432B-8B68-69177E0AE046}"/>
    <cellStyle name="40% - Accent4 8 2 2 2 3" xfId="22804" xr:uid="{FDC75C5B-C64E-4328-B116-2B7C118DB0D6}"/>
    <cellStyle name="40% - Accent4 8 2 2 3" xfId="5930" xr:uid="{439EE9E0-4C7C-4E7A-A6DD-CC4234FFF1FA}"/>
    <cellStyle name="40% - Accent4 8 2 2 3 2" xfId="22805" xr:uid="{EB8C5068-D73A-48E7-A078-53CD1E0FDD2A}"/>
    <cellStyle name="40% - Accent4 8 2 2 4" xfId="10425" xr:uid="{29542673-6879-4E66-A1EF-CB99F6A0723C}"/>
    <cellStyle name="40% - Accent4 8 2 2 4 2" xfId="28802" xr:uid="{A2166A86-1C84-4CC2-A304-1E278DCC0CCB}"/>
    <cellStyle name="40% - Accent4 8 2 2 5" xfId="22803" xr:uid="{D4E481DC-1AFF-4B03-AFE9-D78DAD66ABA2}"/>
    <cellStyle name="40% - Accent4 8 2 2 6" xfId="12655" xr:uid="{F60C38FE-431C-4028-8448-2DB3E9AE8BAF}"/>
    <cellStyle name="40% - Accent4 8 2 3" xfId="2875" xr:uid="{8DE923C0-FCC9-4B6A-87A0-357C76304D6A}"/>
    <cellStyle name="40% - Accent4 8 2 3 2" xfId="6884" xr:uid="{1E67848A-016B-4095-9573-1F0762E4EA90}"/>
    <cellStyle name="40% - Accent4 8 2 3 3" xfId="22806" xr:uid="{01C50AA2-02B1-41AD-8615-DE8A35FDBFAB}"/>
    <cellStyle name="40% - Accent4 8 2 4" xfId="4893" xr:uid="{5030810F-37EA-4C78-B0B2-D25CCE165A18}"/>
    <cellStyle name="40% - Accent4 8 2 4 2" xfId="22807" xr:uid="{06FF1728-ADED-4A80-AAD2-D2EAC4F2BB6E}"/>
    <cellStyle name="40% - Accent4 8 2 5" xfId="9388" xr:uid="{CBAF3058-8A13-4BE1-BC53-95E7D734813C}"/>
    <cellStyle name="40% - Accent4 8 2 5 2" xfId="22808" xr:uid="{C10B11FC-9286-4FED-BD02-212BBB5B92C5}"/>
    <cellStyle name="40% - Accent4 8 2 6" xfId="27818" xr:uid="{756A6A5F-2007-4621-B614-5EFC33BD602B}"/>
    <cellStyle name="40% - Accent4 8 2 7" xfId="22802" xr:uid="{E62C7D01-9049-4342-939B-AEAED744F165}"/>
    <cellStyle name="40% - Accent4 8 2 8" xfId="11618" xr:uid="{921D40C4-2700-4DFC-B5C3-3425BD974BE9}"/>
    <cellStyle name="40% - Accent4 8 3" xfId="1114" xr:uid="{0E078390-9960-41CB-91DF-0213AD217CBA}"/>
    <cellStyle name="40% - Accent4 8 3 2" xfId="2155" xr:uid="{2508BE8D-5DE2-4AA2-B1F3-1E0F4EDEF9D5}"/>
    <cellStyle name="40% - Accent4 8 3 2 2" xfId="4179" xr:uid="{CBA2DDCC-B3A0-4891-B102-DE219EF8B9D4}"/>
    <cellStyle name="40% - Accent4 8 3 2 2 2" xfId="8188" xr:uid="{F91FEB22-217F-4127-B7BE-2FCA4A23829E}"/>
    <cellStyle name="40% - Accent4 8 3 2 2 3" xfId="22811" xr:uid="{C8C1B06D-7F5D-4B20-BC95-73BAE8A82713}"/>
    <cellStyle name="40% - Accent4 8 3 2 3" xfId="6197" xr:uid="{09954E05-AB5F-4E40-906D-DD38382850B2}"/>
    <cellStyle name="40% - Accent4 8 3 2 3 2" xfId="22812" xr:uid="{8C4348CB-8CF9-435C-807E-35EA8F91168F}"/>
    <cellStyle name="40% - Accent4 8 3 2 4" xfId="10692" xr:uid="{1E546AFD-1E18-4EB3-BCC0-37B3DCD9C19A}"/>
    <cellStyle name="40% - Accent4 8 3 2 4 2" xfId="29065" xr:uid="{BF105ADD-1155-437F-AE97-49380D2DF7D3}"/>
    <cellStyle name="40% - Accent4 8 3 2 5" xfId="22810" xr:uid="{CF7A6B09-6351-4154-8B83-76680515432E}"/>
    <cellStyle name="40% - Accent4 8 3 2 6" xfId="12922" xr:uid="{0725CADF-095D-485C-A83B-C6CC98176A13}"/>
    <cellStyle name="40% - Accent4 8 3 3" xfId="3142" xr:uid="{D60102FB-A853-4386-916E-4BF340AF633A}"/>
    <cellStyle name="40% - Accent4 8 3 3 2" xfId="7151" xr:uid="{0391E34D-1013-4C9F-AF0A-CFA8EAF35849}"/>
    <cellStyle name="40% - Accent4 8 3 3 3" xfId="22813" xr:uid="{09A349B3-5BF8-4C82-8733-5E6CB59B6161}"/>
    <cellStyle name="40% - Accent4 8 3 4" xfId="5160" xr:uid="{F1DBC898-D24A-497F-87BC-52D570A54DAD}"/>
    <cellStyle name="40% - Accent4 8 3 4 2" xfId="22814" xr:uid="{8B05E553-4B70-4441-864F-B203152ECFB5}"/>
    <cellStyle name="40% - Accent4 8 3 5" xfId="9655" xr:uid="{4DDD0D39-94A0-4272-A4EE-33EE04B0D0E7}"/>
    <cellStyle name="40% - Accent4 8 3 5 2" xfId="22815" xr:uid="{D1389ABF-4E2B-48A8-ACCC-BDC7F905FF31}"/>
    <cellStyle name="40% - Accent4 8 3 6" xfId="28065" xr:uid="{461559EB-E29F-4627-99F5-FEEF880CBA3E}"/>
    <cellStyle name="40% - Accent4 8 3 7" xfId="22809" xr:uid="{F8BE118D-53F6-4C06-91E5-15BB584BDE64}"/>
    <cellStyle name="40% - Accent4 8 3 8" xfId="11885" xr:uid="{BC727C84-77B8-440B-8E5B-63F2248EE2DB}"/>
    <cellStyle name="40% - Accent4 8 4" xfId="1618" xr:uid="{7073B44A-6B1A-451B-95EA-0DB67151538B}"/>
    <cellStyle name="40% - Accent4 8 4 2" xfId="3642" xr:uid="{7BFE7D33-DED3-4AA4-AFE4-943828C30192}"/>
    <cellStyle name="40% - Accent4 8 4 2 2" xfId="7651" xr:uid="{151A8DA4-CBC8-4D62-8364-E255786D8F06}"/>
    <cellStyle name="40% - Accent4 8 4 2 3" xfId="22817" xr:uid="{ED8FEDE2-7492-4EAF-8B00-E4519CE331AA}"/>
    <cellStyle name="40% - Accent4 8 4 3" xfId="5660" xr:uid="{A299FE1F-FD6B-47E2-9149-7C89F56E65AB}"/>
    <cellStyle name="40% - Accent4 8 4 3 2" xfId="22818" xr:uid="{3ABA55E8-FFD2-4F74-A0D3-FA0970F9A7A2}"/>
    <cellStyle name="40% - Accent4 8 4 4" xfId="10155" xr:uid="{6974D2BF-C981-4C35-A64B-AE7DA403CDEA}"/>
    <cellStyle name="40% - Accent4 8 4 4 2" xfId="28551" xr:uid="{B6A66539-1C3F-4561-AEB2-259F315BDC7F}"/>
    <cellStyle name="40% - Accent4 8 4 5" xfId="22816" xr:uid="{869949B5-8EE4-499D-B7DC-4A419F53F421}"/>
    <cellStyle name="40% - Accent4 8 4 6" xfId="12385" xr:uid="{137FFA1B-8620-41E1-9A30-7C67A03FD1DC}"/>
    <cellStyle name="40% - Accent4 8 5" xfId="2605" xr:uid="{BD50588B-89E0-4E4B-9FA6-5174F531FA46}"/>
    <cellStyle name="40% - Accent4 8 5 2" xfId="6614" xr:uid="{18F842CB-F756-4AE4-A792-ABEFA24F52D9}"/>
    <cellStyle name="40% - Accent4 8 5 3" xfId="22819" xr:uid="{985B7BC5-0708-4E50-8C7C-6A9142EF8385}"/>
    <cellStyle name="40% - Accent4 8 6" xfId="4621" xr:uid="{02B8F5CD-672F-426D-8E73-F47DEF729DC1}"/>
    <cellStyle name="40% - Accent4 8 6 2" xfId="22820" xr:uid="{232621CA-AAA9-476B-877D-BDDE43C476CB}"/>
    <cellStyle name="40% - Accent4 8 7" xfId="9116" xr:uid="{B7232981-B119-4FE9-BC8C-FA8B87783F58}"/>
    <cellStyle name="40% - Accent4 8 7 2" xfId="22821" xr:uid="{F14A9E85-FB89-44B6-A06E-E3EAFD7350FC}"/>
    <cellStyle name="40% - Accent4 8 8" xfId="27572" xr:uid="{0EFEE080-2A78-4032-903F-F2E5F4D64E6E}"/>
    <cellStyle name="40% - Accent4 8 9" xfId="22801" xr:uid="{F327B6EE-BE6E-4661-909A-3BD57C0B362D}"/>
    <cellStyle name="40% - Accent4 9" xfId="584" xr:uid="{EE6D3D3B-A3A7-469B-86FF-E3A59983A209}"/>
    <cellStyle name="40% - Accent4 9 10" xfId="11365" xr:uid="{C95C5AED-C159-443C-A69A-6944EAE3FC1B}"/>
    <cellStyle name="40% - Accent4 9 2" xfId="868" xr:uid="{89222280-5C1E-47B5-83DD-14513E18B2D1}"/>
    <cellStyle name="40% - Accent4 9 2 2" xfId="1909" xr:uid="{436B1284-2CA9-40E5-BE4A-1D8F08BAA45F}"/>
    <cellStyle name="40% - Accent4 9 2 2 2" xfId="3933" xr:uid="{9F0A9B2F-9EF6-40EE-B1C7-01B511081B57}"/>
    <cellStyle name="40% - Accent4 9 2 2 2 2" xfId="7942" xr:uid="{181ED8AD-F6E0-4669-9447-975A5F985490}"/>
    <cellStyle name="40% - Accent4 9 2 2 2 3" xfId="22825" xr:uid="{BF2B7471-8C2E-4250-8F13-698946482257}"/>
    <cellStyle name="40% - Accent4 9 2 2 3" xfId="5951" xr:uid="{4247667A-92C5-4A22-9F6A-76312C071254}"/>
    <cellStyle name="40% - Accent4 9 2 2 3 2" xfId="22826" xr:uid="{0A4A9871-DFD5-4C8F-8184-789292A6D92A}"/>
    <cellStyle name="40% - Accent4 9 2 2 4" xfId="10446" xr:uid="{066900E0-A253-4EF8-8B60-373BE365DA64}"/>
    <cellStyle name="40% - Accent4 9 2 2 4 2" xfId="28823" xr:uid="{FE0F1B1C-5701-4B70-BC0F-0F2EA2E09796}"/>
    <cellStyle name="40% - Accent4 9 2 2 5" xfId="22824" xr:uid="{2D6EBF3A-E0A2-40F5-8501-E83F21F5656B}"/>
    <cellStyle name="40% - Accent4 9 2 2 6" xfId="12676" xr:uid="{B27BFAA4-076B-402E-8B99-C7929EA72E46}"/>
    <cellStyle name="40% - Accent4 9 2 3" xfId="2896" xr:uid="{A3379FE5-43E2-4689-89A8-9BCD31B82B23}"/>
    <cellStyle name="40% - Accent4 9 2 3 2" xfId="6905" xr:uid="{4ECE2710-64AE-4998-8BD3-E472780018F8}"/>
    <cellStyle name="40% - Accent4 9 2 3 3" xfId="22827" xr:uid="{BCC0BF19-5547-49D3-A1C2-7E4EF2C1FC9B}"/>
    <cellStyle name="40% - Accent4 9 2 4" xfId="4914" xr:uid="{7C46F7A4-0D5B-4DC8-95A8-84F1E93FC3C2}"/>
    <cellStyle name="40% - Accent4 9 2 4 2" xfId="22828" xr:uid="{6896FC33-42CB-475B-8211-FC5C7AB14E5C}"/>
    <cellStyle name="40% - Accent4 9 2 5" xfId="9409" xr:uid="{D8735BEF-0A4D-43A2-815E-358B5CA25150}"/>
    <cellStyle name="40% - Accent4 9 2 5 2" xfId="22829" xr:uid="{FCB7BF99-0ED0-4187-B485-79134B6A6910}"/>
    <cellStyle name="40% - Accent4 9 2 6" xfId="27838" xr:uid="{9DA12893-78B9-43E7-AD14-A9F8C11E9012}"/>
    <cellStyle name="40% - Accent4 9 2 7" xfId="22823" xr:uid="{BB576150-075D-4B7C-9A79-A804216181A0}"/>
    <cellStyle name="40% - Accent4 9 2 8" xfId="11639" xr:uid="{306BDAFA-FBB3-4452-9BE2-D116A80E2A0E}"/>
    <cellStyle name="40% - Accent4 9 3" xfId="1135" xr:uid="{280CDC24-747E-4912-88EA-9F0A563CC194}"/>
    <cellStyle name="40% - Accent4 9 3 2" xfId="2176" xr:uid="{BDAF0486-CC5A-45CB-A222-93FDD25A6C47}"/>
    <cellStyle name="40% - Accent4 9 3 2 2" xfId="4200" xr:uid="{B6DCFB23-ABBB-47C4-AB0F-58CD6D4EFFA7}"/>
    <cellStyle name="40% - Accent4 9 3 2 2 2" xfId="8209" xr:uid="{35C17098-B555-4C79-9739-D2DDAE6C044D}"/>
    <cellStyle name="40% - Accent4 9 3 2 2 3" xfId="22832" xr:uid="{BEA4145B-1F56-45AD-B4D1-315DED717EAA}"/>
    <cellStyle name="40% - Accent4 9 3 2 3" xfId="6218" xr:uid="{C2C55D13-B1FB-458E-BDAD-E613CF69B608}"/>
    <cellStyle name="40% - Accent4 9 3 2 3 2" xfId="22833" xr:uid="{70775AD3-BF71-453D-9BFE-2FA2947951BF}"/>
    <cellStyle name="40% - Accent4 9 3 2 4" xfId="10713" xr:uid="{0AE81EC5-6B17-4437-B73C-BF0019EF9CE7}"/>
    <cellStyle name="40% - Accent4 9 3 2 4 2" xfId="29086" xr:uid="{6FCFB151-2C05-4BC4-8655-E1E6D7F8433C}"/>
    <cellStyle name="40% - Accent4 9 3 2 5" xfId="22831" xr:uid="{64882440-2A65-4D03-B286-305036E7F591}"/>
    <cellStyle name="40% - Accent4 9 3 2 6" xfId="12943" xr:uid="{63EBECBF-913D-423E-A8A8-3A97C251DD40}"/>
    <cellStyle name="40% - Accent4 9 3 3" xfId="3163" xr:uid="{B67EA561-88A1-4F27-B60A-82D8FE2C5BFB}"/>
    <cellStyle name="40% - Accent4 9 3 3 2" xfId="7172" xr:uid="{1F425E46-3662-4F25-9115-5183396DF045}"/>
    <cellStyle name="40% - Accent4 9 3 3 3" xfId="22834" xr:uid="{42CE8F41-CFD9-4E60-9CA7-C253123FAAFA}"/>
    <cellStyle name="40% - Accent4 9 3 4" xfId="5181" xr:uid="{3BC98AE3-38E4-42A5-AB6B-6DEC59B419F1}"/>
    <cellStyle name="40% - Accent4 9 3 4 2" xfId="22835" xr:uid="{0069A796-470F-459B-A9CB-24A3487AF6D9}"/>
    <cellStyle name="40% - Accent4 9 3 5" xfId="9676" xr:uid="{A6CBBBF2-0FE5-4769-B61D-39F950689A7A}"/>
    <cellStyle name="40% - Accent4 9 3 5 2" xfId="22836" xr:uid="{335704AD-4022-40BA-BDE3-D8914ED06B5F}"/>
    <cellStyle name="40% - Accent4 9 3 6" xfId="28086" xr:uid="{069D48F5-3252-454A-A269-41490187A920}"/>
    <cellStyle name="40% - Accent4 9 3 7" xfId="22830" xr:uid="{25D00C05-2619-4319-829E-3A8BAAFAEEFE}"/>
    <cellStyle name="40% - Accent4 9 3 8" xfId="11906" xr:uid="{61CE44BB-110A-4F7A-8D4A-E03C9FF4C714}"/>
    <cellStyle name="40% - Accent4 9 4" xfId="1642" xr:uid="{2E6E6871-851C-4665-A936-C47813D4EEE5}"/>
    <cellStyle name="40% - Accent4 9 4 2" xfId="3666" xr:uid="{6F36E253-A436-422D-9E28-86308F5A0337}"/>
    <cellStyle name="40% - Accent4 9 4 2 2" xfId="7675" xr:uid="{BD608207-4EEB-416F-A484-DE185C5558CE}"/>
    <cellStyle name="40% - Accent4 9 4 2 3" xfId="22838" xr:uid="{0F28AB2F-8D26-4BA7-88E6-6E7D65DF6982}"/>
    <cellStyle name="40% - Accent4 9 4 3" xfId="5684" xr:uid="{9FD4C0BC-64AE-4699-A9DE-223925F4B42C}"/>
    <cellStyle name="40% - Accent4 9 4 3 2" xfId="22839" xr:uid="{68034D4A-2F37-474E-89EA-A1A57072C622}"/>
    <cellStyle name="40% - Accent4 9 4 4" xfId="10179" xr:uid="{ABAA058B-4019-4DE0-B3BD-8A73EC7C6592}"/>
    <cellStyle name="40% - Accent4 9 4 4 2" xfId="28575" xr:uid="{93D7383F-BC23-4112-9B98-EDF74E40232A}"/>
    <cellStyle name="40% - Accent4 9 4 5" xfId="22837" xr:uid="{0D665C86-1F53-4726-A67C-D205EE8ECCC2}"/>
    <cellStyle name="40% - Accent4 9 4 6" xfId="12409" xr:uid="{7ED020F4-BA64-4242-91D2-3C9B08065279}"/>
    <cellStyle name="40% - Accent4 9 5" xfId="2629" xr:uid="{04770CA2-D48B-4CB3-94CD-22F5AE569412}"/>
    <cellStyle name="40% - Accent4 9 5 2" xfId="6638" xr:uid="{986B93D1-FDA6-4B05-99A2-92C735F24D5F}"/>
    <cellStyle name="40% - Accent4 9 5 3" xfId="22840" xr:uid="{24AED127-4B05-4DA0-8D5C-53AE5AA460AD}"/>
    <cellStyle name="40% - Accent4 9 6" xfId="4645" xr:uid="{C2682AEE-633F-4F67-B3DE-C7878C5F9405}"/>
    <cellStyle name="40% - Accent4 9 6 2" xfId="22841" xr:uid="{A19B90CC-0506-492F-84C1-E59C6F2AF082}"/>
    <cellStyle name="40% - Accent4 9 7" xfId="9140" xr:uid="{41F1D528-C760-4BD0-9F06-A6832FC2822B}"/>
    <cellStyle name="40% - Accent4 9 7 2" xfId="22842" xr:uid="{A85341C7-8178-4F7C-B886-77C68627170D}"/>
    <cellStyle name="40% - Accent4 9 8" xfId="27593" xr:uid="{B0605157-7307-4F6C-9C84-BC1C7CC0EB10}"/>
    <cellStyle name="40% - Accent4 9 9" xfId="22822" xr:uid="{0BE127EE-695C-48E6-A994-F75947761A3C}"/>
    <cellStyle name="40% - Accent5" xfId="71" builtinId="47" customBuiltin="1"/>
    <cellStyle name="40% - Accent5 10" xfId="610" xr:uid="{72F9606D-98A3-4D8F-9E08-DB5178DAD55A}"/>
    <cellStyle name="40% - Accent5 10 10" xfId="11391" xr:uid="{BB966C04-AC8C-4D90-B3D9-948D42EB1648}"/>
    <cellStyle name="40% - Accent5 10 2" xfId="1668" xr:uid="{85A5F2DF-84A9-46F5-935E-533C7DE528DE}"/>
    <cellStyle name="40% - Accent5 10 2 2" xfId="3692" xr:uid="{21E5604B-B869-40E2-8BB1-6934F54702D3}"/>
    <cellStyle name="40% - Accent5 10 2 2 2" xfId="7701" xr:uid="{698F95E6-A795-4D26-A95D-350902D94BE2}"/>
    <cellStyle name="40% - Accent5 10 2 2 2 2" xfId="22847" xr:uid="{677D76BB-F306-4A5D-B60B-7809A31FD0F6}"/>
    <cellStyle name="40% - Accent5 10 2 2 3" xfId="22848" xr:uid="{69DBE217-A3F9-4BA6-B010-62CE120AA45F}"/>
    <cellStyle name="40% - Accent5 10 2 2 4" xfId="22846" xr:uid="{466801B7-F60F-4635-AE77-3253AF169836}"/>
    <cellStyle name="40% - Accent5 10 2 3" xfId="5710" xr:uid="{592872F2-1E2F-4A69-9303-202F0CECCA48}"/>
    <cellStyle name="40% - Accent5 10 2 3 2" xfId="22849" xr:uid="{E201E188-49B3-4E96-B7F6-14221C3F98FA}"/>
    <cellStyle name="40% - Accent5 10 2 4" xfId="10205" xr:uid="{B52E34C3-47F7-41E3-9C65-0A523032B469}"/>
    <cellStyle name="40% - Accent5 10 2 4 2" xfId="22850" xr:uid="{34A4AC8E-D2E1-4D5E-9512-23A86E1C2285}"/>
    <cellStyle name="40% - Accent5 10 2 5" xfId="22851" xr:uid="{0E819607-A854-458A-8C4D-8F4AEFFB3E72}"/>
    <cellStyle name="40% - Accent5 10 2 6" xfId="28600" xr:uid="{1BAC2111-592E-47A9-94DA-1997042E52C7}"/>
    <cellStyle name="40% - Accent5 10 2 7" xfId="22845" xr:uid="{DA0CB1BD-461B-40A4-AF42-5C256F15C1DA}"/>
    <cellStyle name="40% - Accent5 10 2 8" xfId="12435" xr:uid="{B2A74AAF-B30F-4D58-B4DE-25F95D8C94EB}"/>
    <cellStyle name="40% - Accent5 10 3" xfId="2655" xr:uid="{7578B234-B548-4921-8659-4484239AB599}"/>
    <cellStyle name="40% - Accent5 10 3 2" xfId="6664" xr:uid="{3530B9D7-E90B-447E-93CC-B56D3332D0FD}"/>
    <cellStyle name="40% - Accent5 10 3 2 2" xfId="22854" xr:uid="{45F587B9-76C9-48E0-BB94-C444655D8104}"/>
    <cellStyle name="40% - Accent5 10 3 2 3" xfId="22855" xr:uid="{B27E19A3-70F5-4E13-8F72-09E41A113C3B}"/>
    <cellStyle name="40% - Accent5 10 3 2 4" xfId="22853" xr:uid="{E63340A3-9783-4436-B940-6385BF82BD89}"/>
    <cellStyle name="40% - Accent5 10 3 3" xfId="22856" xr:uid="{FE754D73-7E13-4BC1-A1E9-3C195E91F303}"/>
    <cellStyle name="40% - Accent5 10 3 4" xfId="22857" xr:uid="{DA049F75-B40A-4D47-9EF2-0F1A6B3C69C5}"/>
    <cellStyle name="40% - Accent5 10 3 5" xfId="22858" xr:uid="{0FC3A1C9-B6FF-4F6C-A1E2-F7F9AEE1C19A}"/>
    <cellStyle name="40% - Accent5 10 3 6" xfId="22852" xr:uid="{7AB39664-1E2A-4323-8ED6-D41D70089412}"/>
    <cellStyle name="40% - Accent5 10 4" xfId="4671" xr:uid="{C8404734-F6CE-4BB5-949C-6B7709665EFA}"/>
    <cellStyle name="40% - Accent5 10 4 2" xfId="22860" xr:uid="{3994F737-23EF-47C4-9045-EAEF3773B769}"/>
    <cellStyle name="40% - Accent5 10 4 3" xfId="22861" xr:uid="{52B00483-1498-44A0-A5BB-A3901173C098}"/>
    <cellStyle name="40% - Accent5 10 4 4" xfId="22859" xr:uid="{32E5E07D-8AF3-405B-BE67-C26BB220D4B2}"/>
    <cellStyle name="40% - Accent5 10 5" xfId="9166" xr:uid="{C625539A-3FCF-4661-843F-307CE8FAC776}"/>
    <cellStyle name="40% - Accent5 10 5 2" xfId="22862" xr:uid="{D660BF50-3A09-4E8B-B5F6-6CAFC19CF357}"/>
    <cellStyle name="40% - Accent5 10 6" xfId="22863" xr:uid="{E32AD2E1-EAA9-4119-BF7D-B00E9A1A16FD}"/>
    <cellStyle name="40% - Accent5 10 7" xfId="22864" xr:uid="{335542B8-4DEF-4935-A18B-2E4FD479EA45}"/>
    <cellStyle name="40% - Accent5 10 8" xfId="27615" xr:uid="{8D8D638B-3B05-424F-BF82-08A2A799E813}"/>
    <cellStyle name="40% - Accent5 10 9" xfId="22844" xr:uid="{7C53A3BD-8922-4B63-BA81-714664677215}"/>
    <cellStyle name="40% - Accent5 11" xfId="894" xr:uid="{C3DF54EB-EB5B-438C-B469-7B40162F7600}"/>
    <cellStyle name="40% - Accent5 11 10" xfId="11665" xr:uid="{EBEA5383-22CA-467E-A2A0-2149034B90F5}"/>
    <cellStyle name="40% - Accent5 11 2" xfId="1935" xr:uid="{8ACD2929-EC45-4FB8-AF9D-BDD1EF877206}"/>
    <cellStyle name="40% - Accent5 11 2 2" xfId="3959" xr:uid="{C8BBB88D-F6DF-4216-941D-58876A93A67F}"/>
    <cellStyle name="40% - Accent5 11 2 2 2" xfId="7968" xr:uid="{7F0521ED-7EE4-4C7A-BB7B-F1E52BFBAABE}"/>
    <cellStyle name="40% - Accent5 11 2 2 2 2" xfId="22868" xr:uid="{737BAD03-A1A4-4F01-8E60-FBF12925A16C}"/>
    <cellStyle name="40% - Accent5 11 2 2 3" xfId="22869" xr:uid="{0934A0F7-E7F4-4FCC-B2F4-5373E5E90D00}"/>
    <cellStyle name="40% - Accent5 11 2 2 4" xfId="22867" xr:uid="{1FFE4E05-8A2E-47C0-AC9A-993E11D4C6DC}"/>
    <cellStyle name="40% - Accent5 11 2 3" xfId="5977" xr:uid="{0C98EB78-0DF9-46DC-9FC8-AC27BC53F3C1}"/>
    <cellStyle name="40% - Accent5 11 2 3 2" xfId="22870" xr:uid="{59A2561E-DBB2-4024-9824-53B9BD4BE475}"/>
    <cellStyle name="40% - Accent5 11 2 4" xfId="10472" xr:uid="{C06B2D20-9BC1-4921-A0DF-915F5298C180}"/>
    <cellStyle name="40% - Accent5 11 2 4 2" xfId="22871" xr:uid="{50867321-324C-4E0D-AC58-79E093472940}"/>
    <cellStyle name="40% - Accent5 11 2 5" xfId="22872" xr:uid="{39F37FF5-0E35-4E57-BD05-A9E599E252CB}"/>
    <cellStyle name="40% - Accent5 11 2 6" xfId="28848" xr:uid="{4ECB400E-8A9D-4033-BF0A-3A61557CB9D4}"/>
    <cellStyle name="40% - Accent5 11 2 7" xfId="22866" xr:uid="{A310AEAB-340E-49A4-99BC-54B993ED057B}"/>
    <cellStyle name="40% - Accent5 11 2 8" xfId="12702" xr:uid="{86CE9624-9644-4B69-AA0E-C4CB5A32951F}"/>
    <cellStyle name="40% - Accent5 11 3" xfId="2922" xr:uid="{064345CF-967C-434F-9093-E96F678A96E9}"/>
    <cellStyle name="40% - Accent5 11 3 2" xfId="6931" xr:uid="{0E5F545B-19CA-4FF4-BD1C-E4B54CD54100}"/>
    <cellStyle name="40% - Accent5 11 3 2 2" xfId="22875" xr:uid="{4C9296AD-A0E0-4480-AB4A-20DED80A8E57}"/>
    <cellStyle name="40% - Accent5 11 3 2 3" xfId="22876" xr:uid="{ABC7E886-E13B-4B61-B637-27FE9F6F4E15}"/>
    <cellStyle name="40% - Accent5 11 3 2 4" xfId="22874" xr:uid="{DD45DEEE-6AA0-41C8-B277-A73AB42A50DD}"/>
    <cellStyle name="40% - Accent5 11 3 3" xfId="22877" xr:uid="{FDD45DC4-81BE-4668-8802-727A63192C48}"/>
    <cellStyle name="40% - Accent5 11 3 4" xfId="22878" xr:uid="{D63D8418-EE02-4D30-89D2-B76DD8D38855}"/>
    <cellStyle name="40% - Accent5 11 3 5" xfId="22879" xr:uid="{AFF635BD-431F-4D4F-812F-827A28D8F0C2}"/>
    <cellStyle name="40% - Accent5 11 3 6" xfId="22873" xr:uid="{E7ECA512-B2F6-4497-93A9-0E81F3677164}"/>
    <cellStyle name="40% - Accent5 11 4" xfId="4940" xr:uid="{A01808EE-CDB3-4FA6-8AB0-568E350EB58B}"/>
    <cellStyle name="40% - Accent5 11 4 2" xfId="22881" xr:uid="{B349C308-8DB1-43A7-9C30-87FF70E88F20}"/>
    <cellStyle name="40% - Accent5 11 4 3" xfId="22882" xr:uid="{BB8293CA-9C11-4413-A330-EF3CE15675BE}"/>
    <cellStyle name="40% - Accent5 11 4 4" xfId="22880" xr:uid="{C1F32F74-0E4A-4E1C-A339-0EDE601EA64F}"/>
    <cellStyle name="40% - Accent5 11 5" xfId="9435" xr:uid="{F8770BC1-1159-4F0A-B45B-DD154BE5476E}"/>
    <cellStyle name="40% - Accent5 11 5 2" xfId="22883" xr:uid="{5441302A-7FEA-422E-83AC-12BB7ED63ABA}"/>
    <cellStyle name="40% - Accent5 11 6" xfId="22884" xr:uid="{49137386-C442-4C58-A384-AA3E7D36C116}"/>
    <cellStyle name="40% - Accent5 11 7" xfId="22885" xr:uid="{502AB44F-3632-43F4-8FF1-AE91DDB86B18}"/>
    <cellStyle name="40% - Accent5 11 8" xfId="27863" xr:uid="{4CB85349-701E-4318-B99C-3681E9D4466E}"/>
    <cellStyle name="40% - Accent5 11 9" xfId="22865" xr:uid="{A9356173-5F6D-49C8-A2AF-250FFF9E1A6E}"/>
    <cellStyle name="40% - Accent5 12" xfId="1163" xr:uid="{A85145FC-9478-497A-9649-04EA34E921F9}"/>
    <cellStyle name="40% - Accent5 12 10" xfId="11934" xr:uid="{9ABA545F-8282-4B1B-BB49-97287196C014}"/>
    <cellStyle name="40% - Accent5 12 2" xfId="2204" xr:uid="{DF98B275-9863-43C6-8386-B77C17F02160}"/>
    <cellStyle name="40% - Accent5 12 2 2" xfId="4228" xr:uid="{866E583C-4B9C-4EE4-8415-C8790498344D}"/>
    <cellStyle name="40% - Accent5 12 2 2 2" xfId="8237" xr:uid="{B64C4447-3CDC-44C9-BCDF-5253D3E3550A}"/>
    <cellStyle name="40% - Accent5 12 2 2 2 2" xfId="22889" xr:uid="{7D0E391C-9EA1-407B-80EE-7F56A5D20D15}"/>
    <cellStyle name="40% - Accent5 12 2 2 3" xfId="22890" xr:uid="{2351CF10-F467-43E4-B3F2-61C17848CDC8}"/>
    <cellStyle name="40% - Accent5 12 2 2 4" xfId="22888" xr:uid="{7D05185D-62DE-44E0-9117-9943D66ED2FB}"/>
    <cellStyle name="40% - Accent5 12 2 3" xfId="6246" xr:uid="{32EACDBF-B033-4F59-BA24-E4D37132792A}"/>
    <cellStyle name="40% - Accent5 12 2 3 2" xfId="22891" xr:uid="{6ED4C5E6-4105-458A-A885-1BA4982106DE}"/>
    <cellStyle name="40% - Accent5 12 2 4" xfId="10741" xr:uid="{97FFAEA2-6A24-4F9D-8F0C-A51436115DC8}"/>
    <cellStyle name="40% - Accent5 12 2 4 2" xfId="22892" xr:uid="{C37A1341-2D88-452F-BD02-3B903FDAFF1D}"/>
    <cellStyle name="40% - Accent5 12 2 5" xfId="22893" xr:uid="{D3AE2085-99DE-4B57-A0CF-87D5F2AA1B73}"/>
    <cellStyle name="40% - Accent5 12 2 6" xfId="29113" xr:uid="{5C87BD37-49C4-445E-9036-3D3BC53CE3C3}"/>
    <cellStyle name="40% - Accent5 12 2 7" xfId="22887" xr:uid="{70B5E4C4-4116-44CE-B90D-FC5E2BB4A380}"/>
    <cellStyle name="40% - Accent5 12 2 8" xfId="12971" xr:uid="{40E7CD5F-0D93-4B25-8745-7A45AFD935AE}"/>
    <cellStyle name="40% - Accent5 12 3" xfId="3191" xr:uid="{10388FF1-4C3D-42EF-A235-B1CDD2B9DBF9}"/>
    <cellStyle name="40% - Accent5 12 3 2" xfId="7200" xr:uid="{28C8B44D-730F-4089-8568-70630B48C3AA}"/>
    <cellStyle name="40% - Accent5 12 3 2 2" xfId="22896" xr:uid="{FC19DC85-A7AA-4983-BB4E-47B34B0D0C99}"/>
    <cellStyle name="40% - Accent5 12 3 2 3" xfId="22897" xr:uid="{49D70B46-F4A1-4930-B365-72ABBF00DA6A}"/>
    <cellStyle name="40% - Accent5 12 3 2 4" xfId="22895" xr:uid="{1C9EE77E-3271-4318-97FF-FE30FF925BFF}"/>
    <cellStyle name="40% - Accent5 12 3 3" xfId="22898" xr:uid="{B2F252D5-1883-420B-9593-8FECED89DD53}"/>
    <cellStyle name="40% - Accent5 12 3 4" xfId="22899" xr:uid="{557EEE76-3E9E-4491-849F-59F1666F3D0F}"/>
    <cellStyle name="40% - Accent5 12 3 5" xfId="22900" xr:uid="{A00080A7-5B0C-4C0A-82D9-F1B7B8A34B1D}"/>
    <cellStyle name="40% - Accent5 12 3 6" xfId="22894" xr:uid="{2D22B099-BC61-4B10-AB6F-BCBA8601ADAA}"/>
    <cellStyle name="40% - Accent5 12 4" xfId="5209" xr:uid="{3D1021C6-3F4D-4F0F-BEAA-4C19B993130F}"/>
    <cellStyle name="40% - Accent5 12 4 2" xfId="22902" xr:uid="{2C482E86-2A85-4D46-82A1-87DC2BF0373C}"/>
    <cellStyle name="40% - Accent5 12 4 3" xfId="22903" xr:uid="{B1F1AB1F-9E8F-4F44-91C9-AA0A4FBB6D01}"/>
    <cellStyle name="40% - Accent5 12 4 4" xfId="22901" xr:uid="{676EE1F3-B5A5-4DA9-8DC5-94B2F5B618E3}"/>
    <cellStyle name="40% - Accent5 12 5" xfId="9704" xr:uid="{6276C582-C275-4C2E-8C5D-16A73FF4FCC2}"/>
    <cellStyle name="40% - Accent5 12 5 2" xfId="22904" xr:uid="{80872B53-6ED7-40F3-93FD-FE50D4313C2B}"/>
    <cellStyle name="40% - Accent5 12 6" xfId="22905" xr:uid="{DA8C529A-7C06-42D6-8EBD-F8F1000618D3}"/>
    <cellStyle name="40% - Accent5 12 7" xfId="22906" xr:uid="{5225DA32-B314-4075-8CD5-7D7075C29840}"/>
    <cellStyle name="40% - Accent5 12 8" xfId="28113" xr:uid="{0F7F7161-63EA-44E4-97B5-F1C3B0ED230B}"/>
    <cellStyle name="40% - Accent5 12 9" xfId="22886" xr:uid="{D124DA37-FADF-4B2C-9B78-C498412C31DC}"/>
    <cellStyle name="40% - Accent5 13" xfId="1188" xr:uid="{7BC35590-E185-47EB-A61E-A4011EA6023B}"/>
    <cellStyle name="40% - Accent5 13 10" xfId="11959" xr:uid="{365DBE0E-9FE8-4A88-A324-41CF6FE4548B}"/>
    <cellStyle name="40% - Accent5 13 2" xfId="2229" xr:uid="{30C0E19D-9AEC-4018-AADE-864B63F3888B}"/>
    <cellStyle name="40% - Accent5 13 2 2" xfId="4253" xr:uid="{9DF63D99-77BD-47E3-B8A8-9438FEE644B9}"/>
    <cellStyle name="40% - Accent5 13 2 2 2" xfId="8262" xr:uid="{81F1F823-98FB-4365-8558-72EF46F9C2E9}"/>
    <cellStyle name="40% - Accent5 13 2 2 2 2" xfId="22910" xr:uid="{77FF5106-4FB2-49D8-8B3D-EF99E66D11FB}"/>
    <cellStyle name="40% - Accent5 13 2 2 3" xfId="22911" xr:uid="{E4B5E6CB-0746-4C2F-9E11-2EFB8D9FFB1D}"/>
    <cellStyle name="40% - Accent5 13 2 2 4" xfId="22909" xr:uid="{AF4381C3-790A-4CB2-8317-15FCBD4AF168}"/>
    <cellStyle name="40% - Accent5 13 2 3" xfId="6271" xr:uid="{28420731-80EA-4591-B668-13E64B323C59}"/>
    <cellStyle name="40% - Accent5 13 2 3 2" xfId="22912" xr:uid="{4E1ED857-9119-42B7-AC49-E87FB326DBEB}"/>
    <cellStyle name="40% - Accent5 13 2 4" xfId="10766" xr:uid="{81D2F2DA-5D9A-4F20-8FAA-BE372082869F}"/>
    <cellStyle name="40% - Accent5 13 2 4 2" xfId="22913" xr:uid="{DC3168A2-538C-4B04-809B-8F055C344C53}"/>
    <cellStyle name="40% - Accent5 13 2 5" xfId="22914" xr:uid="{D5E41819-E976-424B-901B-A41320488F76}"/>
    <cellStyle name="40% - Accent5 13 2 6" xfId="29137" xr:uid="{5BBDE604-0D5F-4636-BACF-93951EF7DC6E}"/>
    <cellStyle name="40% - Accent5 13 2 7" xfId="22908" xr:uid="{F8751FF2-2CD7-4964-AACF-D02973E10BD7}"/>
    <cellStyle name="40% - Accent5 13 2 8" xfId="12996" xr:uid="{83F31706-AFE0-43DE-9146-1110E5FE65EB}"/>
    <cellStyle name="40% - Accent5 13 3" xfId="3216" xr:uid="{7E49C6A5-C4C7-4C94-83F4-B1ECB55A1FAF}"/>
    <cellStyle name="40% - Accent5 13 3 2" xfId="7225" xr:uid="{8498E165-F2E3-46FA-9BCF-4D895C5A1C25}"/>
    <cellStyle name="40% - Accent5 13 3 2 2" xfId="22917" xr:uid="{1323FB2D-2DFF-45B6-BE6E-374E1E33BABA}"/>
    <cellStyle name="40% - Accent5 13 3 2 3" xfId="22918" xr:uid="{57096E0A-0F6E-4BAB-A0E3-0C983171CC63}"/>
    <cellStyle name="40% - Accent5 13 3 2 4" xfId="22916" xr:uid="{4FA3C409-FB87-4A89-99F9-EAF8D0B42A2A}"/>
    <cellStyle name="40% - Accent5 13 3 3" xfId="22919" xr:uid="{D8447AC5-1F9D-4C1B-B113-0A10E4A63DC1}"/>
    <cellStyle name="40% - Accent5 13 3 4" xfId="22920" xr:uid="{4111B154-1C58-41AF-ACA4-D24A7FD1298F}"/>
    <cellStyle name="40% - Accent5 13 3 5" xfId="22921" xr:uid="{D649D9E9-7097-457F-88FB-27012DAEFB2C}"/>
    <cellStyle name="40% - Accent5 13 3 6" xfId="22915" xr:uid="{A64CEAFE-8957-47AB-B7AF-FE0080834195}"/>
    <cellStyle name="40% - Accent5 13 4" xfId="5234" xr:uid="{D84A4259-E4DF-42CB-B1F1-3706E414396E}"/>
    <cellStyle name="40% - Accent5 13 4 2" xfId="22923" xr:uid="{D1903D8B-874A-441E-8F19-DCBF42D9B90E}"/>
    <cellStyle name="40% - Accent5 13 4 3" xfId="22924" xr:uid="{94AA8A47-B17B-45C6-A7A2-396E855C181E}"/>
    <cellStyle name="40% - Accent5 13 4 4" xfId="22922" xr:uid="{FF4E224F-10D4-4B2C-B3E5-BA6CE978D65A}"/>
    <cellStyle name="40% - Accent5 13 5" xfId="9729" xr:uid="{55F03C68-9DE9-4365-8B3D-A8ABA59D31A7}"/>
    <cellStyle name="40% - Accent5 13 5 2" xfId="22925" xr:uid="{41CE8C28-3F63-4D9A-AFBC-E30B964E57DE}"/>
    <cellStyle name="40% - Accent5 13 6" xfId="22926" xr:uid="{86BF9E4E-F82C-4191-9EEF-B5FD37E8DF7B}"/>
    <cellStyle name="40% - Accent5 13 7" xfId="22927" xr:uid="{385D75B2-1412-4C30-9E8E-9A375C681EA4}"/>
    <cellStyle name="40% - Accent5 13 8" xfId="28136" xr:uid="{BBFB3495-327E-443A-B1CD-4959757DEDBA}"/>
    <cellStyle name="40% - Accent5 13 9" xfId="22907" xr:uid="{4CE4A4B3-40AA-40B1-9A4C-FFCB7949E305}"/>
    <cellStyle name="40% - Accent5 14" xfId="1213" xr:uid="{4DB1A707-115C-488F-8C28-AB4FC39B6A6C}"/>
    <cellStyle name="40% - Accent5 14 10" xfId="11984" xr:uid="{46E5FA27-C4A3-4E02-947A-93A0A850B651}"/>
    <cellStyle name="40% - Accent5 14 2" xfId="2254" xr:uid="{B4D24CEE-EA6A-47B7-96B2-47CB3419160C}"/>
    <cellStyle name="40% - Accent5 14 2 2" xfId="4278" xr:uid="{6DCA0B4A-CC00-40F8-B0D4-6EA32B23B186}"/>
    <cellStyle name="40% - Accent5 14 2 2 2" xfId="8287" xr:uid="{C9188FFA-3EBD-4ABA-8DB2-3C90DE4F61BA}"/>
    <cellStyle name="40% - Accent5 14 2 2 2 2" xfId="22931" xr:uid="{25BFF31E-3C5A-4C66-9850-6E0E2AB18B19}"/>
    <cellStyle name="40% - Accent5 14 2 2 3" xfId="22932" xr:uid="{8A65BE38-8EBF-411D-8434-7AC672E77EAE}"/>
    <cellStyle name="40% - Accent5 14 2 2 4" xfId="22930" xr:uid="{9AA99F7C-5D40-4239-9D93-09449171FE1B}"/>
    <cellStyle name="40% - Accent5 14 2 3" xfId="6296" xr:uid="{E79B921C-096C-46C5-8D33-F1F5B7B457F1}"/>
    <cellStyle name="40% - Accent5 14 2 3 2" xfId="22933" xr:uid="{B6130411-BC83-439B-99A9-3302AFE07FD7}"/>
    <cellStyle name="40% - Accent5 14 2 4" xfId="10791" xr:uid="{2B61907F-FD2F-467E-A191-C96AAD03462B}"/>
    <cellStyle name="40% - Accent5 14 2 4 2" xfId="22934" xr:uid="{7CDE37DB-3B51-4710-B7A3-FEC2A9EC6837}"/>
    <cellStyle name="40% - Accent5 14 2 5" xfId="22935" xr:uid="{A828B257-E6DB-4169-9D3B-41D73777AA9A}"/>
    <cellStyle name="40% - Accent5 14 2 6" xfId="29161" xr:uid="{5F546A7C-A1AC-4AFD-97EC-936C9759F009}"/>
    <cellStyle name="40% - Accent5 14 2 7" xfId="22929" xr:uid="{242CC512-31B5-4CD0-990B-AECBA57B58E2}"/>
    <cellStyle name="40% - Accent5 14 2 8" xfId="13021" xr:uid="{B1B0F6EF-B651-4648-8587-E1F68796D099}"/>
    <cellStyle name="40% - Accent5 14 3" xfId="3241" xr:uid="{1FDA8E5B-2CB9-439A-B311-C75A21984C3E}"/>
    <cellStyle name="40% - Accent5 14 3 2" xfId="7250" xr:uid="{62479BAA-5B66-412B-89B8-559F58ABB4FD}"/>
    <cellStyle name="40% - Accent5 14 3 2 2" xfId="22938" xr:uid="{2C55B6A0-5892-4996-9BA3-15DC820660AD}"/>
    <cellStyle name="40% - Accent5 14 3 2 3" xfId="22939" xr:uid="{DA106EFA-C473-4DF4-857D-72F5EE87CF81}"/>
    <cellStyle name="40% - Accent5 14 3 2 4" xfId="22937" xr:uid="{8BDA201A-C707-4659-892F-553A2897A6AA}"/>
    <cellStyle name="40% - Accent5 14 3 3" xfId="22940" xr:uid="{EE6A5C68-09BA-4707-BF30-CF056F67749F}"/>
    <cellStyle name="40% - Accent5 14 3 4" xfId="22941" xr:uid="{8DE1E138-0444-4077-9BA4-29EF940A7F19}"/>
    <cellStyle name="40% - Accent5 14 3 5" xfId="22942" xr:uid="{57C72B28-0F6F-47FB-9383-B2C0FAE59614}"/>
    <cellStyle name="40% - Accent5 14 3 6" xfId="22936" xr:uid="{B16CC2E1-A6E5-408E-8A26-0EB19320A9FD}"/>
    <cellStyle name="40% - Accent5 14 4" xfId="5259" xr:uid="{1DDDB9A8-4FDE-45D9-9B60-FFC09654BD61}"/>
    <cellStyle name="40% - Accent5 14 4 2" xfId="22944" xr:uid="{5F7814B5-CAD2-4D5D-AB70-E07B8C8C8B46}"/>
    <cellStyle name="40% - Accent5 14 4 3" xfId="22945" xr:uid="{2196978E-6EE6-4773-A53A-59F6765F633E}"/>
    <cellStyle name="40% - Accent5 14 4 4" xfId="22943" xr:uid="{0D2624E3-3AA2-41B5-A826-51FF3FA33BCB}"/>
    <cellStyle name="40% - Accent5 14 5" xfId="9754" xr:uid="{49AA9309-2A84-421E-86D8-A2AD7DB42875}"/>
    <cellStyle name="40% - Accent5 14 5 2" xfId="22946" xr:uid="{734BACCB-6EE7-4740-B227-3890D1E471AA}"/>
    <cellStyle name="40% - Accent5 14 6" xfId="22947" xr:uid="{4E4A494D-3152-4325-B385-486ADF4B8854}"/>
    <cellStyle name="40% - Accent5 14 7" xfId="22948" xr:uid="{EC3A8FB9-0A38-40BA-9965-0F2AAF08E82A}"/>
    <cellStyle name="40% - Accent5 14 8" xfId="28159" xr:uid="{87DA60F0-BD33-4A83-9B13-F3C4BD311F81}"/>
    <cellStyle name="40% - Accent5 14 9" xfId="22928" xr:uid="{87E8CB06-0D25-4C44-B63C-7A95DB262608}"/>
    <cellStyle name="40% - Accent5 15" xfId="1236" xr:uid="{7A64B95C-7356-4576-8B14-D760689BB221}"/>
    <cellStyle name="40% - Accent5 15 10" xfId="12007" xr:uid="{AE0E7D14-5018-4E01-AA36-08DA6F4B9644}"/>
    <cellStyle name="40% - Accent5 15 2" xfId="2277" xr:uid="{A9D146A8-22C6-4D2A-9468-ACBD9F322964}"/>
    <cellStyle name="40% - Accent5 15 2 2" xfId="4301" xr:uid="{141DA990-419C-40AA-B545-C79A0935C6E3}"/>
    <cellStyle name="40% - Accent5 15 2 2 2" xfId="8310" xr:uid="{90C2D8E4-3915-4052-9D0D-9B757458B697}"/>
    <cellStyle name="40% - Accent5 15 2 2 2 2" xfId="22952" xr:uid="{7378F761-6A08-41AD-B592-0E34CC0F9EDE}"/>
    <cellStyle name="40% - Accent5 15 2 2 3" xfId="22953" xr:uid="{CFED6E50-A846-4B70-B430-BB1E72000993}"/>
    <cellStyle name="40% - Accent5 15 2 2 4" xfId="22951" xr:uid="{862C9E72-19F0-4ACA-A116-6F4063EE935F}"/>
    <cellStyle name="40% - Accent5 15 2 3" xfId="6319" xr:uid="{32FBE186-EB33-4079-8543-4DE353465D05}"/>
    <cellStyle name="40% - Accent5 15 2 3 2" xfId="22954" xr:uid="{134F7BF3-8FE4-4DCC-8215-E0BB02EF921E}"/>
    <cellStyle name="40% - Accent5 15 2 4" xfId="10814" xr:uid="{4979BA7E-BFE6-498D-91BB-4A45AD832A74}"/>
    <cellStyle name="40% - Accent5 15 2 4 2" xfId="22955" xr:uid="{AFB4D9E5-5F93-4DBC-B8D2-81E279677A80}"/>
    <cellStyle name="40% - Accent5 15 2 5" xfId="22956" xr:uid="{30B2E71B-3177-4F39-A957-819F876541A2}"/>
    <cellStyle name="40% - Accent5 15 2 6" xfId="29183" xr:uid="{385309D8-0F8C-495D-9480-F77374B28CC3}"/>
    <cellStyle name="40% - Accent5 15 2 7" xfId="22950" xr:uid="{AAEB07C2-F562-4276-8625-F27F37F07AE6}"/>
    <cellStyle name="40% - Accent5 15 2 8" xfId="13044" xr:uid="{41907F30-AF7D-4971-A325-3C2FFE13C4D9}"/>
    <cellStyle name="40% - Accent5 15 3" xfId="3264" xr:uid="{13E31925-D205-4B66-B699-ACC33B3C3068}"/>
    <cellStyle name="40% - Accent5 15 3 2" xfId="7273" xr:uid="{588EAC72-858A-4106-B6FC-ABEF0EFD1BFF}"/>
    <cellStyle name="40% - Accent5 15 3 2 2" xfId="22959" xr:uid="{994A634F-D557-48E0-A7FF-8419FBA7D386}"/>
    <cellStyle name="40% - Accent5 15 3 2 3" xfId="22960" xr:uid="{ED70A86F-7364-4226-ABE3-655D6387C777}"/>
    <cellStyle name="40% - Accent5 15 3 2 4" xfId="22958" xr:uid="{96B93146-8835-49B5-B3B9-C3A6214EDEFF}"/>
    <cellStyle name="40% - Accent5 15 3 3" xfId="22961" xr:uid="{ECAA05D7-73FA-4FA2-89EF-F16E5E44CA39}"/>
    <cellStyle name="40% - Accent5 15 3 4" xfId="22962" xr:uid="{9AF48CD6-B780-4FB9-A600-2EE08F7B011E}"/>
    <cellStyle name="40% - Accent5 15 3 5" xfId="22963" xr:uid="{6E439D89-9AC2-4402-9583-C2058820EA8C}"/>
    <cellStyle name="40% - Accent5 15 3 6" xfId="22957" xr:uid="{09D78456-0D4A-46ED-901D-549F58820987}"/>
    <cellStyle name="40% - Accent5 15 4" xfId="5282" xr:uid="{6595CB03-6E4B-479D-82F9-D7C798AAAD29}"/>
    <cellStyle name="40% - Accent5 15 4 2" xfId="22965" xr:uid="{BB6F0EBD-48C2-4A5B-9FC2-2113A374F78F}"/>
    <cellStyle name="40% - Accent5 15 4 3" xfId="22966" xr:uid="{0359E53B-5632-43AF-B5C8-52A5735A4316}"/>
    <cellStyle name="40% - Accent5 15 4 4" xfId="22964" xr:uid="{0DE9197B-1191-46E2-9DF2-88E6E3A4A722}"/>
    <cellStyle name="40% - Accent5 15 5" xfId="9777" xr:uid="{F7D86FAD-A214-44F7-8997-FB4A0C0DA8B6}"/>
    <cellStyle name="40% - Accent5 15 5 2" xfId="22967" xr:uid="{7FEC4438-9CDB-4AA6-9EEE-2014CFE064EA}"/>
    <cellStyle name="40% - Accent5 15 6" xfId="22968" xr:uid="{4B345F96-62F6-4136-BA41-1B77453D04AD}"/>
    <cellStyle name="40% - Accent5 15 7" xfId="22969" xr:uid="{3E3AF755-FF7E-40EB-9C51-992096E09C96}"/>
    <cellStyle name="40% - Accent5 15 8" xfId="28181" xr:uid="{DAAAB979-B83E-40E2-B32F-D5826FCD46A6}"/>
    <cellStyle name="40% - Accent5 15 9" xfId="22949" xr:uid="{B6AEFE54-22BD-4761-9DC0-DAF6976D9C4A}"/>
    <cellStyle name="40% - Accent5 16" xfId="1260" xr:uid="{DCBBA230-FF5E-4C58-B37E-8B8F11701BA4}"/>
    <cellStyle name="40% - Accent5 16 10" xfId="12031" xr:uid="{8F6C21E3-754F-46DD-B864-6EB13E7BF5AE}"/>
    <cellStyle name="40% - Accent5 16 2" xfId="2301" xr:uid="{7686E5B3-A328-42E7-9033-83729785C1B5}"/>
    <cellStyle name="40% - Accent5 16 2 2" xfId="4325" xr:uid="{E97A9E3D-C036-44F2-BF97-5DFCED6E8028}"/>
    <cellStyle name="40% - Accent5 16 2 2 2" xfId="8334" xr:uid="{CE32D3BF-4EE2-49D9-BB45-AEDBE3F6A6E1}"/>
    <cellStyle name="40% - Accent5 16 2 2 2 2" xfId="22973" xr:uid="{D0468442-5EFD-4998-9540-258BC7C0C6D0}"/>
    <cellStyle name="40% - Accent5 16 2 2 3" xfId="22974" xr:uid="{B1D69997-F2F2-43C2-84B0-DFB72B21A4EA}"/>
    <cellStyle name="40% - Accent5 16 2 2 4" xfId="22972" xr:uid="{D6230F65-9779-4750-8084-17C6FC40AC03}"/>
    <cellStyle name="40% - Accent5 16 2 3" xfId="6343" xr:uid="{95011FE1-A485-4856-8DC6-4D45D66C97AF}"/>
    <cellStyle name="40% - Accent5 16 2 3 2" xfId="22975" xr:uid="{95F7781D-17B5-44D8-A76E-153B5F972A96}"/>
    <cellStyle name="40% - Accent5 16 2 4" xfId="10838" xr:uid="{DCCDC39E-0570-4B63-B44B-DE0FE47E0394}"/>
    <cellStyle name="40% - Accent5 16 2 4 2" xfId="22976" xr:uid="{6E911002-0D65-46E5-ACA2-E087824331F5}"/>
    <cellStyle name="40% - Accent5 16 2 5" xfId="22977" xr:uid="{4BAFE7D9-3C26-4E27-8C9C-F626A1BAEEB1}"/>
    <cellStyle name="40% - Accent5 16 2 6" xfId="29206" xr:uid="{596EBFBD-3C19-4644-BAF8-06375F77A704}"/>
    <cellStyle name="40% - Accent5 16 2 7" xfId="22971" xr:uid="{A7E6F8A3-9A2E-4D8D-B4DD-4C61786C1129}"/>
    <cellStyle name="40% - Accent5 16 2 8" xfId="13068" xr:uid="{69792BD0-8D62-49DE-93AA-049D2091F35D}"/>
    <cellStyle name="40% - Accent5 16 3" xfId="3288" xr:uid="{5304B691-5814-4376-B143-4EB40C613B1B}"/>
    <cellStyle name="40% - Accent5 16 3 2" xfId="7297" xr:uid="{FAB9F535-AF11-4BC9-8F44-B4EC3D304F71}"/>
    <cellStyle name="40% - Accent5 16 3 2 2" xfId="22980" xr:uid="{5BD71F70-6684-418F-A19F-875E759B9603}"/>
    <cellStyle name="40% - Accent5 16 3 2 3" xfId="22981" xr:uid="{7C0F25C6-CDB8-4662-B3E6-0540D20F1559}"/>
    <cellStyle name="40% - Accent5 16 3 2 4" xfId="22979" xr:uid="{B44295DC-FE31-4D9A-B345-95A3C4585AB4}"/>
    <cellStyle name="40% - Accent5 16 3 3" xfId="22982" xr:uid="{EC8199F2-90A6-48C2-808A-4C245CA0D76B}"/>
    <cellStyle name="40% - Accent5 16 3 4" xfId="22983" xr:uid="{52DA59A0-9770-4503-94F5-634055F0D0BD}"/>
    <cellStyle name="40% - Accent5 16 3 5" xfId="22984" xr:uid="{D80399DA-5841-40C1-A470-CD23B5B7714B}"/>
    <cellStyle name="40% - Accent5 16 3 6" xfId="22978" xr:uid="{127D76A0-1B49-4084-9328-4D451B13C052}"/>
    <cellStyle name="40% - Accent5 16 4" xfId="5306" xr:uid="{D47A79D5-1A4B-429B-959C-37B7A2B71103}"/>
    <cellStyle name="40% - Accent5 16 4 2" xfId="22986" xr:uid="{DABB75D7-9FD1-42F8-BC91-A0C744712ED1}"/>
    <cellStyle name="40% - Accent5 16 4 3" xfId="22987" xr:uid="{F15E2BBD-DF3A-4C34-BF7D-578BA6E67A85}"/>
    <cellStyle name="40% - Accent5 16 4 4" xfId="22985" xr:uid="{DA4B768D-7149-404F-909D-785BA767B0CC}"/>
    <cellStyle name="40% - Accent5 16 5" xfId="9801" xr:uid="{488EA339-BFFF-4AC0-98FF-ED75DFC663FB}"/>
    <cellStyle name="40% - Accent5 16 5 2" xfId="22988" xr:uid="{8BF97AF6-04D7-433E-8498-E5AD99B16535}"/>
    <cellStyle name="40% - Accent5 16 6" xfId="22989" xr:uid="{23758DD0-B948-447A-879F-45153E301B9B}"/>
    <cellStyle name="40% - Accent5 16 7" xfId="22990" xr:uid="{B2D73A29-1544-4DD1-8F63-1E765C6B4071}"/>
    <cellStyle name="40% - Accent5 16 8" xfId="28204" xr:uid="{A4DE0DF0-C4B3-4C41-9D87-6D728201D149}"/>
    <cellStyle name="40% - Accent5 16 9" xfId="22970" xr:uid="{B0E59148-C515-468F-827B-9464A9636480}"/>
    <cellStyle name="40% - Accent5 17" xfId="1284" xr:uid="{02742046-E843-446B-BD04-4043B63757D2}"/>
    <cellStyle name="40% - Accent5 17 2" xfId="2325" xr:uid="{3A89FA6A-279C-4F65-B027-6BFE220B4F46}"/>
    <cellStyle name="40% - Accent5 17 2 2" xfId="4349" xr:uid="{DA5E9B92-829F-43AA-B461-F9890A2B8855}"/>
    <cellStyle name="40% - Accent5 17 2 2 2" xfId="8358" xr:uid="{ADCBF36A-32AA-4953-91BD-C1E6614204D5}"/>
    <cellStyle name="40% - Accent5 17 2 2 3" xfId="22993" xr:uid="{FA5B313F-F1FA-4E80-B15E-83E282C4F0DB}"/>
    <cellStyle name="40% - Accent5 17 2 3" xfId="6367" xr:uid="{6BD2E1FB-4901-4EE4-B9A6-D72E3D03EEC4}"/>
    <cellStyle name="40% - Accent5 17 2 3 2" xfId="22994" xr:uid="{D70FB4D9-D1C5-4805-BA90-81C979ED1BF4}"/>
    <cellStyle name="40% - Accent5 17 2 4" xfId="10862" xr:uid="{4E0A91FB-F835-4DEF-AB65-AAB5CC768212}"/>
    <cellStyle name="40% - Accent5 17 2 4 2" xfId="29229" xr:uid="{CBE2117E-2F13-485B-A712-D2F3D59A0AE7}"/>
    <cellStyle name="40% - Accent5 17 2 5" xfId="22992" xr:uid="{F76791D8-AE7C-41AA-8776-D3ECF987593C}"/>
    <cellStyle name="40% - Accent5 17 2 6" xfId="13092" xr:uid="{DA12F092-B629-4D52-B052-F70A9F06B14C}"/>
    <cellStyle name="40% - Accent5 17 3" xfId="3312" xr:uid="{40D6FF6D-0843-4DB6-8EF6-A809657B8707}"/>
    <cellStyle name="40% - Accent5 17 3 2" xfId="7321" xr:uid="{19FD4D92-B132-45ED-98B8-6EEE3477D081}"/>
    <cellStyle name="40% - Accent5 17 3 3" xfId="22995" xr:uid="{806406CC-4EC9-4C1E-A720-CC50A51FA1D7}"/>
    <cellStyle name="40% - Accent5 17 4" xfId="5330" xr:uid="{B5DAAE7A-9F92-4E9B-8737-D257CA4E3F20}"/>
    <cellStyle name="40% - Accent5 17 4 2" xfId="22996" xr:uid="{0AAA034E-EC6C-4FEB-BA01-269CC7881E3D}"/>
    <cellStyle name="40% - Accent5 17 5" xfId="9825" xr:uid="{1DB7CEF7-4B02-418F-B21F-73A7493F03D0}"/>
    <cellStyle name="40% - Accent5 17 5 2" xfId="22997" xr:uid="{B32C97A3-77B6-4654-AB14-9884B759475C}"/>
    <cellStyle name="40% - Accent5 17 6" xfId="28227" xr:uid="{774FDD13-BC0D-4A3C-BC7D-26759AAB076A}"/>
    <cellStyle name="40% - Accent5 17 7" xfId="22991" xr:uid="{387F1B83-1A8C-469A-8081-88A1DAF6F3C9}"/>
    <cellStyle name="40% - Accent5 17 8" xfId="12055" xr:uid="{BCA30A74-2501-4AAD-BAC5-0709AF23394E}"/>
    <cellStyle name="40% - Accent5 18" xfId="1309" xr:uid="{F47AB69E-7C8E-478C-A665-B225069C1B3D}"/>
    <cellStyle name="40% - Accent5 18 2" xfId="3337" xr:uid="{709CC40B-813C-497D-B98A-81743C8614E0}"/>
    <cellStyle name="40% - Accent5 18 2 2" xfId="7346" xr:uid="{DB2E833B-03AF-421D-8594-E25D70F1B671}"/>
    <cellStyle name="40% - Accent5 18 2 2 2" xfId="23000" xr:uid="{F7789F27-DFE4-4715-8AC6-6A98A7119198}"/>
    <cellStyle name="40% - Accent5 18 2 3" xfId="23001" xr:uid="{EF4E3D9F-F313-4186-8FF2-8E941F8E4F74}"/>
    <cellStyle name="40% - Accent5 18 2 4" xfId="22999" xr:uid="{98747275-0C41-459B-BB38-41BCA541C7FC}"/>
    <cellStyle name="40% - Accent5 18 3" xfId="5355" xr:uid="{AA6C12E2-29D9-49B3-B105-71E83B52A604}"/>
    <cellStyle name="40% - Accent5 18 3 2" xfId="23002" xr:uid="{64142CD1-CA6B-4B58-9860-24FF19AC1C3C}"/>
    <cellStyle name="40% - Accent5 18 4" xfId="9850" xr:uid="{DD03C238-FDB8-46F6-A15F-DD7FCD26D208}"/>
    <cellStyle name="40% - Accent5 18 4 2" xfId="23003" xr:uid="{CF363E08-68E4-449D-9DBF-5CF30B3A44D2}"/>
    <cellStyle name="40% - Accent5 18 5" xfId="23004" xr:uid="{63734412-BD30-458C-A552-A17CFD8A526B}"/>
    <cellStyle name="40% - Accent5 18 6" xfId="28251" xr:uid="{173438A1-DA90-4DF3-A7BE-EE19C11C7FCA}"/>
    <cellStyle name="40% - Accent5 18 7" xfId="22998" xr:uid="{AFE9E912-A93A-4B47-B5B4-58844ED573DF}"/>
    <cellStyle name="40% - Accent5 18 8" xfId="12080" xr:uid="{2C23C2A4-CE25-40B0-94F3-03EFDA9495BD}"/>
    <cellStyle name="40% - Accent5 19" xfId="1333" xr:uid="{8DC31767-AF29-4981-B7D4-CDCA30D9D745}"/>
    <cellStyle name="40% - Accent5 19 2" xfId="3361" xr:uid="{AD1B1963-E3FA-4EC7-81C6-3A691419F617}"/>
    <cellStyle name="40% - Accent5 19 2 2" xfId="7370" xr:uid="{A3F24537-0FB4-41DD-B4CB-6AE931B3F706}"/>
    <cellStyle name="40% - Accent5 19 2 3" xfId="23006" xr:uid="{07C026EB-5552-441E-AF35-792D9EB40126}"/>
    <cellStyle name="40% - Accent5 19 3" xfId="5379" xr:uid="{5B1F6A33-8B46-4CDC-A4D7-1BBE67184EF9}"/>
    <cellStyle name="40% - Accent5 19 3 2" xfId="23007" xr:uid="{DC4772EE-4D1B-4DF4-A9B4-080658D0CB14}"/>
    <cellStyle name="40% - Accent5 19 4" xfId="9874" xr:uid="{EF775751-D5F9-4712-9E69-F05964360ACC}"/>
    <cellStyle name="40% - Accent5 19 4 2" xfId="23008" xr:uid="{8DCA6A91-267D-4D70-98C7-D526E2A4080B}"/>
    <cellStyle name="40% - Accent5 19 5" xfId="28274" xr:uid="{CC973849-B969-429E-A66A-AA12F51859B7}"/>
    <cellStyle name="40% - Accent5 19 6" xfId="23005" xr:uid="{A3972781-52C8-4EDD-9966-0A2C576276C3}"/>
    <cellStyle name="40% - Accent5 19 7" xfId="12104" xr:uid="{6DCD1B0F-5B1D-4ACD-8AEE-3621C463B128}"/>
    <cellStyle name="40% - Accent5 2" xfId="412" xr:uid="{13A02E82-91AE-4E90-8AA2-398723B2B73F}"/>
    <cellStyle name="40% - Accent5 2 10" xfId="23010" xr:uid="{95E3BE99-9862-49C0-937D-900B0F4467CD}"/>
    <cellStyle name="40% - Accent5 2 11" xfId="23011" xr:uid="{D41D8C1F-FCAC-4648-BE87-59EEF73BDF47}"/>
    <cellStyle name="40% - Accent5 2 12" xfId="23012" xr:uid="{692571BD-E6FE-46F2-A7CF-CACD74833A95}"/>
    <cellStyle name="40% - Accent5 2 13" xfId="27152" xr:uid="{9CE85AD5-A864-48A2-936D-F0BC4B3A92A9}"/>
    <cellStyle name="40% - Accent5 2 14" xfId="23009" xr:uid="{9E8299A7-2CE1-4083-9AA0-E6EB32A6BEF2}"/>
    <cellStyle name="40% - Accent5 2 15" xfId="13158" xr:uid="{A4D3653B-67BA-47A4-8D20-696E65DF72C3}"/>
    <cellStyle name="40% - Accent5 2 16" xfId="11205" xr:uid="{3C6FFFC6-8A21-43E7-8C1F-80D078DFB13A}"/>
    <cellStyle name="40% - Accent5 2 17" xfId="29381" xr:uid="{D8C5C6E1-1188-4481-A5BC-6C36D5A8BF18}"/>
    <cellStyle name="40% - Accent5 2 2" xfId="649" xr:uid="{5C4C8D96-173E-4520-8F86-E87596FCC109}"/>
    <cellStyle name="40% - Accent5 2 2 10" xfId="27153" xr:uid="{139C9BE7-1E7D-4E9A-B14D-ECF7D66DADE8}"/>
    <cellStyle name="40% - Accent5 2 2 11" xfId="23013" xr:uid="{9F50D4E7-1E67-4AFC-8E44-C0523FEA3F13}"/>
    <cellStyle name="40% - Accent5 2 2 12" xfId="11424" xr:uid="{00ACA495-47D7-4655-8CDF-4369BE9F5E61}"/>
    <cellStyle name="40% - Accent5 2 2 2" xfId="1696" xr:uid="{196F1278-02B5-4266-ABE7-EC858768610E}"/>
    <cellStyle name="40% - Accent5 2 2 2 10" xfId="12463" xr:uid="{1CCBA9C4-EE98-4A1C-91AC-04046D9F0047}"/>
    <cellStyle name="40% - Accent5 2 2 2 2" xfId="3720" xr:uid="{C70D9850-6473-4059-A21D-33FB1A125F94}"/>
    <cellStyle name="40% - Accent5 2 2 2 2 2" xfId="7729" xr:uid="{E30BCB5D-2201-46CC-B069-98C68F197A29}"/>
    <cellStyle name="40% - Accent5 2 2 2 2 2 2" xfId="23017" xr:uid="{04F794BF-F309-4F92-A22C-BEDA9EB256CB}"/>
    <cellStyle name="40% - Accent5 2 2 2 2 2 3" xfId="23018" xr:uid="{FF044D61-251C-4613-87C3-DDA4B58CC0EB}"/>
    <cellStyle name="40% - Accent5 2 2 2 2 2 4" xfId="23016" xr:uid="{834CCDC1-5DE1-41F5-9EE6-59B8EA9D4160}"/>
    <cellStyle name="40% - Accent5 2 2 2 2 3" xfId="23019" xr:uid="{0DB4FF40-4BF9-48C1-8013-AEE09945A122}"/>
    <cellStyle name="40% - Accent5 2 2 2 2 4" xfId="23020" xr:uid="{2361B146-0ECD-4D59-AFC0-9A7D638BBA6D}"/>
    <cellStyle name="40% - Accent5 2 2 2 2 5" xfId="23021" xr:uid="{FBDD583B-CF11-400C-89F5-B999CDD8F93E}"/>
    <cellStyle name="40% - Accent5 2 2 2 2 6" xfId="23015" xr:uid="{43CB3F73-8B12-4F78-97D9-41627885F587}"/>
    <cellStyle name="40% - Accent5 2 2 2 3" xfId="5738" xr:uid="{76DEA500-0086-4989-8F97-909B19A41BAC}"/>
    <cellStyle name="40% - Accent5 2 2 2 3 2" xfId="23023" xr:uid="{543F9A84-A446-4E1F-9A14-B6FD736DEDC4}"/>
    <cellStyle name="40% - Accent5 2 2 2 3 2 2" xfId="23024" xr:uid="{52400CD6-0082-4EB6-8A19-89EB4DAB284D}"/>
    <cellStyle name="40% - Accent5 2 2 2 3 2 3" xfId="23025" xr:uid="{DF7C0A80-655F-47FF-8837-6404575028B6}"/>
    <cellStyle name="40% - Accent5 2 2 2 3 3" xfId="23026" xr:uid="{9930A17B-FA19-487A-BE99-E822263301C2}"/>
    <cellStyle name="40% - Accent5 2 2 2 3 4" xfId="23027" xr:uid="{5515ED0E-FAD8-49AE-AC1A-34E4D81A8022}"/>
    <cellStyle name="40% - Accent5 2 2 2 3 5" xfId="23028" xr:uid="{2EC2BB4A-1EC4-4633-BAB2-03C8257CC1D0}"/>
    <cellStyle name="40% - Accent5 2 2 2 3 6" xfId="23022" xr:uid="{FFAD9478-B04C-4648-B73C-1A5FAD478863}"/>
    <cellStyle name="40% - Accent5 2 2 2 4" xfId="10233" xr:uid="{79D34E34-7ADD-47C0-88C7-6861E8B36E6C}"/>
    <cellStyle name="40% - Accent5 2 2 2 4 2" xfId="23030" xr:uid="{A5FAB976-A9BA-4D18-B6C0-8AB5C76469EE}"/>
    <cellStyle name="40% - Accent5 2 2 2 4 3" xfId="23031" xr:uid="{DC58A965-22AD-4ABC-8472-0BBEBDDC5D02}"/>
    <cellStyle name="40% - Accent5 2 2 2 4 4" xfId="23029" xr:uid="{A791C953-B1BA-4DD0-B67E-0782C5BB9FD0}"/>
    <cellStyle name="40% - Accent5 2 2 2 5" xfId="23032" xr:uid="{7934004B-DCB7-488B-B972-129C73E5CB5F}"/>
    <cellStyle name="40% - Accent5 2 2 2 6" xfId="23033" xr:uid="{47EE8FAC-D8A4-4098-844D-EAA3C2406490}"/>
    <cellStyle name="40% - Accent5 2 2 2 7" xfId="23034" xr:uid="{24F47196-D6BB-4FF8-83EC-26EF4BA4C011}"/>
    <cellStyle name="40% - Accent5 2 2 2 8" xfId="27256" xr:uid="{7EB67300-62F6-48D8-A3E9-77454C2FF2A4}"/>
    <cellStyle name="40% - Accent5 2 2 2 9" xfId="23014" xr:uid="{AE9460B0-55F2-4C6A-BEAB-6FA4E07C5575}"/>
    <cellStyle name="40% - Accent5 2 2 3" xfId="2683" xr:uid="{4AA849F3-B8D8-4074-B8FD-23EE2992F6A8}"/>
    <cellStyle name="40% - Accent5 2 2 3 2" xfId="6692" xr:uid="{5AB6747B-5768-47DC-86D3-35F865B76BCF}"/>
    <cellStyle name="40% - Accent5 2 2 3 2 2" xfId="23037" xr:uid="{DFCEE6A9-0094-47CC-A03B-24E7882E2BF2}"/>
    <cellStyle name="40% - Accent5 2 2 3 2 2 2" xfId="23038" xr:uid="{F353B38F-BA68-4F60-96D4-C5BA84FEEB09}"/>
    <cellStyle name="40% - Accent5 2 2 3 2 2 3" xfId="23039" xr:uid="{D80D16F4-595B-4787-93BD-812ACED967ED}"/>
    <cellStyle name="40% - Accent5 2 2 3 2 3" xfId="23040" xr:uid="{AFF61350-2389-4F28-A8E7-D31A9540D9BC}"/>
    <cellStyle name="40% - Accent5 2 2 3 2 4" xfId="23041" xr:uid="{A4F42E4B-24FA-49D5-8D38-EC52182A5BA5}"/>
    <cellStyle name="40% - Accent5 2 2 3 2 5" xfId="23042" xr:uid="{A3C68282-96DC-4AD1-9C2E-3B8074360A90}"/>
    <cellStyle name="40% - Accent5 2 2 3 2 6" xfId="23036" xr:uid="{D2E730B7-8777-4CD6-82B9-B69F84210CD6}"/>
    <cellStyle name="40% - Accent5 2 2 3 3" xfId="23043" xr:uid="{3E27F000-733F-48DE-B28D-3E1D2300429B}"/>
    <cellStyle name="40% - Accent5 2 2 3 3 2" xfId="23044" xr:uid="{DB0B13E7-A181-4981-8F6C-EC2BDDBAC707}"/>
    <cellStyle name="40% - Accent5 2 2 3 3 2 2" xfId="23045" xr:uid="{66C035F9-28D5-4194-8349-CE6B17C20CBC}"/>
    <cellStyle name="40% - Accent5 2 2 3 3 2 3" xfId="23046" xr:uid="{485C9977-43C5-43EF-AEDD-8ACDC6E9C784}"/>
    <cellStyle name="40% - Accent5 2 2 3 3 3" xfId="23047" xr:uid="{7E330EC5-B442-4DDA-8A0D-E3006A61927E}"/>
    <cellStyle name="40% - Accent5 2 2 3 3 4" xfId="23048" xr:uid="{DCC14712-2A04-490C-8F7F-192117C51B3F}"/>
    <cellStyle name="40% - Accent5 2 2 3 3 5" xfId="23049" xr:uid="{E6864DC0-7296-4E78-B44F-686E3436A8B6}"/>
    <cellStyle name="40% - Accent5 2 2 3 4" xfId="23050" xr:uid="{4B040F87-9A14-4D3D-B585-0FCED011D067}"/>
    <cellStyle name="40% - Accent5 2 2 3 4 2" xfId="23051" xr:uid="{7F6DFB16-7867-42F8-9187-6E958C30E48C}"/>
    <cellStyle name="40% - Accent5 2 2 3 4 3" xfId="23052" xr:uid="{595123B3-ACD5-4439-9361-29E103005544}"/>
    <cellStyle name="40% - Accent5 2 2 3 5" xfId="23053" xr:uid="{A7779443-056E-4378-B74E-B60D37593264}"/>
    <cellStyle name="40% - Accent5 2 2 3 6" xfId="23054" xr:uid="{2CEAA22F-D72E-4656-9464-09B7410A6188}"/>
    <cellStyle name="40% - Accent5 2 2 3 7" xfId="23055" xr:uid="{4558AE4A-7545-4CA5-9BFE-C3923BF63F85}"/>
    <cellStyle name="40% - Accent5 2 2 3 8" xfId="23035" xr:uid="{9E37E5CC-508F-4185-BE51-E1DA66B4331F}"/>
    <cellStyle name="40% - Accent5 2 2 4" xfId="4700" xr:uid="{565B4BDD-1A41-4449-96D7-D7E3D4545E32}"/>
    <cellStyle name="40% - Accent5 2 2 4 2" xfId="23057" xr:uid="{7BE44CFF-7048-4DF0-9034-3699AF5BE3C4}"/>
    <cellStyle name="40% - Accent5 2 2 4 2 2" xfId="23058" xr:uid="{07B9DFDF-A486-49E5-9F16-EBE56297D2F6}"/>
    <cellStyle name="40% - Accent5 2 2 4 2 3" xfId="23059" xr:uid="{58420066-9293-4629-8532-B9A831DED668}"/>
    <cellStyle name="40% - Accent5 2 2 4 3" xfId="23060" xr:uid="{6326307D-1CF1-48A7-A7B3-C34351471F3F}"/>
    <cellStyle name="40% - Accent5 2 2 4 4" xfId="23061" xr:uid="{EBB13DFD-BFB6-45C9-A64C-E4375AA18686}"/>
    <cellStyle name="40% - Accent5 2 2 4 5" xfId="23062" xr:uid="{F7638A4B-812D-47B2-9EC7-E8A94049F6CD}"/>
    <cellStyle name="40% - Accent5 2 2 4 6" xfId="23056" xr:uid="{92BED52F-CFE8-4DF4-BD20-0D679D11CCBF}"/>
    <cellStyle name="40% - Accent5 2 2 5" xfId="9195" xr:uid="{C12BE462-86A3-4A80-A1DD-876C0BC7A25A}"/>
    <cellStyle name="40% - Accent5 2 2 5 2" xfId="23064" xr:uid="{B6DB88DC-E52C-469C-A991-2A78014CA867}"/>
    <cellStyle name="40% - Accent5 2 2 5 2 2" xfId="23065" xr:uid="{9ED10809-E435-42EA-99E4-0272F595C581}"/>
    <cellStyle name="40% - Accent5 2 2 5 2 3" xfId="23066" xr:uid="{72F19946-0340-4EC6-982C-9E4234E7DBBB}"/>
    <cellStyle name="40% - Accent5 2 2 5 3" xfId="23067" xr:uid="{6F122C22-EA01-43EF-BF1B-59E838EB373E}"/>
    <cellStyle name="40% - Accent5 2 2 5 4" xfId="23068" xr:uid="{26C68A85-CF69-4F97-99E4-7E11EF3B43A7}"/>
    <cellStyle name="40% - Accent5 2 2 5 5" xfId="23069" xr:uid="{0178D49F-E6E0-40E0-A471-D538B586B4BA}"/>
    <cellStyle name="40% - Accent5 2 2 5 6" xfId="23063" xr:uid="{0A424495-38AE-42AC-A5BE-778B19CA069D}"/>
    <cellStyle name="40% - Accent5 2 2 6" xfId="23070" xr:uid="{E22CBE6F-46C7-4761-A60F-8BB077C6B4F2}"/>
    <cellStyle name="40% - Accent5 2 2 6 2" xfId="23071" xr:uid="{AB21895D-F55F-4BB8-927A-B35CF8B32E07}"/>
    <cellStyle name="40% - Accent5 2 2 6 3" xfId="23072" xr:uid="{BFEF6CEB-CE38-4AB1-A3E7-3CDD4BEE5B18}"/>
    <cellStyle name="40% - Accent5 2 2 7" xfId="23073" xr:uid="{11DC6DD4-C1C6-464B-8B9E-C83E513E4E15}"/>
    <cellStyle name="40% - Accent5 2 2 8" xfId="23074" xr:uid="{0CF3C06E-04C4-42B1-AEF6-D8622B3AF344}"/>
    <cellStyle name="40% - Accent5 2 2 9" xfId="23075" xr:uid="{F0B3248E-2858-4BEA-A212-FBBE36DE7664}"/>
    <cellStyle name="40% - Accent5 2 3" xfId="922" xr:uid="{FDC639F8-0DE0-4198-9464-D9EE1319A65F}"/>
    <cellStyle name="40% - Accent5 2 3 10" xfId="11693" xr:uid="{AC78C323-E195-4A04-BFD0-F734231F138B}"/>
    <cellStyle name="40% - Accent5 2 3 2" xfId="1963" xr:uid="{49CCAD16-A113-42E9-ACC4-DD8CE1EF683C}"/>
    <cellStyle name="40% - Accent5 2 3 2 2" xfId="3987" xr:uid="{0F1005A8-4951-4978-89AA-AA630EBDAD58}"/>
    <cellStyle name="40% - Accent5 2 3 2 2 2" xfId="7996" xr:uid="{D0D6AA9E-C485-4E2C-A155-E00F7BCC0BFC}"/>
    <cellStyle name="40% - Accent5 2 3 2 2 2 2" xfId="23079" xr:uid="{C9CD741D-936B-4E5E-BB4A-62C8376122C2}"/>
    <cellStyle name="40% - Accent5 2 3 2 2 3" xfId="23080" xr:uid="{791BFF55-3B11-42F3-B8B7-A7863F7078BE}"/>
    <cellStyle name="40% - Accent5 2 3 2 2 4" xfId="23078" xr:uid="{134FEB0A-3276-4346-8FEA-84A68586860D}"/>
    <cellStyle name="40% - Accent5 2 3 2 3" xfId="6005" xr:uid="{95CBE336-930A-40F3-A316-26D8B7171410}"/>
    <cellStyle name="40% - Accent5 2 3 2 3 2" xfId="23081" xr:uid="{721158DF-A4AB-43F9-B455-ACAC73BDA44C}"/>
    <cellStyle name="40% - Accent5 2 3 2 4" xfId="10500" xr:uid="{A08B6D2E-72C1-4D05-A9C8-3DAB1F5A03E7}"/>
    <cellStyle name="40% - Accent5 2 3 2 4 2" xfId="23082" xr:uid="{C8D3044E-B0F6-4BBF-B1B0-887A564AB5CF}"/>
    <cellStyle name="40% - Accent5 2 3 2 5" xfId="23083" xr:uid="{91FCBC78-ACF0-4A2D-954D-AF28F0EDA967}"/>
    <cellStyle name="40% - Accent5 2 3 2 6" xfId="28875" xr:uid="{907EBDFC-6E5B-441A-9EA1-240CDB4768D0}"/>
    <cellStyle name="40% - Accent5 2 3 2 7" xfId="23077" xr:uid="{7DC5D561-A22B-4DC8-B441-286D11E24F87}"/>
    <cellStyle name="40% - Accent5 2 3 2 8" xfId="12730" xr:uid="{C4E4C11C-1561-4424-8890-80CF88D435C0}"/>
    <cellStyle name="40% - Accent5 2 3 3" xfId="2950" xr:uid="{3469CE00-FC19-4219-8717-3616D557D8E0}"/>
    <cellStyle name="40% - Accent5 2 3 3 2" xfId="6959" xr:uid="{C458B20E-3583-49F7-B531-59F83081DB8A}"/>
    <cellStyle name="40% - Accent5 2 3 3 2 2" xfId="23086" xr:uid="{69429B7F-DA2A-43EB-9EFA-7C6FDE42B4FF}"/>
    <cellStyle name="40% - Accent5 2 3 3 2 3" xfId="23087" xr:uid="{0B151229-C01B-48AC-833E-232069DA1195}"/>
    <cellStyle name="40% - Accent5 2 3 3 2 4" xfId="23085" xr:uid="{C290B3B5-F389-4E1B-B595-65A9F409DFF5}"/>
    <cellStyle name="40% - Accent5 2 3 3 3" xfId="23088" xr:uid="{FA103BDA-34AC-4C4A-8C85-9F87436FD08F}"/>
    <cellStyle name="40% - Accent5 2 3 3 4" xfId="23089" xr:uid="{AF2A0ACA-0221-4C8F-AFF5-67AABA48F687}"/>
    <cellStyle name="40% - Accent5 2 3 3 5" xfId="23090" xr:uid="{BDCE439F-E9E1-47BC-BFB7-A35A92964AE3}"/>
    <cellStyle name="40% - Accent5 2 3 3 6" xfId="23084" xr:uid="{31127F13-609F-44E3-8CF3-16AD27B7F529}"/>
    <cellStyle name="40% - Accent5 2 3 4" xfId="4968" xr:uid="{223B8121-6C1C-472F-9FB3-7B0A24DF1D55}"/>
    <cellStyle name="40% - Accent5 2 3 4 2" xfId="23092" xr:uid="{79348E47-9695-41DC-A1DC-426E3E9429DB}"/>
    <cellStyle name="40% - Accent5 2 3 4 3" xfId="23093" xr:uid="{6F1B41B6-C034-472E-BF3F-C9833680EE7D}"/>
    <cellStyle name="40% - Accent5 2 3 4 4" xfId="23091" xr:uid="{D1335453-6BE2-4692-A47E-9018ABEABFF2}"/>
    <cellStyle name="40% - Accent5 2 3 5" xfId="9463" xr:uid="{FCA64FE5-FED6-4D99-B1DC-A5287887223A}"/>
    <cellStyle name="40% - Accent5 2 3 5 2" xfId="23094" xr:uid="{FEAAD353-A900-40DA-A70A-23CB22ED6B55}"/>
    <cellStyle name="40% - Accent5 2 3 6" xfId="23095" xr:uid="{9723F102-5EE7-4990-B3CB-EA78B4557718}"/>
    <cellStyle name="40% - Accent5 2 3 7" xfId="23096" xr:uid="{8B0D9B6A-092A-45BB-BC17-85C5779E1B26}"/>
    <cellStyle name="40% - Accent5 2 3 8" xfId="27255" xr:uid="{25E55258-747C-4BAF-98C2-702BB090B137}"/>
    <cellStyle name="40% - Accent5 2 3 9" xfId="23076" xr:uid="{47E7B0FB-D3D7-4266-B0BE-D89D55FB4B66}"/>
    <cellStyle name="40% - Accent5 2 4" xfId="1426" xr:uid="{9EC90BD7-0A6E-4BC1-AD08-D915CC1DA627}"/>
    <cellStyle name="40% - Accent5 2 4 10" xfId="12195" xr:uid="{7B0D8D33-F8FD-4016-A1A2-F24F4716C502}"/>
    <cellStyle name="40% - Accent5 2 4 2" xfId="3452" xr:uid="{649E187D-82AA-45A9-B4C5-FED9E157464E}"/>
    <cellStyle name="40% - Accent5 2 4 2 2" xfId="7461" xr:uid="{BE5591D9-B9DC-4858-9D20-F8DEDC461BE3}"/>
    <cellStyle name="40% - Accent5 2 4 2 2 2" xfId="23100" xr:uid="{D76294F9-1FAA-4664-8C0A-441C92D777DC}"/>
    <cellStyle name="40% - Accent5 2 4 2 2 3" xfId="23101" xr:uid="{1644E5F4-A9A4-44E3-918C-B3041C1F8562}"/>
    <cellStyle name="40% - Accent5 2 4 2 2 4" xfId="23099" xr:uid="{50C096AA-C5E4-4572-A4BF-3C5E53294023}"/>
    <cellStyle name="40% - Accent5 2 4 2 3" xfId="23102" xr:uid="{21CE1B5B-D529-4970-AF83-6628C64DC0E5}"/>
    <cellStyle name="40% - Accent5 2 4 2 4" xfId="23103" xr:uid="{43E3696F-934F-43B0-8F6D-99A8B7494B41}"/>
    <cellStyle name="40% - Accent5 2 4 2 5" xfId="23104" xr:uid="{405FFDA4-CB8D-4800-870C-325D1D2285FA}"/>
    <cellStyle name="40% - Accent5 2 4 2 6" xfId="23098" xr:uid="{7BC18E88-DCE3-4112-85DC-69AE214B9AB4}"/>
    <cellStyle name="40% - Accent5 2 4 3" xfId="5470" xr:uid="{BF6BAF51-BDEB-4A2E-AC9F-4FAB4C398271}"/>
    <cellStyle name="40% - Accent5 2 4 3 2" xfId="23106" xr:uid="{063E6044-0C9F-4CDB-B96A-70583654A8C2}"/>
    <cellStyle name="40% - Accent5 2 4 3 2 2" xfId="23107" xr:uid="{191BAE2F-E8F3-4F0A-8A41-6F78B0390A35}"/>
    <cellStyle name="40% - Accent5 2 4 3 2 3" xfId="23108" xr:uid="{24407017-429E-436B-A755-51AB13504721}"/>
    <cellStyle name="40% - Accent5 2 4 3 3" xfId="23109" xr:uid="{377F760D-BF4B-4D2A-A0AF-6019C0254057}"/>
    <cellStyle name="40% - Accent5 2 4 3 4" xfId="23110" xr:uid="{A3D29046-8B18-4B35-A7B1-8ED99C1D13E8}"/>
    <cellStyle name="40% - Accent5 2 4 3 5" xfId="23111" xr:uid="{3C23430E-0334-4BE8-8C63-F83C86229A0B}"/>
    <cellStyle name="40% - Accent5 2 4 3 6" xfId="23105" xr:uid="{0D9DCFB8-290D-45D0-A61A-BF96E2CB928F}"/>
    <cellStyle name="40% - Accent5 2 4 4" xfId="9965" xr:uid="{A9BF582C-456B-4F21-BBEF-015CED43F331}"/>
    <cellStyle name="40% - Accent5 2 4 4 2" xfId="23113" xr:uid="{D0AAA436-4C37-453E-AC86-A0CAF0373E2A}"/>
    <cellStyle name="40% - Accent5 2 4 4 3" xfId="23114" xr:uid="{A601FAEE-10D1-4EBE-A49A-A64A97071322}"/>
    <cellStyle name="40% - Accent5 2 4 4 4" xfId="23112" xr:uid="{D9292DDE-DC29-4FF4-81CB-8FBB147C79D1}"/>
    <cellStyle name="40% - Accent5 2 4 5" xfId="23115" xr:uid="{69938D80-8EC0-44C0-B6E1-87595CD11A99}"/>
    <cellStyle name="40% - Accent5 2 4 6" xfId="23116" xr:uid="{A3C4287B-9EE5-4BD2-B55E-75E41231EEBD}"/>
    <cellStyle name="40% - Accent5 2 4 7" xfId="23117" xr:uid="{D8FC3C88-D39E-4A7E-BB33-AE55B0BFE419}"/>
    <cellStyle name="40% - Accent5 2 4 8" xfId="28365" xr:uid="{F63F576C-8A55-470E-B13A-42BE833091AE}"/>
    <cellStyle name="40% - Accent5 2 4 9" xfId="23097" xr:uid="{FCE8F0A6-CC7B-4D0A-81D7-6BB0C85662D7}"/>
    <cellStyle name="40% - Accent5 2 5" xfId="2475" xr:uid="{31B83DAA-00FF-4B04-BD61-36B9AC015647}"/>
    <cellStyle name="40% - Accent5 2 5 2" xfId="6484" xr:uid="{44BD9137-A777-4A5D-ACBC-899452A0F028}"/>
    <cellStyle name="40% - Accent5 2 5 2 2" xfId="23120" xr:uid="{DC8148D1-EC57-4613-9D1D-719DFA9E6E4D}"/>
    <cellStyle name="40% - Accent5 2 5 2 2 2" xfId="23121" xr:uid="{9C0B0AD7-00A3-4661-A5AF-1F9013D345ED}"/>
    <cellStyle name="40% - Accent5 2 5 2 2 3" xfId="23122" xr:uid="{D19913A9-46A7-41E4-8FDC-24E4D8E86DB3}"/>
    <cellStyle name="40% - Accent5 2 5 2 3" xfId="23123" xr:uid="{24966C52-712B-403E-8FCD-A1E00A8E0004}"/>
    <cellStyle name="40% - Accent5 2 5 2 4" xfId="23124" xr:uid="{E65FA721-88C2-4A89-928E-B656FABB8595}"/>
    <cellStyle name="40% - Accent5 2 5 2 5" xfId="23125" xr:uid="{30588C7C-A278-4EF3-8ABB-F12301270B7D}"/>
    <cellStyle name="40% - Accent5 2 5 2 6" xfId="23119" xr:uid="{17BB335D-C9EC-4195-B395-CF76FB33C4E2}"/>
    <cellStyle name="40% - Accent5 2 5 3" xfId="23126" xr:uid="{DE4087A9-E150-446D-A0A5-0DF683BD388F}"/>
    <cellStyle name="40% - Accent5 2 5 3 2" xfId="23127" xr:uid="{DE1B9277-6460-42D0-B126-9D90A6D86734}"/>
    <cellStyle name="40% - Accent5 2 5 3 2 2" xfId="23128" xr:uid="{1A15A3FC-36CE-41E1-BE65-995941765AAE}"/>
    <cellStyle name="40% - Accent5 2 5 3 2 3" xfId="23129" xr:uid="{4B6151A6-D9F6-4A3E-BA50-468877318050}"/>
    <cellStyle name="40% - Accent5 2 5 3 3" xfId="23130" xr:uid="{DB48556D-E723-433F-8B56-915135DFDD7D}"/>
    <cellStyle name="40% - Accent5 2 5 3 4" xfId="23131" xr:uid="{E3F8B679-BE92-4D03-AC49-AA3EAB61EFB4}"/>
    <cellStyle name="40% - Accent5 2 5 3 5" xfId="23132" xr:uid="{74445485-41D6-4A64-BD7C-E23E9CD5D496}"/>
    <cellStyle name="40% - Accent5 2 5 4" xfId="23133" xr:uid="{78339B1E-D9E4-465A-ABEC-77AD798EA135}"/>
    <cellStyle name="40% - Accent5 2 5 4 2" xfId="23134" xr:uid="{CFD5157C-7C5C-4126-9E38-BD0A5D324662}"/>
    <cellStyle name="40% - Accent5 2 5 4 3" xfId="23135" xr:uid="{0D35F4DC-77B9-426B-8927-7E62889EF6E7}"/>
    <cellStyle name="40% - Accent5 2 5 5" xfId="23136" xr:uid="{640CB354-FEA0-4068-8CD6-232CFFBDBD69}"/>
    <cellStyle name="40% - Accent5 2 5 6" xfId="23137" xr:uid="{A5452B64-869E-4693-BC71-F81AE779D950}"/>
    <cellStyle name="40% - Accent5 2 5 7" xfId="23138" xr:uid="{620CDD8E-986A-4CE8-8915-A87E47CDF1C3}"/>
    <cellStyle name="40% - Accent5 2 5 8" xfId="23118" xr:uid="{625E023C-2FC7-4E4D-8D0F-1756B7A1598A}"/>
    <cellStyle name="40% - Accent5 2 6" xfId="4490" xr:uid="{CF5EF07B-D043-4D93-AE27-8B7AC6860786}"/>
    <cellStyle name="40% - Accent5 2 6 2" xfId="23140" xr:uid="{E4C484DC-BE29-4A27-AA10-4CC3F2CFDA91}"/>
    <cellStyle name="40% - Accent5 2 6 2 2" xfId="23141" xr:uid="{9DE12AE2-10A8-4867-B4CD-3731ECA87A62}"/>
    <cellStyle name="40% - Accent5 2 6 2 3" xfId="23142" xr:uid="{FC6F31E2-06DA-44DD-A4F0-077DEC97F42F}"/>
    <cellStyle name="40% - Accent5 2 6 3" xfId="23143" xr:uid="{B6ACF7BF-4F15-42B7-A3F6-8B966E35ADE9}"/>
    <cellStyle name="40% - Accent5 2 6 4" xfId="23144" xr:uid="{16BD4ADC-7FAA-47A0-B177-CDA6E1D4AA0E}"/>
    <cellStyle name="40% - Accent5 2 6 5" xfId="23145" xr:uid="{067C8CA5-C5F0-46FF-B1C8-D1A494F8F9BF}"/>
    <cellStyle name="40% - Accent5 2 6 6" xfId="23139" xr:uid="{9A919430-2EDC-4EBC-95A7-A785F6AE7794}"/>
    <cellStyle name="40% - Accent5 2 7" xfId="8551" xr:uid="{ABBBC990-FB92-43F4-9C5E-1F2B0592CC38}"/>
    <cellStyle name="40% - Accent5 2 7 2" xfId="23147" xr:uid="{0A17CF8A-D50F-4F22-8A3C-2DFE7C4C7EB1}"/>
    <cellStyle name="40% - Accent5 2 7 2 2" xfId="23148" xr:uid="{3BB5EC8F-891A-4179-9BF1-F79A653DA483}"/>
    <cellStyle name="40% - Accent5 2 7 2 3" xfId="23149" xr:uid="{A9C8657C-C2BE-4E70-A73B-97491476A992}"/>
    <cellStyle name="40% - Accent5 2 7 3" xfId="23150" xr:uid="{0E0A2972-3C26-4AF4-B25F-7D7002AD9060}"/>
    <cellStyle name="40% - Accent5 2 7 4" xfId="23151" xr:uid="{2C3012BD-BD13-41EA-99E0-86523DEF1CC5}"/>
    <cellStyle name="40% - Accent5 2 7 5" xfId="23152" xr:uid="{4862D151-FEAA-44D6-A4C8-F48A4DF4B1B0}"/>
    <cellStyle name="40% - Accent5 2 7 6" xfId="23146" xr:uid="{C498A0F5-6841-48B3-BF28-E76B72701655}"/>
    <cellStyle name="40% - Accent5 2 8" xfId="8983" xr:uid="{28DDD550-B2DB-4B6C-82DE-1042B4A106D1}"/>
    <cellStyle name="40% - Accent5 2 8 2" xfId="23154" xr:uid="{27FB932B-69E6-4A27-ABDB-224A2089DD6C}"/>
    <cellStyle name="40% - Accent5 2 8 3" xfId="23155" xr:uid="{46C7C31C-B44A-44B2-8039-503FE7BB8E17}"/>
    <cellStyle name="40% - Accent5 2 8 4" xfId="23153" xr:uid="{4919A365-2646-4AE6-9E15-870BB6AF5056}"/>
    <cellStyle name="40% - Accent5 2 9" xfId="23156" xr:uid="{271F2CF8-218B-41AC-844B-F097FAA52223}"/>
    <cellStyle name="40% - Accent5 20" xfId="1357" xr:uid="{B1F34303-4759-4855-9CC6-B037E08404FD}"/>
    <cellStyle name="40% - Accent5 20 2" xfId="3385" xr:uid="{80984C9B-E097-49B4-A2A1-6DD4EA0BF2CF}"/>
    <cellStyle name="40% - Accent5 20 2 2" xfId="7394" xr:uid="{4B0F1282-E37B-4C1D-9B63-443073A7B82B}"/>
    <cellStyle name="40% - Accent5 20 2 3" xfId="28298" xr:uid="{C41FCEDC-7444-46F5-9A34-5D455A4C2B2A}"/>
    <cellStyle name="40% - Accent5 20 3" xfId="5403" xr:uid="{07A65A07-B7A7-4B9D-88E8-C3D5929A121E}"/>
    <cellStyle name="40% - Accent5 20 3 2" xfId="23157" xr:uid="{FFBA6E04-BAED-4A81-94CC-31D32FFDA2CB}"/>
    <cellStyle name="40% - Accent5 20 4" xfId="9898" xr:uid="{F28DA119-305B-4AAF-A820-F99ED7C81FEF}"/>
    <cellStyle name="40% - Accent5 20 5" xfId="12128" xr:uid="{127FDBEB-1D04-492B-93E3-DF25E7BCC2BF}"/>
    <cellStyle name="40% - Accent5 21" xfId="1381" xr:uid="{6DBD1992-5E14-4F97-BEE1-47636953AFDD}"/>
    <cellStyle name="40% - Accent5 21 2" xfId="3409" xr:uid="{ADA0F056-5332-4F87-9FA6-FE2D133A20D4}"/>
    <cellStyle name="40% - Accent5 21 2 2" xfId="7418" xr:uid="{3EB3FC19-6678-4031-895C-61DD09E84F29}"/>
    <cellStyle name="40% - Accent5 21 2 3" xfId="28322" xr:uid="{A881B676-6540-472F-BF73-E54595B5491A}"/>
    <cellStyle name="40% - Accent5 21 3" xfId="5427" xr:uid="{20C5CDE0-4687-45C0-B07A-E318C75BFB91}"/>
    <cellStyle name="40% - Accent5 21 3 2" xfId="23158" xr:uid="{6E846A38-60B4-4968-9DE8-5C541F17BB20}"/>
    <cellStyle name="40% - Accent5 21 4" xfId="9922" xr:uid="{C066400F-6F88-49B2-A9D8-90DB59CD957E}"/>
    <cellStyle name="40% - Accent5 21 5" xfId="12152" xr:uid="{15B38120-0B56-4B35-B7B1-D7397DD2CA76}"/>
    <cellStyle name="40% - Accent5 22" xfId="1407" xr:uid="{F6CEE0CF-E4D5-4352-B10E-96F8D6A721F7}"/>
    <cellStyle name="40% - Accent5 22 2" xfId="3433" xr:uid="{9A17CCE2-A038-41CC-AEC1-B2E47083C816}"/>
    <cellStyle name="40% - Accent5 22 2 2" xfId="7442" xr:uid="{EB7B302B-B5B3-4250-8EF8-7B686F85CB02}"/>
    <cellStyle name="40% - Accent5 22 2 3" xfId="28347" xr:uid="{3010F247-83FB-4ECF-9C60-EEE81A77C1C1}"/>
    <cellStyle name="40% - Accent5 22 3" xfId="5451" xr:uid="{55A15CCF-F254-4EA9-B555-9D580BD9E6B7}"/>
    <cellStyle name="40% - Accent5 22 3 2" xfId="23159" xr:uid="{CC2C22CD-42EA-463D-AD7F-57142B2A1874}"/>
    <cellStyle name="40% - Accent5 22 4" xfId="9946" xr:uid="{71C5617A-AC3B-4F9D-AFDF-14B8889E1E43}"/>
    <cellStyle name="40% - Accent5 22 5" xfId="12176" xr:uid="{3B2A34E0-58F9-4468-8F1F-B5B49C91D29B}"/>
    <cellStyle name="40% - Accent5 23" xfId="2384" xr:uid="{7B063E92-0D6E-46AF-910D-A89BC8CA3077}"/>
    <cellStyle name="40% - Accent5 23 2" xfId="6393" xr:uid="{2C16BCEC-352C-482B-AD00-9F6B466E3955}"/>
    <cellStyle name="40% - Accent5 23 2 2" xfId="23160" xr:uid="{625B2861-2254-41AB-AC8F-D7030DA27175}"/>
    <cellStyle name="40% - Accent5 23 3" xfId="11062" xr:uid="{D5847373-B37D-43C6-8F9D-C4C88F90FA99}"/>
    <cellStyle name="40% - Accent5 24" xfId="4378" xr:uid="{71797BD4-11FC-48AE-8BEC-78CBC9E92D2E}"/>
    <cellStyle name="40% - Accent5 24 2" xfId="23161" xr:uid="{A0806716-A240-4C3D-99EB-18BE29D0B934}"/>
    <cellStyle name="40% - Accent5 25" xfId="8877" xr:uid="{1AC6CD4D-8BD2-44D7-BA3C-922CEF86A7AC}"/>
    <cellStyle name="40% - Accent5 25 2" xfId="23162" xr:uid="{BD0D38AB-CA19-48CC-A216-7DB19FBA645D}"/>
    <cellStyle name="40% - Accent5 26" xfId="23163" xr:uid="{F049CCE6-1634-4176-ADBD-948DCFCA6D2A}"/>
    <cellStyle name="40% - Accent5 27" xfId="23164" xr:uid="{760770F4-FCCA-4367-B413-5D4F293D5BC2}"/>
    <cellStyle name="40% - Accent5 28" xfId="23165" xr:uid="{A2473CDB-2175-4015-8E12-3F5AD076967D}"/>
    <cellStyle name="40% - Accent5 29" xfId="23166" xr:uid="{17737464-276B-4CAB-AD9C-7ED5141E31C4}"/>
    <cellStyle name="40% - Accent5 3" xfId="455" xr:uid="{B2520980-974A-4590-91DB-69D9A95AF704}"/>
    <cellStyle name="40% - Accent5 3 10" xfId="23168" xr:uid="{CFB914C9-9835-4D97-81CE-5110D0A20C7B}"/>
    <cellStyle name="40% - Accent5 3 11" xfId="23169" xr:uid="{CA0EEA03-1546-45A3-8A53-80F83E917856}"/>
    <cellStyle name="40% - Accent5 3 12" xfId="23170" xr:uid="{720B1BB7-3022-4594-BB52-5A78B94D3FE7}"/>
    <cellStyle name="40% - Accent5 3 13" xfId="23167" xr:uid="{D2F308C5-C8BD-44B2-9EFB-A1F9034E5B7A}"/>
    <cellStyle name="40% - Accent5 3 14" xfId="27490" xr:uid="{99758D7D-CE9F-4D12-8D7E-B2A470CD6C81}"/>
    <cellStyle name="40% - Accent5 3 15" xfId="13159" xr:uid="{67DA439C-62CA-4FD9-8C60-5820B6168723}"/>
    <cellStyle name="40% - Accent5 3 16" xfId="11242" xr:uid="{7432893C-B0A9-4635-86D0-038BC33C2FFE}"/>
    <cellStyle name="40% - Accent5 3 2" xfId="742" xr:uid="{F79575AF-FECB-438B-96AB-0C4648C65C5C}"/>
    <cellStyle name="40% - Accent5 3 2 10" xfId="27721" xr:uid="{44EB78A3-7471-467F-B3A6-66A3919E5F39}"/>
    <cellStyle name="40% - Accent5 3 2 11" xfId="23171" xr:uid="{C77525C2-DE1C-4F8C-8E8C-BF89F13DEF22}"/>
    <cellStyle name="40% - Accent5 3 2 12" xfId="11516" xr:uid="{204848EC-297F-49E2-BE6E-423504504C73}"/>
    <cellStyle name="40% - Accent5 3 2 2" xfId="1787" xr:uid="{10EEAB6B-FC94-4355-A311-C755595C8AD8}"/>
    <cellStyle name="40% - Accent5 3 2 2 10" xfId="12554" xr:uid="{71930E51-90BE-4E00-8421-A8D253FBB669}"/>
    <cellStyle name="40% - Accent5 3 2 2 2" xfId="3811" xr:uid="{F8119904-2487-4FC2-8898-46744A1F9AE9}"/>
    <cellStyle name="40% - Accent5 3 2 2 2 2" xfId="7820" xr:uid="{99168FD8-3BB3-4FAC-A097-32669AD4F7CA}"/>
    <cellStyle name="40% - Accent5 3 2 2 2 2 2" xfId="23175" xr:uid="{AF5AC169-E364-4C14-8907-3B47E4C0E106}"/>
    <cellStyle name="40% - Accent5 3 2 2 2 2 3" xfId="23176" xr:uid="{49DE78FC-7D47-4DA0-AEB3-A538E32540BF}"/>
    <cellStyle name="40% - Accent5 3 2 2 2 2 4" xfId="23174" xr:uid="{A97BABC6-33B2-42BC-8C76-3EDCEEF68A65}"/>
    <cellStyle name="40% - Accent5 3 2 2 2 3" xfId="23177" xr:uid="{F80BF374-A638-4927-8763-58A788EB8447}"/>
    <cellStyle name="40% - Accent5 3 2 2 2 4" xfId="23178" xr:uid="{DE5E8BD5-66DE-4CE3-9B34-4D7250C5D46B}"/>
    <cellStyle name="40% - Accent5 3 2 2 2 5" xfId="23179" xr:uid="{28226A70-37FD-4EE1-924D-055562F4F934}"/>
    <cellStyle name="40% - Accent5 3 2 2 2 6" xfId="23173" xr:uid="{55E92CE6-A256-43F5-ABFF-1D1A906E5AB0}"/>
    <cellStyle name="40% - Accent5 3 2 2 3" xfId="5829" xr:uid="{A8BAC196-A36C-4947-8D0D-623D30479DB5}"/>
    <cellStyle name="40% - Accent5 3 2 2 3 2" xfId="23181" xr:uid="{7D66D6FE-1B94-4224-9080-06F989E7AEE3}"/>
    <cellStyle name="40% - Accent5 3 2 2 3 2 2" xfId="23182" xr:uid="{755019A2-0C25-43AC-AD2C-9AF05A22FCD5}"/>
    <cellStyle name="40% - Accent5 3 2 2 3 2 3" xfId="23183" xr:uid="{F2224F38-035C-41B9-9338-A6D58127CA21}"/>
    <cellStyle name="40% - Accent5 3 2 2 3 3" xfId="23184" xr:uid="{D3D92624-3834-4488-9981-040DB86F5216}"/>
    <cellStyle name="40% - Accent5 3 2 2 3 4" xfId="23185" xr:uid="{A1501C9C-F53B-4704-B67F-0482C9DB3A1D}"/>
    <cellStyle name="40% - Accent5 3 2 2 3 5" xfId="23186" xr:uid="{7ADDFE9F-272A-4155-8199-0DF541094B14}"/>
    <cellStyle name="40% - Accent5 3 2 2 3 6" xfId="23180" xr:uid="{166340DD-CE25-494B-9257-38080F01045A}"/>
    <cellStyle name="40% - Accent5 3 2 2 4" xfId="10324" xr:uid="{8E5BB016-D6A2-4546-9C58-597F6771D412}"/>
    <cellStyle name="40% - Accent5 3 2 2 4 2" xfId="23188" xr:uid="{708C90A8-7BE7-4408-8F1E-82BBECEC54D5}"/>
    <cellStyle name="40% - Accent5 3 2 2 4 3" xfId="23189" xr:uid="{18F41C1A-FD6D-49EE-B39F-15E6F353E89E}"/>
    <cellStyle name="40% - Accent5 3 2 2 4 4" xfId="23187" xr:uid="{A013AC01-EA17-499A-B820-C97E77DD796B}"/>
    <cellStyle name="40% - Accent5 3 2 2 5" xfId="23190" xr:uid="{09F00303-21FD-403B-9C40-C70EDB61EF84}"/>
    <cellStyle name="40% - Accent5 3 2 2 6" xfId="23191" xr:uid="{3C674561-8C7B-432E-BB7F-955FBE18CBBD}"/>
    <cellStyle name="40% - Accent5 3 2 2 7" xfId="23192" xr:uid="{E7F34D30-A6AF-446C-89F1-F5D3ED8F3BCF}"/>
    <cellStyle name="40% - Accent5 3 2 2 8" xfId="28704" xr:uid="{9F0EC733-408A-4776-B369-EE794D4E83F5}"/>
    <cellStyle name="40% - Accent5 3 2 2 9" xfId="23172" xr:uid="{AE664A3A-8B6B-480D-B1D5-17324EE28202}"/>
    <cellStyle name="40% - Accent5 3 2 3" xfId="2774" xr:uid="{DEA392AB-AFF8-48EC-B6D4-BCAEE6A10CC7}"/>
    <cellStyle name="40% - Accent5 3 2 3 2" xfId="6783" xr:uid="{AAAC94D0-9815-400B-9519-D3FF96F49EB0}"/>
    <cellStyle name="40% - Accent5 3 2 3 2 2" xfId="23195" xr:uid="{07F319EB-5E1C-46B6-9699-7684F18F7C6E}"/>
    <cellStyle name="40% - Accent5 3 2 3 2 2 2" xfId="23196" xr:uid="{81C1057A-072C-4403-BC72-6CA3914B6008}"/>
    <cellStyle name="40% - Accent5 3 2 3 2 2 3" xfId="23197" xr:uid="{BE86A721-70ED-4E92-B23E-162E047BA505}"/>
    <cellStyle name="40% - Accent5 3 2 3 2 3" xfId="23198" xr:uid="{4BEBA9A9-01DB-4F0B-A76B-9D2F3D3C2B88}"/>
    <cellStyle name="40% - Accent5 3 2 3 2 4" xfId="23199" xr:uid="{4C573CBB-21F5-47E5-94A7-F0AF68DDE68A}"/>
    <cellStyle name="40% - Accent5 3 2 3 2 5" xfId="23200" xr:uid="{EB4DA2AE-E4EA-41A5-BAC3-F599827B6555}"/>
    <cellStyle name="40% - Accent5 3 2 3 2 6" xfId="23194" xr:uid="{DEF2E835-B154-48E6-BE3B-DEFB6877E6DC}"/>
    <cellStyle name="40% - Accent5 3 2 3 3" xfId="23201" xr:uid="{D4249A84-C1A0-4CCF-B014-C5690579305F}"/>
    <cellStyle name="40% - Accent5 3 2 3 3 2" xfId="23202" xr:uid="{1CF4D85D-E158-4602-ACEE-A0CCB7EF58C2}"/>
    <cellStyle name="40% - Accent5 3 2 3 3 2 2" xfId="23203" xr:uid="{24E8BC1C-2F34-41F3-9D70-E3DE2E72B908}"/>
    <cellStyle name="40% - Accent5 3 2 3 3 2 3" xfId="23204" xr:uid="{E81DD782-2E36-48B9-9F9D-FB9348A58D1E}"/>
    <cellStyle name="40% - Accent5 3 2 3 3 3" xfId="23205" xr:uid="{C4B9F3E5-9CA9-45BE-802D-8328E26C1FB8}"/>
    <cellStyle name="40% - Accent5 3 2 3 3 4" xfId="23206" xr:uid="{8E8E2FCA-5BE7-4331-A0D0-908E793EA84F}"/>
    <cellStyle name="40% - Accent5 3 2 3 3 5" xfId="23207" xr:uid="{0B77A1A9-A94D-4479-8AA6-B728486D0A2E}"/>
    <cellStyle name="40% - Accent5 3 2 3 4" xfId="23208" xr:uid="{847CB512-C8AB-4EF6-8E1A-AEAA5C26EF3F}"/>
    <cellStyle name="40% - Accent5 3 2 3 4 2" xfId="23209" xr:uid="{29113374-E73C-4B01-A67F-C382749D77E4}"/>
    <cellStyle name="40% - Accent5 3 2 3 4 3" xfId="23210" xr:uid="{BDBF5799-933B-45AB-8574-B6AFE7E65561}"/>
    <cellStyle name="40% - Accent5 3 2 3 5" xfId="23211" xr:uid="{0EF1520D-AE81-4F62-AC36-EB87FBCFC313}"/>
    <cellStyle name="40% - Accent5 3 2 3 6" xfId="23212" xr:uid="{BC6BCC32-554F-4A2A-BCD6-4474A024B662}"/>
    <cellStyle name="40% - Accent5 3 2 3 7" xfId="23213" xr:uid="{2AD6C025-ADAC-4F85-B866-A1A8A59949EA}"/>
    <cellStyle name="40% - Accent5 3 2 3 8" xfId="23193" xr:uid="{DCD09D70-C507-444B-9A70-23C75A9DC441}"/>
    <cellStyle name="40% - Accent5 3 2 4" xfId="4791" xr:uid="{C42C7E21-FEF1-4DD9-B41B-551578F350F2}"/>
    <cellStyle name="40% - Accent5 3 2 4 2" xfId="23215" xr:uid="{5640228A-A059-48F3-ACFF-5DC198F4F9B2}"/>
    <cellStyle name="40% - Accent5 3 2 4 2 2" xfId="23216" xr:uid="{C0581145-D9A0-4C48-BCC2-E6C4296ADA26}"/>
    <cellStyle name="40% - Accent5 3 2 4 2 3" xfId="23217" xr:uid="{86489A2A-0225-4F35-A4D7-14DB961DAC63}"/>
    <cellStyle name="40% - Accent5 3 2 4 3" xfId="23218" xr:uid="{C8E2D8D1-70FF-43C2-BCB4-8953E46DE26F}"/>
    <cellStyle name="40% - Accent5 3 2 4 4" xfId="23219" xr:uid="{692454AC-13EA-43E2-B80F-D4DF6A70D791}"/>
    <cellStyle name="40% - Accent5 3 2 4 5" xfId="23220" xr:uid="{77BD59D5-AA57-4D46-A1FB-9739ED3FB967}"/>
    <cellStyle name="40% - Accent5 3 2 4 6" xfId="23214" xr:uid="{C1A4A206-177E-43CA-A537-8D27CF6F4FF9}"/>
    <cellStyle name="40% - Accent5 3 2 5" xfId="9287" xr:uid="{5A3F6CA2-39F1-4E01-BDF6-8A3ADB135E09}"/>
    <cellStyle name="40% - Accent5 3 2 5 2" xfId="23222" xr:uid="{595AFE34-60C7-4738-9A1D-07D0C5FF09CB}"/>
    <cellStyle name="40% - Accent5 3 2 5 2 2" xfId="23223" xr:uid="{EE470F08-F9EF-43BB-A428-462D39B1EC3F}"/>
    <cellStyle name="40% - Accent5 3 2 5 2 3" xfId="23224" xr:uid="{3CA9269D-781A-4C19-AEFE-C2F727EB81AF}"/>
    <cellStyle name="40% - Accent5 3 2 5 3" xfId="23225" xr:uid="{23F946B1-F333-4361-8F1E-E0BC176EDF34}"/>
    <cellStyle name="40% - Accent5 3 2 5 4" xfId="23226" xr:uid="{808E56CD-AE39-4607-8558-9A8C3C66784F}"/>
    <cellStyle name="40% - Accent5 3 2 5 5" xfId="23227" xr:uid="{FE17CF63-DB2D-4D9F-A2E6-C6894B316C10}"/>
    <cellStyle name="40% - Accent5 3 2 5 6" xfId="23221" xr:uid="{6EA250F8-55BF-4AC2-804C-23C846C4E853}"/>
    <cellStyle name="40% - Accent5 3 2 6" xfId="23228" xr:uid="{E100A10B-A82D-43EB-8053-3B25F9BFE361}"/>
    <cellStyle name="40% - Accent5 3 2 6 2" xfId="23229" xr:uid="{D77D53A3-B56B-4E71-A93D-CADF7C61CA1D}"/>
    <cellStyle name="40% - Accent5 3 2 6 3" xfId="23230" xr:uid="{687C5C66-F669-4792-905D-DE8FE2381742}"/>
    <cellStyle name="40% - Accent5 3 2 7" xfId="23231" xr:uid="{E37CE3C0-A40C-47AB-8934-57488627F11D}"/>
    <cellStyle name="40% - Accent5 3 2 8" xfId="23232" xr:uid="{BFBB299C-8DE6-4338-82CE-D75111D38C80}"/>
    <cellStyle name="40% - Accent5 3 2 9" xfId="23233" xr:uid="{BF366F2B-E8F0-4202-AC7F-3B28FA5F0EB3}"/>
    <cellStyle name="40% - Accent5 3 3" xfId="1013" xr:uid="{B5832DE0-B4BE-4A86-8E93-659107CE4996}"/>
    <cellStyle name="40% - Accent5 3 3 10" xfId="11784" xr:uid="{C23434A3-DD96-4D1B-A04E-18B75E540B95}"/>
    <cellStyle name="40% - Accent5 3 3 2" xfId="2054" xr:uid="{FE006DE7-B068-48E4-9656-6FC958C2144C}"/>
    <cellStyle name="40% - Accent5 3 3 2 2" xfId="4078" xr:uid="{3A449C7C-16AA-4DC3-8D69-BC4563700E4C}"/>
    <cellStyle name="40% - Accent5 3 3 2 2 2" xfId="8087" xr:uid="{854794B8-35A2-4591-8CEC-E5809705FA2A}"/>
    <cellStyle name="40% - Accent5 3 3 2 2 2 2" xfId="23237" xr:uid="{92E89DED-EAE1-46A0-A4DF-A8099F290A55}"/>
    <cellStyle name="40% - Accent5 3 3 2 2 3" xfId="23238" xr:uid="{3617CD2E-16DC-4368-BF3F-F83239F56A46}"/>
    <cellStyle name="40% - Accent5 3 3 2 2 4" xfId="23236" xr:uid="{17119F67-7E30-4F48-A01D-2E7405FE829A}"/>
    <cellStyle name="40% - Accent5 3 3 2 3" xfId="6096" xr:uid="{D88D65CB-F2AC-4592-AFF3-D9745F163CEE}"/>
    <cellStyle name="40% - Accent5 3 3 2 3 2" xfId="23239" xr:uid="{FAFCFBEE-45A2-44BA-B026-77B787555B32}"/>
    <cellStyle name="40% - Accent5 3 3 2 4" xfId="10591" xr:uid="{12847BFA-19E6-436B-8788-772158DC4F4A}"/>
    <cellStyle name="40% - Accent5 3 3 2 4 2" xfId="23240" xr:uid="{9F15C8AE-93E7-4135-84EA-3014C96AD9C9}"/>
    <cellStyle name="40% - Accent5 3 3 2 5" xfId="23241" xr:uid="{BDAD2883-53DF-4786-B391-1F47E02379F2}"/>
    <cellStyle name="40% - Accent5 3 3 2 6" xfId="28965" xr:uid="{93A43EA1-5DF6-4DB0-A782-E11C689A866B}"/>
    <cellStyle name="40% - Accent5 3 3 2 7" xfId="23235" xr:uid="{0B4E4F6A-ADCA-43DA-B93A-FF61FBACB2F2}"/>
    <cellStyle name="40% - Accent5 3 3 2 8" xfId="12821" xr:uid="{A1A73C44-5691-44BF-8118-62ADAA6DFA40}"/>
    <cellStyle name="40% - Accent5 3 3 3" xfId="3041" xr:uid="{50E14793-0428-448A-9C43-783BF680EC1B}"/>
    <cellStyle name="40% - Accent5 3 3 3 2" xfId="7050" xr:uid="{23CA99D5-0E5C-49A1-BE2F-9D3FDBA6061F}"/>
    <cellStyle name="40% - Accent5 3 3 3 2 2" xfId="23244" xr:uid="{DA14A17B-B57F-4EF0-8F6E-422A2929BE2E}"/>
    <cellStyle name="40% - Accent5 3 3 3 2 3" xfId="23245" xr:uid="{9340EDBD-0574-4C35-B97A-6EB69D8EBC88}"/>
    <cellStyle name="40% - Accent5 3 3 3 2 4" xfId="23243" xr:uid="{5D19A7B8-1390-4486-ADB0-BB1FE8DFBE44}"/>
    <cellStyle name="40% - Accent5 3 3 3 3" xfId="23246" xr:uid="{79A33779-3312-4617-A5CF-C3671C4B390B}"/>
    <cellStyle name="40% - Accent5 3 3 3 4" xfId="23247" xr:uid="{CF5FF4DD-13A5-4763-A049-2F54A216A2FD}"/>
    <cellStyle name="40% - Accent5 3 3 3 5" xfId="23248" xr:uid="{1F90706F-C1F8-44D6-BC2D-2B21D6C5D4A5}"/>
    <cellStyle name="40% - Accent5 3 3 3 6" xfId="23242" xr:uid="{F7866F90-198A-42F6-86F6-8A28D31253A1}"/>
    <cellStyle name="40% - Accent5 3 3 4" xfId="5059" xr:uid="{4AAD6933-3AC7-45FD-8F1C-F141A7A4A76B}"/>
    <cellStyle name="40% - Accent5 3 3 4 2" xfId="23250" xr:uid="{BF1C7164-9BC0-46FE-A51D-687106CF0517}"/>
    <cellStyle name="40% - Accent5 3 3 4 3" xfId="23251" xr:uid="{CC1BBD6D-579C-40A1-A05D-0F5ADB971606}"/>
    <cellStyle name="40% - Accent5 3 3 4 4" xfId="23249" xr:uid="{72E7619F-15FA-447A-B56B-4A3EA36A6A19}"/>
    <cellStyle name="40% - Accent5 3 3 5" xfId="9554" xr:uid="{FB596ADA-3EAA-49BB-8AF6-D701E0F2600E}"/>
    <cellStyle name="40% - Accent5 3 3 5 2" xfId="23252" xr:uid="{37C7A445-48F4-4343-BFA5-406AE80BF8C4}"/>
    <cellStyle name="40% - Accent5 3 3 6" xfId="23253" xr:uid="{F8676D9E-9D10-4C22-BCE1-DA73A7DF0DF1}"/>
    <cellStyle name="40% - Accent5 3 3 7" xfId="23254" xr:uid="{B978DA22-158D-4BA3-B698-F731441ADADF}"/>
    <cellStyle name="40% - Accent5 3 3 8" xfId="27968" xr:uid="{5682E718-2D4C-471D-98D2-AD7D51B36AA3}"/>
    <cellStyle name="40% - Accent5 3 3 9" xfId="23234" xr:uid="{646CB959-092B-49BC-AC62-7BD3BD76BD6E}"/>
    <cellStyle name="40% - Accent5 3 4" xfId="1520" xr:uid="{54B7B3A5-9B55-41A1-9159-460ABE5A262F}"/>
    <cellStyle name="40% - Accent5 3 4 10" xfId="12287" xr:uid="{99899BE2-CD9B-44EB-A9F5-05A8BEAEAF94}"/>
    <cellStyle name="40% - Accent5 3 4 2" xfId="3544" xr:uid="{73567B06-557A-4E9F-8BBD-989161FB701E}"/>
    <cellStyle name="40% - Accent5 3 4 2 2" xfId="7553" xr:uid="{4AF57496-5BF0-4AEF-AC42-9A64A721BC45}"/>
    <cellStyle name="40% - Accent5 3 4 2 2 2" xfId="23258" xr:uid="{D2D2532A-D725-43E1-94B3-4B48A449D10A}"/>
    <cellStyle name="40% - Accent5 3 4 2 2 3" xfId="23259" xr:uid="{CB546E22-063A-49F2-A124-6C44295A4EEB}"/>
    <cellStyle name="40% - Accent5 3 4 2 2 4" xfId="23257" xr:uid="{1F2627B6-FDBD-4C38-BA03-6641A588C724}"/>
    <cellStyle name="40% - Accent5 3 4 2 3" xfId="23260" xr:uid="{5DF256B4-69AA-48F6-A733-CF8D3A5C813E}"/>
    <cellStyle name="40% - Accent5 3 4 2 4" xfId="23261" xr:uid="{086F58BC-035F-4E53-BFC5-7B8105E71EAA}"/>
    <cellStyle name="40% - Accent5 3 4 2 5" xfId="23262" xr:uid="{73133FE0-5A66-402B-9018-88E6E3788E4B}"/>
    <cellStyle name="40% - Accent5 3 4 2 6" xfId="23256" xr:uid="{827BDE29-7D22-4B3F-8D59-B131926D2952}"/>
    <cellStyle name="40% - Accent5 3 4 3" xfId="5562" xr:uid="{4596EC1F-0AB0-4A69-96D5-B71A03CC5079}"/>
    <cellStyle name="40% - Accent5 3 4 3 2" xfId="23264" xr:uid="{73DE6AF9-B099-42A5-8E50-E13EF16A0796}"/>
    <cellStyle name="40% - Accent5 3 4 3 2 2" xfId="23265" xr:uid="{4D410C0E-A23B-4AC6-A77A-1F15DDB0348C}"/>
    <cellStyle name="40% - Accent5 3 4 3 2 3" xfId="23266" xr:uid="{BE8B9909-AB1F-435E-B3CE-813BE5822A1E}"/>
    <cellStyle name="40% - Accent5 3 4 3 3" xfId="23267" xr:uid="{FC2682B2-6402-4632-ACD2-04B62C3EFDDF}"/>
    <cellStyle name="40% - Accent5 3 4 3 4" xfId="23268" xr:uid="{9A833DE3-12A4-494C-B8BE-DEABB37C9278}"/>
    <cellStyle name="40% - Accent5 3 4 3 5" xfId="23269" xr:uid="{F6E8B2F4-1EDB-4FF9-A3B6-412A1C900910}"/>
    <cellStyle name="40% - Accent5 3 4 3 6" xfId="23263" xr:uid="{3BED523E-8237-4FE8-8379-212B11F4A3FA}"/>
    <cellStyle name="40% - Accent5 3 4 4" xfId="10057" xr:uid="{60A43846-09BF-4FD6-B669-5742CF81C55C}"/>
    <cellStyle name="40% - Accent5 3 4 4 2" xfId="23271" xr:uid="{0FB8071E-F5B8-4512-9883-C4E5DE6FE996}"/>
    <cellStyle name="40% - Accent5 3 4 4 3" xfId="23272" xr:uid="{602A00F8-6553-4F8A-A17B-C1B3EF22BCBF}"/>
    <cellStyle name="40% - Accent5 3 4 4 4" xfId="23270" xr:uid="{6CB94E2D-BCF3-4987-80EC-4E3C25A591EC}"/>
    <cellStyle name="40% - Accent5 3 4 5" xfId="23273" xr:uid="{80BBDA49-1E5F-4DD5-AA2C-90B5D731582C}"/>
    <cellStyle name="40% - Accent5 3 4 6" xfId="23274" xr:uid="{2C28EAD0-2C8A-4B39-90B4-1C689EFDF37D}"/>
    <cellStyle name="40% - Accent5 3 4 7" xfId="23275" xr:uid="{7DF03BF6-6A6D-4E1C-9901-47F336192721}"/>
    <cellStyle name="40% - Accent5 3 4 8" xfId="28457" xr:uid="{4CCAAD7E-8BA0-4736-B86D-E1F2F20F435E}"/>
    <cellStyle name="40% - Accent5 3 4 9" xfId="23255" xr:uid="{07FEA33C-7FDA-4F94-BD6C-CD31F704B2D6}"/>
    <cellStyle name="40% - Accent5 3 5" xfId="2507" xr:uid="{DA80DFC9-CBE9-4394-B868-A0B64E62C52B}"/>
    <cellStyle name="40% - Accent5 3 5 2" xfId="6516" xr:uid="{C139AAAB-94A2-4E47-B8F6-D231BE114607}"/>
    <cellStyle name="40% - Accent5 3 5 2 2" xfId="23278" xr:uid="{125578F9-9C33-4580-94AB-5ACAD0EE6669}"/>
    <cellStyle name="40% - Accent5 3 5 2 2 2" xfId="23279" xr:uid="{C5A952FB-E24F-4F71-8F52-F8421349985C}"/>
    <cellStyle name="40% - Accent5 3 5 2 2 3" xfId="23280" xr:uid="{F39AD9EF-EC32-4E34-B5F8-EE02B6FF2B40}"/>
    <cellStyle name="40% - Accent5 3 5 2 3" xfId="23281" xr:uid="{E882D5C3-ABB2-4394-AF51-8DDD3ECE7861}"/>
    <cellStyle name="40% - Accent5 3 5 2 4" xfId="23282" xr:uid="{C610B0BA-DEE5-4F12-AAF7-18F81F108898}"/>
    <cellStyle name="40% - Accent5 3 5 2 5" xfId="23283" xr:uid="{D187B18F-26CE-4D5B-A985-88552F79BB5D}"/>
    <cellStyle name="40% - Accent5 3 5 2 6" xfId="23277" xr:uid="{A77F0D1A-7AB2-4C78-A230-0AD90911DCB6}"/>
    <cellStyle name="40% - Accent5 3 5 3" xfId="23284" xr:uid="{1063E6EB-3352-454B-B8E8-2E7AA6750EC7}"/>
    <cellStyle name="40% - Accent5 3 5 3 2" xfId="23285" xr:uid="{8CD28619-5227-4C43-8705-67F4E1B24220}"/>
    <cellStyle name="40% - Accent5 3 5 3 2 2" xfId="23286" xr:uid="{D35AF548-1B2C-4533-AFE7-9669D028794E}"/>
    <cellStyle name="40% - Accent5 3 5 3 2 3" xfId="23287" xr:uid="{C696E6AA-2809-4B5F-B4E1-7E34E88F4011}"/>
    <cellStyle name="40% - Accent5 3 5 3 3" xfId="23288" xr:uid="{979B7737-C69B-4D5E-B858-6446B2AEC4BE}"/>
    <cellStyle name="40% - Accent5 3 5 3 4" xfId="23289" xr:uid="{CFB28913-6904-43F2-BCD2-55C47F245797}"/>
    <cellStyle name="40% - Accent5 3 5 3 5" xfId="23290" xr:uid="{AED7BBB9-6BDF-4B96-8BF2-38635E384FCE}"/>
    <cellStyle name="40% - Accent5 3 5 4" xfId="23291" xr:uid="{E100475B-5933-478C-9A71-C718BD65EA56}"/>
    <cellStyle name="40% - Accent5 3 5 4 2" xfId="23292" xr:uid="{3C8C58B3-F471-44A6-834F-AF6568F779BB}"/>
    <cellStyle name="40% - Accent5 3 5 4 3" xfId="23293" xr:uid="{123E0EA6-D95C-49BA-9867-B146E7C60EEC}"/>
    <cellStyle name="40% - Accent5 3 5 5" xfId="23294" xr:uid="{C0D09DB3-8F75-40B4-922B-9C25E4B217D6}"/>
    <cellStyle name="40% - Accent5 3 5 6" xfId="23295" xr:uid="{DE59964C-6EC9-483B-80EF-E2AAF37191A5}"/>
    <cellStyle name="40% - Accent5 3 5 7" xfId="23296" xr:uid="{1EBB35D6-8959-4111-8543-1FE9E62651E2}"/>
    <cellStyle name="40% - Accent5 3 5 8" xfId="23276" xr:uid="{BE629153-7320-4730-B1CC-12756DF683A3}"/>
    <cellStyle name="40% - Accent5 3 6" xfId="4523" xr:uid="{8490ABAE-3C51-4136-B41A-F71766D1FF2A}"/>
    <cellStyle name="40% - Accent5 3 6 2" xfId="23298" xr:uid="{03899F03-D8C6-40FA-A6C8-0463A3E15396}"/>
    <cellStyle name="40% - Accent5 3 6 2 2" xfId="23299" xr:uid="{5349A7A8-9717-4D50-A034-E97F7CBC3BB9}"/>
    <cellStyle name="40% - Accent5 3 6 2 3" xfId="23300" xr:uid="{A81A9D84-3490-48AC-8730-469FB5EB53D9}"/>
    <cellStyle name="40% - Accent5 3 6 3" xfId="23301" xr:uid="{D0B35508-3B55-4EF4-9F36-17CC286B21E6}"/>
    <cellStyle name="40% - Accent5 3 6 4" xfId="23302" xr:uid="{8F758DB1-C9D8-44BB-BA7F-288377B82370}"/>
    <cellStyle name="40% - Accent5 3 6 5" xfId="23303" xr:uid="{9D481C28-A8C1-4918-9A71-5468020DD6D9}"/>
    <cellStyle name="40% - Accent5 3 6 6" xfId="23304" xr:uid="{4685AA01-1981-4546-87A6-75D163A1D32D}"/>
    <cellStyle name="40% - Accent5 3 6 7" xfId="23297" xr:uid="{FED5BBD8-A570-4673-81B5-57CCD44738E0}"/>
    <cellStyle name="40% - Accent5 3 7" xfId="9018" xr:uid="{89E13558-52FE-4A79-AC51-A49544A55BA4}"/>
    <cellStyle name="40% - Accent5 3 7 2" xfId="23306" xr:uid="{39D6223F-A89D-4F56-B82B-5C98D80A76A2}"/>
    <cellStyle name="40% - Accent5 3 7 2 2" xfId="23307" xr:uid="{A5FA4CB8-C003-48C1-B30B-E3C661981EC6}"/>
    <cellStyle name="40% - Accent5 3 7 2 3" xfId="23308" xr:uid="{86CBAD1C-80B0-4A8C-B285-F066DEDFEE31}"/>
    <cellStyle name="40% - Accent5 3 7 3" xfId="23309" xr:uid="{142DC78C-71A8-44C2-B299-E0414B69606D}"/>
    <cellStyle name="40% - Accent5 3 7 4" xfId="23310" xr:uid="{2F93FCF0-1FF3-48E4-A187-AFD3200BC571}"/>
    <cellStyle name="40% - Accent5 3 7 5" xfId="23311" xr:uid="{16C2B778-547F-4A6E-ADB2-9DFE22D80156}"/>
    <cellStyle name="40% - Accent5 3 7 6" xfId="23305" xr:uid="{A14D1C6C-3DFB-47D6-B13B-53C64B916D14}"/>
    <cellStyle name="40% - Accent5 3 8" xfId="23312" xr:uid="{BE32D0E8-C262-4220-9C09-CA64D139AFDF}"/>
    <cellStyle name="40% - Accent5 3 8 2" xfId="23313" xr:uid="{1CB6BA27-0129-40F6-BBCD-5BFF9580969D}"/>
    <cellStyle name="40% - Accent5 3 8 3" xfId="23314" xr:uid="{5D4ED7CD-9FBF-41AA-AFBD-E20CF1B082B0}"/>
    <cellStyle name="40% - Accent5 3 9" xfId="23315" xr:uid="{6D5AE879-6BBF-4FC8-9A60-91E49CD9FDB3}"/>
    <cellStyle name="40% - Accent5 30" xfId="23316" xr:uid="{82CC7377-E280-4268-A8A7-B70D0E53BBFB}"/>
    <cellStyle name="40% - Accent5 31" xfId="23317" xr:uid="{D0D9CF4B-A1C5-4D64-B35E-6EA2CAF892E0}"/>
    <cellStyle name="40% - Accent5 32" xfId="23318" xr:uid="{84732CCA-EA58-4DA9-9871-9C4B28681101}"/>
    <cellStyle name="40% - Accent5 33" xfId="23319" xr:uid="{BDB33362-F4D7-48A0-B0CD-6DC76C67A039}"/>
    <cellStyle name="40% - Accent5 34" xfId="23320" xr:uid="{DCDBF448-08B9-43AD-8CF6-FFC487407FBC}"/>
    <cellStyle name="40% - Accent5 35" xfId="23321" xr:uid="{7CC8694A-5398-45C2-BEF0-C3987679E47A}"/>
    <cellStyle name="40% - Accent5 36" xfId="22843" xr:uid="{CAFFB53E-BB59-4911-B57E-D13E2F1D447B}"/>
    <cellStyle name="40% - Accent5 37" xfId="13129" xr:uid="{AF2952A8-05CA-4681-BD13-28532FCA2E70}"/>
    <cellStyle name="40% - Accent5 38" xfId="11013" xr:uid="{4FD8FEE0-C315-4975-92F8-A4BE2773C985}"/>
    <cellStyle name="40% - Accent5 39" xfId="29380" xr:uid="{F1646F98-0FC1-4A45-830D-D453FF9E596A}"/>
    <cellStyle name="40% - Accent5 4" xfId="473" xr:uid="{A0901D51-2A5A-4F5B-9B11-261E54D74DB4}"/>
    <cellStyle name="40% - Accent5 4 10" xfId="23323" xr:uid="{90ACFEFB-EA83-4D2C-8055-8B9491EF8890}"/>
    <cellStyle name="40% - Accent5 4 11" xfId="23324" xr:uid="{1B9BE043-440F-4D6B-82CD-A723FF3A44EF}"/>
    <cellStyle name="40% - Accent5 4 12" xfId="23322" xr:uid="{E0655FF9-6FC7-4349-A35C-CEFF8B30A284}"/>
    <cellStyle name="40% - Accent5 4 13" xfId="13220" xr:uid="{37B05DE9-D94B-4D7D-A31A-6889D1D1E32D}"/>
    <cellStyle name="40% - Accent5 4 14" xfId="11260" xr:uid="{45F0030E-BABE-49C2-88B3-03BCB57225B1}"/>
    <cellStyle name="40% - Accent5 4 2" xfId="760" xr:uid="{4C87A8DA-F3B0-481E-B7C7-AB9A85F5D781}"/>
    <cellStyle name="40% - Accent5 4 2 10" xfId="27738" xr:uid="{A6FE5341-FE90-45D7-A102-CBB003E1AEF0}"/>
    <cellStyle name="40% - Accent5 4 2 11" xfId="23325" xr:uid="{E77EDFA9-9B30-4103-A30A-B1F42A739615}"/>
    <cellStyle name="40% - Accent5 4 2 12" xfId="11534" xr:uid="{4D1846DD-4872-4CB5-B612-817F8B106C9C}"/>
    <cellStyle name="40% - Accent5 4 2 2" xfId="1805" xr:uid="{A0E6C031-1C72-4417-B991-0C89862216C8}"/>
    <cellStyle name="40% - Accent5 4 2 2 10" xfId="12572" xr:uid="{14B163A9-5F5E-451F-98BF-2156F97B76C0}"/>
    <cellStyle name="40% - Accent5 4 2 2 2" xfId="3829" xr:uid="{9328CA06-45E2-4D81-8EE9-CD3BE4CC13BF}"/>
    <cellStyle name="40% - Accent5 4 2 2 2 2" xfId="7838" xr:uid="{1188C173-EE17-4A86-AE1A-18BC0BED1DEE}"/>
    <cellStyle name="40% - Accent5 4 2 2 2 2 2" xfId="23329" xr:uid="{E36B1DD9-EE90-49B0-8784-A6DA6B03D807}"/>
    <cellStyle name="40% - Accent5 4 2 2 2 2 3" xfId="23330" xr:uid="{C5C86A6E-660A-4D69-9691-794DFD2A9B03}"/>
    <cellStyle name="40% - Accent5 4 2 2 2 2 4" xfId="23328" xr:uid="{78B8D23E-B7B9-4902-99BA-51C3E9E703AB}"/>
    <cellStyle name="40% - Accent5 4 2 2 2 3" xfId="23331" xr:uid="{B801F82B-074A-45B4-B254-7B21D1A7DC4D}"/>
    <cellStyle name="40% - Accent5 4 2 2 2 4" xfId="23332" xr:uid="{DA134BBD-5723-4A52-9FA3-5B9E5AF5F2D6}"/>
    <cellStyle name="40% - Accent5 4 2 2 2 5" xfId="23333" xr:uid="{5D3A8A2B-00FE-4D16-AAE8-6910857FA064}"/>
    <cellStyle name="40% - Accent5 4 2 2 2 6" xfId="23327" xr:uid="{710A09CE-D5C3-4AFD-836D-7D8822FACC49}"/>
    <cellStyle name="40% - Accent5 4 2 2 3" xfId="5847" xr:uid="{6C99B6AE-EB2B-4655-A5C8-2CAA01CF485C}"/>
    <cellStyle name="40% - Accent5 4 2 2 3 2" xfId="23335" xr:uid="{806C843A-A9DF-41B5-8788-DD2F2ED6BCC0}"/>
    <cellStyle name="40% - Accent5 4 2 2 3 2 2" xfId="23336" xr:uid="{D47BFF56-C945-4808-8ED1-A623600F84AF}"/>
    <cellStyle name="40% - Accent5 4 2 2 3 2 3" xfId="23337" xr:uid="{4FC18CFB-0667-4F7D-8853-BEABA9C93A9A}"/>
    <cellStyle name="40% - Accent5 4 2 2 3 3" xfId="23338" xr:uid="{144D8A3C-4803-4FCD-A95A-18C3EF2AAFCC}"/>
    <cellStyle name="40% - Accent5 4 2 2 3 4" xfId="23339" xr:uid="{CAFB6EE6-EE6D-4179-AE5E-A92742D716FF}"/>
    <cellStyle name="40% - Accent5 4 2 2 3 5" xfId="23340" xr:uid="{6846E56B-FD72-41B4-9AD9-F6717A49F1A7}"/>
    <cellStyle name="40% - Accent5 4 2 2 3 6" xfId="23334" xr:uid="{F232A5AA-F6D7-469F-BDF3-C7BCFDDF9EED}"/>
    <cellStyle name="40% - Accent5 4 2 2 4" xfId="10342" xr:uid="{23AEBAE6-F3DE-4FBB-82D5-9F6C0E334A03}"/>
    <cellStyle name="40% - Accent5 4 2 2 4 2" xfId="23342" xr:uid="{FC059BF7-3667-4A4B-B459-7B90C826A489}"/>
    <cellStyle name="40% - Accent5 4 2 2 4 3" xfId="23343" xr:uid="{833DA848-CB76-473E-8ED2-6CF593EFD491}"/>
    <cellStyle name="40% - Accent5 4 2 2 4 4" xfId="23341" xr:uid="{56C9E8F7-3EA8-4391-A720-C91D3C544605}"/>
    <cellStyle name="40% - Accent5 4 2 2 5" xfId="23344" xr:uid="{DE6C643E-754A-4169-824F-D2B1EBF64FCB}"/>
    <cellStyle name="40% - Accent5 4 2 2 6" xfId="23345" xr:uid="{5261444E-3742-4B43-97CE-4DC941FB9E3B}"/>
    <cellStyle name="40% - Accent5 4 2 2 7" xfId="23346" xr:uid="{3688DA2F-25B9-43CA-A721-817F561255D2}"/>
    <cellStyle name="40% - Accent5 4 2 2 8" xfId="28721" xr:uid="{BA61D74F-63C1-45C2-B6A5-77FD98CFC033}"/>
    <cellStyle name="40% - Accent5 4 2 2 9" xfId="23326" xr:uid="{7DC286BF-528D-454A-BB26-6BBEBD9891D4}"/>
    <cellStyle name="40% - Accent5 4 2 3" xfId="2792" xr:uid="{7CD8F410-B09E-4A55-B9B3-68D8ADFA7A6A}"/>
    <cellStyle name="40% - Accent5 4 2 3 2" xfId="6801" xr:uid="{0DE4A47F-7436-4038-9729-8C1D055D0235}"/>
    <cellStyle name="40% - Accent5 4 2 3 2 2" xfId="23349" xr:uid="{4763D1F0-5BCA-4C8E-97C7-B93124B8B64C}"/>
    <cellStyle name="40% - Accent5 4 2 3 2 2 2" xfId="23350" xr:uid="{44174A59-A571-444E-AC98-A1567CE64A3A}"/>
    <cellStyle name="40% - Accent5 4 2 3 2 2 3" xfId="23351" xr:uid="{3333B590-3D67-4614-99A0-07FD539D5FC8}"/>
    <cellStyle name="40% - Accent5 4 2 3 2 3" xfId="23352" xr:uid="{5C760B89-EED0-4B39-A55B-8D93E97F6AB8}"/>
    <cellStyle name="40% - Accent5 4 2 3 2 4" xfId="23353" xr:uid="{9FA81F6E-93BA-4492-8D0B-AED67B0A8171}"/>
    <cellStyle name="40% - Accent5 4 2 3 2 5" xfId="23354" xr:uid="{39830080-3AA9-47B0-BF2C-4CA4227301FE}"/>
    <cellStyle name="40% - Accent5 4 2 3 2 6" xfId="23348" xr:uid="{9E1CA5F1-40A8-43D2-B511-E9120A346DA1}"/>
    <cellStyle name="40% - Accent5 4 2 3 3" xfId="23355" xr:uid="{FAB1AB8C-1A9E-4CCA-B25E-AA71E489521B}"/>
    <cellStyle name="40% - Accent5 4 2 3 3 2" xfId="23356" xr:uid="{F6622CBA-BC58-4A9D-84DC-2C2599AD07D0}"/>
    <cellStyle name="40% - Accent5 4 2 3 3 2 2" xfId="23357" xr:uid="{7138D9F0-8ACE-4B24-90B9-6D6DE02D9B69}"/>
    <cellStyle name="40% - Accent5 4 2 3 3 2 3" xfId="23358" xr:uid="{757EB99A-3636-47ED-B87C-8522EDE79F5F}"/>
    <cellStyle name="40% - Accent5 4 2 3 3 3" xfId="23359" xr:uid="{E423AEDE-0EEF-4408-9CA1-9DA4FDEFB01F}"/>
    <cellStyle name="40% - Accent5 4 2 3 3 4" xfId="23360" xr:uid="{98192E89-93BF-4EC3-9013-E2BB7791385F}"/>
    <cellStyle name="40% - Accent5 4 2 3 3 5" xfId="23361" xr:uid="{FA47BA12-6220-43C1-B47B-F18B7A33BD8C}"/>
    <cellStyle name="40% - Accent5 4 2 3 4" xfId="23362" xr:uid="{1906CAB9-EEFC-46B7-83BA-E31A942D3AC3}"/>
    <cellStyle name="40% - Accent5 4 2 3 4 2" xfId="23363" xr:uid="{3198F1CA-B601-4EC7-9642-87A53081BC1A}"/>
    <cellStyle name="40% - Accent5 4 2 3 4 3" xfId="23364" xr:uid="{F5D262A4-0AC7-4A2B-BEFA-60934CEEF91A}"/>
    <cellStyle name="40% - Accent5 4 2 3 5" xfId="23365" xr:uid="{1F153879-F980-4E87-8D9E-5F50D8A35650}"/>
    <cellStyle name="40% - Accent5 4 2 3 6" xfId="23366" xr:uid="{21A8BB18-E8DB-4367-A93B-A1224C08E8D9}"/>
    <cellStyle name="40% - Accent5 4 2 3 7" xfId="23367" xr:uid="{6830D53B-3B14-4CAF-95D8-33A57F50EFA2}"/>
    <cellStyle name="40% - Accent5 4 2 3 8" xfId="23347" xr:uid="{682F2F64-BCD7-4D40-8FFD-F411A4F031D5}"/>
    <cellStyle name="40% - Accent5 4 2 4" xfId="4809" xr:uid="{A5847DC2-85C2-4CA2-9240-5DB2D3085750}"/>
    <cellStyle name="40% - Accent5 4 2 4 2" xfId="23369" xr:uid="{B10F0E22-88D5-41E0-B369-195B1ECAD2D6}"/>
    <cellStyle name="40% - Accent5 4 2 4 2 2" xfId="23370" xr:uid="{653A9A88-C6D7-412B-8EE1-5CEF045FBBF3}"/>
    <cellStyle name="40% - Accent5 4 2 4 2 3" xfId="23371" xr:uid="{3AE37A14-82B6-4F5F-A443-995FAEDFC764}"/>
    <cellStyle name="40% - Accent5 4 2 4 3" xfId="23372" xr:uid="{99148DBA-D514-4D82-AC01-F585546FDAC3}"/>
    <cellStyle name="40% - Accent5 4 2 4 4" xfId="23373" xr:uid="{771D0948-935D-4EFB-94C9-03BA398735B9}"/>
    <cellStyle name="40% - Accent5 4 2 4 5" xfId="23374" xr:uid="{763D34A7-E856-4BF7-A445-8AAC510FAA2D}"/>
    <cellStyle name="40% - Accent5 4 2 4 6" xfId="23368" xr:uid="{4E8A8189-734B-4CED-A911-622E9B5B4B87}"/>
    <cellStyle name="40% - Accent5 4 2 5" xfId="9305" xr:uid="{E2C48643-D656-4DCC-B7B3-38C1B876AAF7}"/>
    <cellStyle name="40% - Accent5 4 2 5 2" xfId="23376" xr:uid="{CF193CF4-B2F4-4725-984F-391DD1A03461}"/>
    <cellStyle name="40% - Accent5 4 2 5 2 2" xfId="23377" xr:uid="{A0C00DA2-E1A9-44BC-85EA-72E2C556B879}"/>
    <cellStyle name="40% - Accent5 4 2 5 2 3" xfId="23378" xr:uid="{3B6ECF07-CB26-4418-A15E-5C2FF4DF6ABE}"/>
    <cellStyle name="40% - Accent5 4 2 5 3" xfId="23379" xr:uid="{E53C1EDD-3324-4D59-BB3D-F462AAFFDCD2}"/>
    <cellStyle name="40% - Accent5 4 2 5 4" xfId="23380" xr:uid="{117ED699-31AE-495D-BEAC-D5F7F1AAC49B}"/>
    <cellStyle name="40% - Accent5 4 2 5 5" xfId="23381" xr:uid="{191A4E33-0A9F-4DA1-887D-2CC9B03ED4D6}"/>
    <cellStyle name="40% - Accent5 4 2 5 6" xfId="23375" xr:uid="{5088C018-27DB-44D3-8157-76B67494C669}"/>
    <cellStyle name="40% - Accent5 4 2 6" xfId="23382" xr:uid="{FAE38074-594D-4F0C-8965-ED62B3A99307}"/>
    <cellStyle name="40% - Accent5 4 2 6 2" xfId="23383" xr:uid="{80C92CE0-C3D9-4D68-8E95-D52251F390E2}"/>
    <cellStyle name="40% - Accent5 4 2 6 3" xfId="23384" xr:uid="{B0B6D905-9FA4-49E6-A4A1-7BA7414EC6D4}"/>
    <cellStyle name="40% - Accent5 4 2 7" xfId="23385" xr:uid="{38C27310-E12C-4CCA-9483-FFA3E37AD4A1}"/>
    <cellStyle name="40% - Accent5 4 2 8" xfId="23386" xr:uid="{7B99CF4B-9DFD-4B79-9534-4D01521959FA}"/>
    <cellStyle name="40% - Accent5 4 2 9" xfId="23387" xr:uid="{2CD695E2-38D7-4A43-9D95-5A2843A59EAA}"/>
    <cellStyle name="40% - Accent5 4 3" xfId="1031" xr:uid="{FBEF44EF-E123-468C-BF34-42A366AD15DA}"/>
    <cellStyle name="40% - Accent5 4 3 10" xfId="11802" xr:uid="{6784AAB9-FE8E-4577-8414-D06AA33ED33F}"/>
    <cellStyle name="40% - Accent5 4 3 2" xfId="2072" xr:uid="{C6DE57C1-385F-4911-BB65-AE8F54547492}"/>
    <cellStyle name="40% - Accent5 4 3 2 2" xfId="4096" xr:uid="{2A2A4794-E998-4639-BFE4-44F10D8DBFFE}"/>
    <cellStyle name="40% - Accent5 4 3 2 2 2" xfId="8105" xr:uid="{4C24B2A6-CB6B-4E6E-B1A8-28E0F656A931}"/>
    <cellStyle name="40% - Accent5 4 3 2 2 2 2" xfId="23391" xr:uid="{9103FA62-00C1-4500-AB5E-DC283EB0137D}"/>
    <cellStyle name="40% - Accent5 4 3 2 2 3" xfId="23392" xr:uid="{E53ABB90-391A-425B-8DF3-3F69F7B78BD0}"/>
    <cellStyle name="40% - Accent5 4 3 2 2 4" xfId="23390" xr:uid="{165C61F5-BF82-4B7B-99D5-0BC11807B719}"/>
    <cellStyle name="40% - Accent5 4 3 2 3" xfId="6114" xr:uid="{6F62DA8A-C6B6-46F0-8D33-768DC98A726D}"/>
    <cellStyle name="40% - Accent5 4 3 2 3 2" xfId="23393" xr:uid="{337EDF26-C249-47C3-8CA6-B0D1FF3694D3}"/>
    <cellStyle name="40% - Accent5 4 3 2 4" xfId="10609" xr:uid="{0386C6A1-D02C-4AA6-B855-26AB46CEEE27}"/>
    <cellStyle name="40% - Accent5 4 3 2 4 2" xfId="23394" xr:uid="{E20B67DE-5148-4293-B6BF-18D8CBA56D64}"/>
    <cellStyle name="40% - Accent5 4 3 2 5" xfId="23395" xr:uid="{3659E0A7-2906-43E7-A09E-A574D9F4A568}"/>
    <cellStyle name="40% - Accent5 4 3 2 6" xfId="28982" xr:uid="{602D5D16-ACAA-4FDE-B3D2-51EE5A7C4CA4}"/>
    <cellStyle name="40% - Accent5 4 3 2 7" xfId="23389" xr:uid="{556E54D2-4019-4546-9428-318B0CCC3CFD}"/>
    <cellStyle name="40% - Accent5 4 3 2 8" xfId="12839" xr:uid="{5CA84B75-B76C-4638-B848-4C288039031F}"/>
    <cellStyle name="40% - Accent5 4 3 3" xfId="3059" xr:uid="{671BC589-57DB-4D5C-96C7-38135B2A73ED}"/>
    <cellStyle name="40% - Accent5 4 3 3 2" xfId="7068" xr:uid="{101586B1-E3A3-4933-BB6F-0E96F16FCEBD}"/>
    <cellStyle name="40% - Accent5 4 3 3 2 2" xfId="23398" xr:uid="{199D49EB-7F7B-4D21-ACD0-A95127D36C3E}"/>
    <cellStyle name="40% - Accent5 4 3 3 2 3" xfId="23399" xr:uid="{3977F0B0-93AA-461D-9F87-619DA1F83932}"/>
    <cellStyle name="40% - Accent5 4 3 3 2 4" xfId="23397" xr:uid="{1E0C78C0-13AF-4862-9D68-D22E3C80C715}"/>
    <cellStyle name="40% - Accent5 4 3 3 3" xfId="23400" xr:uid="{8471FCB9-78CD-40B7-A228-88FD4EE52F5B}"/>
    <cellStyle name="40% - Accent5 4 3 3 4" xfId="23401" xr:uid="{F9FF6DBE-884D-45AC-94CA-B682B858085B}"/>
    <cellStyle name="40% - Accent5 4 3 3 5" xfId="23402" xr:uid="{5703B027-58E1-46BF-8602-F61F26EACB72}"/>
    <cellStyle name="40% - Accent5 4 3 3 6" xfId="23396" xr:uid="{74EAAF58-4A3C-4E60-8D20-100BBCBFDE37}"/>
    <cellStyle name="40% - Accent5 4 3 4" xfId="5077" xr:uid="{8667E93C-6675-4E65-B476-8CBE64B5B48D}"/>
    <cellStyle name="40% - Accent5 4 3 4 2" xfId="23404" xr:uid="{96610B5E-865D-4599-98FB-9DCF79768B9F}"/>
    <cellStyle name="40% - Accent5 4 3 4 3" xfId="23405" xr:uid="{B4F40621-A3DF-437B-8BEC-941E60351FBE}"/>
    <cellStyle name="40% - Accent5 4 3 4 4" xfId="23403" xr:uid="{6FF8A002-BBB6-479D-B7E1-2B6EBCC194D9}"/>
    <cellStyle name="40% - Accent5 4 3 5" xfId="9572" xr:uid="{CDB71FDB-9A04-4D45-865B-03D9F994B0FB}"/>
    <cellStyle name="40% - Accent5 4 3 5 2" xfId="23406" xr:uid="{07E8C112-30FE-4056-A712-36027540A2D1}"/>
    <cellStyle name="40% - Accent5 4 3 6" xfId="23407" xr:uid="{0FB27B2D-DCC8-426D-8D51-777E60ACD575}"/>
    <cellStyle name="40% - Accent5 4 3 7" xfId="23408" xr:uid="{6B76B27B-277E-4160-BE95-071B40BD596A}"/>
    <cellStyle name="40% - Accent5 4 3 8" xfId="27985" xr:uid="{2EE44727-D0A8-4D20-8A22-586A1D450ED1}"/>
    <cellStyle name="40% - Accent5 4 3 9" xfId="23388" xr:uid="{F670B22D-6D6E-42ED-BC92-8E719BCBFF88}"/>
    <cellStyle name="40% - Accent5 4 4" xfId="1538" xr:uid="{EA74344E-CE48-437D-8D9C-BBAFF3A8BFB6}"/>
    <cellStyle name="40% - Accent5 4 4 10" xfId="12305" xr:uid="{392C3853-F55C-4BB0-BDD1-5CB8C54A70FF}"/>
    <cellStyle name="40% - Accent5 4 4 2" xfId="3562" xr:uid="{CA6B2DFB-7E54-42E9-831A-A40633AAA317}"/>
    <cellStyle name="40% - Accent5 4 4 2 2" xfId="7571" xr:uid="{3DC2DD5B-73F6-47F9-8795-4D27F822084E}"/>
    <cellStyle name="40% - Accent5 4 4 2 2 2" xfId="23412" xr:uid="{0FD45FA9-8B3B-4442-8ECD-07073097B745}"/>
    <cellStyle name="40% - Accent5 4 4 2 2 3" xfId="23413" xr:uid="{9197E0B5-5A32-4D64-852F-DDB70188867A}"/>
    <cellStyle name="40% - Accent5 4 4 2 2 4" xfId="23411" xr:uid="{A2B89C00-A3C8-4A3A-9881-67E189759569}"/>
    <cellStyle name="40% - Accent5 4 4 2 3" xfId="23414" xr:uid="{221BFFC0-F638-45C1-B11E-24C07546A82A}"/>
    <cellStyle name="40% - Accent5 4 4 2 4" xfId="23415" xr:uid="{A6246349-E77B-4E64-BE75-0B709B13992A}"/>
    <cellStyle name="40% - Accent5 4 4 2 5" xfId="23416" xr:uid="{291DB6C4-3724-4084-B903-7CBD9B812EA9}"/>
    <cellStyle name="40% - Accent5 4 4 2 6" xfId="23410" xr:uid="{EF6A874E-A2DC-4FFC-8210-4B07AF19044C}"/>
    <cellStyle name="40% - Accent5 4 4 3" xfId="5580" xr:uid="{0B2ABD42-6698-47E5-AEEB-3C3B7AE57F23}"/>
    <cellStyle name="40% - Accent5 4 4 3 2" xfId="23418" xr:uid="{F9D61702-4A79-41AF-BD2D-5F4D25A257C9}"/>
    <cellStyle name="40% - Accent5 4 4 3 2 2" xfId="23419" xr:uid="{4C56B3BE-AD4F-4FD9-B666-852B250D8D11}"/>
    <cellStyle name="40% - Accent5 4 4 3 2 3" xfId="23420" xr:uid="{235F36BA-B93B-43D2-96EB-6FAA50332FFB}"/>
    <cellStyle name="40% - Accent5 4 4 3 3" xfId="23421" xr:uid="{DBDB50E2-DEE2-4EE1-96E1-3A87F6FD4D9F}"/>
    <cellStyle name="40% - Accent5 4 4 3 4" xfId="23422" xr:uid="{7918AD30-37EE-4676-BF1F-7477A14074A0}"/>
    <cellStyle name="40% - Accent5 4 4 3 5" xfId="23423" xr:uid="{B6621EBC-5A9E-4FED-8512-C4F336D1E0D5}"/>
    <cellStyle name="40% - Accent5 4 4 3 6" xfId="23417" xr:uid="{BFC866A9-30E1-4AF1-A259-A4CDC4D903F8}"/>
    <cellStyle name="40% - Accent5 4 4 4" xfId="10075" xr:uid="{F952D678-8C91-4AFF-887E-1E97DDA5D9D3}"/>
    <cellStyle name="40% - Accent5 4 4 4 2" xfId="23425" xr:uid="{4DF46D7B-3763-4E62-B6E7-68323D5F470A}"/>
    <cellStyle name="40% - Accent5 4 4 4 3" xfId="23426" xr:uid="{C6D541F8-C1C9-42E1-BE98-CBADBE2A01A1}"/>
    <cellStyle name="40% - Accent5 4 4 4 4" xfId="23424" xr:uid="{39D66CB8-6A90-4313-BEF8-85E9FEC4964B}"/>
    <cellStyle name="40% - Accent5 4 4 5" xfId="23427" xr:uid="{7C5E98F3-58B9-4482-BFC9-D8882CC32207}"/>
    <cellStyle name="40% - Accent5 4 4 6" xfId="23428" xr:uid="{F201E868-B77B-45E0-8115-E489C7B02290}"/>
    <cellStyle name="40% - Accent5 4 4 7" xfId="23429" xr:uid="{C4A2579B-735B-41F7-BCFF-68ACDA9D35A7}"/>
    <cellStyle name="40% - Accent5 4 4 8" xfId="28474" xr:uid="{77EE7D49-97CB-45ED-A737-DE249CD202BC}"/>
    <cellStyle name="40% - Accent5 4 4 9" xfId="23409" xr:uid="{811DA2A1-50F9-4C3F-84B1-D19341B7F949}"/>
    <cellStyle name="40% - Accent5 4 5" xfId="2525" xr:uid="{BDE61EF1-25B5-4545-B576-8C5593E1F461}"/>
    <cellStyle name="40% - Accent5 4 5 2" xfId="6534" xr:uid="{3D02CE64-7F28-441D-A189-DE0D6FDC836D}"/>
    <cellStyle name="40% - Accent5 4 5 2 2" xfId="23432" xr:uid="{C6E8F71E-C49D-49BD-96C8-54CC4749E9B5}"/>
    <cellStyle name="40% - Accent5 4 5 2 2 2" xfId="23433" xr:uid="{5D2674CE-3E9F-4622-A66F-7E65F6F224BE}"/>
    <cellStyle name="40% - Accent5 4 5 2 2 3" xfId="23434" xr:uid="{43B89AF3-7DCB-42FB-A7F4-F674B9A43226}"/>
    <cellStyle name="40% - Accent5 4 5 2 3" xfId="23435" xr:uid="{6DE6CAEB-E03D-4284-91A5-CC7F16E84290}"/>
    <cellStyle name="40% - Accent5 4 5 2 4" xfId="23436" xr:uid="{2B1F0DBE-5F79-487B-9988-ED465C883FDA}"/>
    <cellStyle name="40% - Accent5 4 5 2 5" xfId="23437" xr:uid="{02962E30-FE3E-49C9-8941-2A5B5EC15866}"/>
    <cellStyle name="40% - Accent5 4 5 2 6" xfId="23431" xr:uid="{175318EA-4F9C-4678-ADC1-7103F0CD4A47}"/>
    <cellStyle name="40% - Accent5 4 5 3" xfId="23438" xr:uid="{7C353625-FB75-46B1-A11B-07803D4A5218}"/>
    <cellStyle name="40% - Accent5 4 5 3 2" xfId="23439" xr:uid="{BCED9081-861F-42D3-9318-D53EBB59ACD1}"/>
    <cellStyle name="40% - Accent5 4 5 3 2 2" xfId="23440" xr:uid="{8B749FB8-1B64-4FE7-9628-ECBDE35C24FC}"/>
    <cellStyle name="40% - Accent5 4 5 3 2 3" xfId="23441" xr:uid="{7DD65A4C-8061-4323-B43F-A57EF3034796}"/>
    <cellStyle name="40% - Accent5 4 5 3 3" xfId="23442" xr:uid="{6556481C-389D-43B0-B6F2-00AD33805ACE}"/>
    <cellStyle name="40% - Accent5 4 5 3 4" xfId="23443" xr:uid="{6405466C-D8F3-42E1-8073-6D14C8E28496}"/>
    <cellStyle name="40% - Accent5 4 5 3 5" xfId="23444" xr:uid="{DF121AF3-E477-4EE1-A39E-85DEA54ED9BB}"/>
    <cellStyle name="40% - Accent5 4 5 4" xfId="23445" xr:uid="{98C56BF1-9415-41D7-855A-728D93C71CF2}"/>
    <cellStyle name="40% - Accent5 4 5 4 2" xfId="23446" xr:uid="{D58471AD-9191-4E48-84D4-0A12C7ADDE0B}"/>
    <cellStyle name="40% - Accent5 4 5 4 3" xfId="23447" xr:uid="{8D5F1E90-ABA3-4BE4-9033-273CA72CF7F2}"/>
    <cellStyle name="40% - Accent5 4 5 5" xfId="23448" xr:uid="{5EA3BA93-B281-4396-949D-23866228A9ED}"/>
    <cellStyle name="40% - Accent5 4 5 6" xfId="23449" xr:uid="{CE54FF9F-9713-4D44-9620-41F224C37557}"/>
    <cellStyle name="40% - Accent5 4 5 7" xfId="23450" xr:uid="{1A782D61-F9CB-4051-8134-A3F03481159B}"/>
    <cellStyle name="40% - Accent5 4 5 8" xfId="23430" xr:uid="{1FB6D5D8-8109-42AF-BADF-E45BA585686B}"/>
    <cellStyle name="40% - Accent5 4 6" xfId="4541" xr:uid="{84E7A96C-0C92-4011-88FA-4CD1F284F019}"/>
    <cellStyle name="40% - Accent5 4 6 2" xfId="23452" xr:uid="{F5BF7FB2-7DD6-4B09-9B28-1DC67E48431E}"/>
    <cellStyle name="40% - Accent5 4 6 2 2" xfId="23453" xr:uid="{C48D9674-B49A-4F59-9E11-3591A590124A}"/>
    <cellStyle name="40% - Accent5 4 6 2 3" xfId="23454" xr:uid="{09D3F65B-8C99-49E4-86D9-60E60C92994F}"/>
    <cellStyle name="40% - Accent5 4 6 3" xfId="23455" xr:uid="{1800163E-EA37-487E-879D-1E9B390A12AD}"/>
    <cellStyle name="40% - Accent5 4 6 4" xfId="23456" xr:uid="{1E6B68C4-C11C-49F2-A96D-5FD7D2D53CE4}"/>
    <cellStyle name="40% - Accent5 4 6 5" xfId="23457" xr:uid="{73747A82-AD7D-416D-9296-11F06483C124}"/>
    <cellStyle name="40% - Accent5 4 6 6" xfId="23451" xr:uid="{E7F13B98-B322-4118-9CD6-6B09E6D8798A}"/>
    <cellStyle name="40% - Accent5 4 7" xfId="9036" xr:uid="{ABAD3AF2-3978-494C-945B-46B4DD5EF70B}"/>
    <cellStyle name="40% - Accent5 4 7 2" xfId="23459" xr:uid="{3A9AC519-049C-4361-9009-AE4D7CB53B2B}"/>
    <cellStyle name="40% - Accent5 4 7 2 2" xfId="23460" xr:uid="{2269D520-D5E1-49A4-8DDB-D860E6B9FEBB}"/>
    <cellStyle name="40% - Accent5 4 7 2 3" xfId="23461" xr:uid="{4464AF7B-BB2A-4947-8A24-A088E927776D}"/>
    <cellStyle name="40% - Accent5 4 7 3" xfId="23462" xr:uid="{60047E04-3A32-4566-95BC-0EB5D5D89740}"/>
    <cellStyle name="40% - Accent5 4 7 4" xfId="23463" xr:uid="{8AC872CD-98F7-4EC2-900E-493A1783042E}"/>
    <cellStyle name="40% - Accent5 4 7 5" xfId="23464" xr:uid="{0A7D8D5F-4E1C-44A4-B854-CF29658A67D3}"/>
    <cellStyle name="40% - Accent5 4 7 6" xfId="23458" xr:uid="{D6F1286B-2216-4A41-BDC8-D9CE22E96338}"/>
    <cellStyle name="40% - Accent5 4 8" xfId="23465" xr:uid="{71CD1EFC-6E49-4D90-AB8F-73DBD67ADBE6}"/>
    <cellStyle name="40% - Accent5 4 8 2" xfId="23466" xr:uid="{2ECB719F-34C4-4425-98CE-F14792793DAF}"/>
    <cellStyle name="40% - Accent5 4 8 3" xfId="23467" xr:uid="{16D405F8-CFF3-4FD7-B26C-F3E28E4ACC21}"/>
    <cellStyle name="40% - Accent5 4 9" xfId="23468" xr:uid="{80363D1D-4098-4DED-A18A-9FEFF2EAFD5B}"/>
    <cellStyle name="40% - Accent5 5" xfId="492" xr:uid="{97AAA697-8326-440F-86AA-4035560FC93D}"/>
    <cellStyle name="40% - Accent5 5 10" xfId="23470" xr:uid="{314DD4EB-A6B7-4094-A6DA-0BC233A1DE9D}"/>
    <cellStyle name="40% - Accent5 5 11" xfId="23471" xr:uid="{1A966BC0-E378-44A3-A9B8-BB159F670ECF}"/>
    <cellStyle name="40% - Accent5 5 12" xfId="27511" xr:uid="{FCD8AAA3-B7E9-46D3-ACCD-A16E88FB2336}"/>
    <cellStyle name="40% - Accent5 5 13" xfId="23469" xr:uid="{3F5DDB54-093E-48BF-AA47-8CB7C0DAB484}"/>
    <cellStyle name="40% - Accent5 5 14" xfId="11279" xr:uid="{BD63CF94-6BF9-4355-91B4-7C98CD5FE740}"/>
    <cellStyle name="40% - Accent5 5 2" xfId="779" xr:uid="{1EEE7883-7046-4482-AA46-31CE45F1CFAD}"/>
    <cellStyle name="40% - Accent5 5 2 10" xfId="27756" xr:uid="{0C0B5AAC-B2E1-4715-8262-EE860725D339}"/>
    <cellStyle name="40% - Accent5 5 2 11" xfId="23472" xr:uid="{DE347C62-5971-41CC-8C55-AEAECBC021C4}"/>
    <cellStyle name="40% - Accent5 5 2 12" xfId="11553" xr:uid="{00DEB7F8-529C-4F54-8A01-B6E276997CC5}"/>
    <cellStyle name="40% - Accent5 5 2 2" xfId="1824" xr:uid="{65BC218E-209D-4430-95EF-0147B853C8B6}"/>
    <cellStyle name="40% - Accent5 5 2 2 10" xfId="12591" xr:uid="{6B96729E-399B-4D9B-AB1C-BF467406CC5F}"/>
    <cellStyle name="40% - Accent5 5 2 2 2" xfId="3848" xr:uid="{2A2AF249-94AE-444F-B3A7-F9C0FD36B214}"/>
    <cellStyle name="40% - Accent5 5 2 2 2 2" xfId="7857" xr:uid="{46376825-31ED-4BC6-B807-92EF08E442B5}"/>
    <cellStyle name="40% - Accent5 5 2 2 2 2 2" xfId="23476" xr:uid="{23E06FFF-BCE0-4EF4-A07B-CED5639A509C}"/>
    <cellStyle name="40% - Accent5 5 2 2 2 2 3" xfId="23477" xr:uid="{3C38927E-E7D7-4CF3-A12E-3C5F51974B57}"/>
    <cellStyle name="40% - Accent5 5 2 2 2 2 4" xfId="23475" xr:uid="{18FC86BE-324F-43A9-93F6-A84A00035761}"/>
    <cellStyle name="40% - Accent5 5 2 2 2 3" xfId="23478" xr:uid="{9654EFF7-A991-416C-9A4F-5D0BCCA77540}"/>
    <cellStyle name="40% - Accent5 5 2 2 2 4" xfId="23479" xr:uid="{0FF89DAA-50ED-4F8B-A7E7-0F87A52381B8}"/>
    <cellStyle name="40% - Accent5 5 2 2 2 5" xfId="23480" xr:uid="{9E3B63BB-8537-4B46-8461-3F33CFF43C08}"/>
    <cellStyle name="40% - Accent5 5 2 2 2 6" xfId="23474" xr:uid="{E5ABE76A-5C42-41FE-AFE3-AB8A9B0F30C8}"/>
    <cellStyle name="40% - Accent5 5 2 2 3" xfId="5866" xr:uid="{DA6EBDB8-0C2E-4934-BDBB-0AB86DBDE3E0}"/>
    <cellStyle name="40% - Accent5 5 2 2 3 2" xfId="23482" xr:uid="{9E37F554-FE3B-4758-B470-1E56986E7D4F}"/>
    <cellStyle name="40% - Accent5 5 2 2 3 2 2" xfId="23483" xr:uid="{F8C8EF81-A9CF-4D08-AA63-605F455229AB}"/>
    <cellStyle name="40% - Accent5 5 2 2 3 2 3" xfId="23484" xr:uid="{BC664AE9-D653-4E03-963A-487AD29FA7AD}"/>
    <cellStyle name="40% - Accent5 5 2 2 3 3" xfId="23485" xr:uid="{66088CB6-CE30-4F29-984C-5BEE75E08F1A}"/>
    <cellStyle name="40% - Accent5 5 2 2 3 4" xfId="23486" xr:uid="{A8AAE796-8C6F-4403-916A-17776EDA1603}"/>
    <cellStyle name="40% - Accent5 5 2 2 3 5" xfId="23487" xr:uid="{5D68FC26-BBF4-4DCC-9049-F7999EE7E0BE}"/>
    <cellStyle name="40% - Accent5 5 2 2 3 6" xfId="23481" xr:uid="{728F01D9-08B1-4E55-A40C-92B627962BCE}"/>
    <cellStyle name="40% - Accent5 5 2 2 4" xfId="10361" xr:uid="{0AC6420F-781B-4AA3-A84B-2829C2A102AC}"/>
    <cellStyle name="40% - Accent5 5 2 2 4 2" xfId="23489" xr:uid="{2328D857-7589-481A-8B16-BD09BE261298}"/>
    <cellStyle name="40% - Accent5 5 2 2 4 3" xfId="23490" xr:uid="{0E309485-046D-4230-99AD-9B03196CA91D}"/>
    <cellStyle name="40% - Accent5 5 2 2 4 4" xfId="23488" xr:uid="{1DF892A2-CB76-48F8-B827-956B60BEB689}"/>
    <cellStyle name="40% - Accent5 5 2 2 5" xfId="23491" xr:uid="{423534D1-8E0D-4BBC-8C2D-04FD380F5A45}"/>
    <cellStyle name="40% - Accent5 5 2 2 6" xfId="23492" xr:uid="{37B892B6-B11E-4E0C-8BDF-59992607C6BA}"/>
    <cellStyle name="40% - Accent5 5 2 2 7" xfId="23493" xr:uid="{0B0941D6-BA70-4C0B-AB47-61306D2F34CF}"/>
    <cellStyle name="40% - Accent5 5 2 2 8" xfId="28739" xr:uid="{1C6DD558-E92C-4DBC-875C-55BAC9CF269B}"/>
    <cellStyle name="40% - Accent5 5 2 2 9" xfId="23473" xr:uid="{91D33477-8116-4EF3-864C-B250148C561B}"/>
    <cellStyle name="40% - Accent5 5 2 3" xfId="2811" xr:uid="{E0C65D83-A7C2-4828-A113-A5C5D3466AD3}"/>
    <cellStyle name="40% - Accent5 5 2 3 2" xfId="6820" xr:uid="{40B53783-5A07-42A3-B3E5-F688A82C5820}"/>
    <cellStyle name="40% - Accent5 5 2 3 2 2" xfId="23496" xr:uid="{CFCEEB61-4966-453D-AC50-EA08973DA7D4}"/>
    <cellStyle name="40% - Accent5 5 2 3 2 2 2" xfId="23497" xr:uid="{FE8146F3-B7C2-4DFB-B666-E73B6D2F4091}"/>
    <cellStyle name="40% - Accent5 5 2 3 2 2 3" xfId="23498" xr:uid="{94A0C399-472D-41BE-83D8-5FC691DB8865}"/>
    <cellStyle name="40% - Accent5 5 2 3 2 3" xfId="23499" xr:uid="{FBAE6BCF-6FD2-4E07-BAAF-23A53571CD0F}"/>
    <cellStyle name="40% - Accent5 5 2 3 2 4" xfId="23500" xr:uid="{F7C2D767-1B23-48E4-B2A7-8E261268D825}"/>
    <cellStyle name="40% - Accent5 5 2 3 2 5" xfId="23501" xr:uid="{EF5059C2-571C-46E4-BAB6-716854246BC0}"/>
    <cellStyle name="40% - Accent5 5 2 3 2 6" xfId="23495" xr:uid="{C18D10EC-9EC3-4D5A-A9FF-7E3C672EE8CC}"/>
    <cellStyle name="40% - Accent5 5 2 3 3" xfId="23502" xr:uid="{D1DFCF9A-4095-4285-8D59-F08F4B6DB6F2}"/>
    <cellStyle name="40% - Accent5 5 2 3 3 2" xfId="23503" xr:uid="{B45862A4-9897-49D1-9854-EB643C660854}"/>
    <cellStyle name="40% - Accent5 5 2 3 3 2 2" xfId="23504" xr:uid="{759D4150-B73D-4F27-8BF0-43EA4FD9FD0B}"/>
    <cellStyle name="40% - Accent5 5 2 3 3 2 3" xfId="23505" xr:uid="{51849C08-61BA-487A-91BA-441F0F4C45D6}"/>
    <cellStyle name="40% - Accent5 5 2 3 3 3" xfId="23506" xr:uid="{4D7809DF-4B73-4318-99F8-E086E10B5483}"/>
    <cellStyle name="40% - Accent5 5 2 3 3 4" xfId="23507" xr:uid="{BFF43800-3A9A-498F-A38F-3375AEEB4EBC}"/>
    <cellStyle name="40% - Accent5 5 2 3 3 5" xfId="23508" xr:uid="{421D1D69-3304-4F17-AD5F-6ACC895537C7}"/>
    <cellStyle name="40% - Accent5 5 2 3 4" xfId="23509" xr:uid="{2C9610EC-498B-4345-B68D-DC601BA90567}"/>
    <cellStyle name="40% - Accent5 5 2 3 4 2" xfId="23510" xr:uid="{64DA2DBA-C22F-45F5-A02B-4B012F499E18}"/>
    <cellStyle name="40% - Accent5 5 2 3 4 3" xfId="23511" xr:uid="{66FC525D-D175-4EF7-9AFC-9566764AE72A}"/>
    <cellStyle name="40% - Accent5 5 2 3 5" xfId="23512" xr:uid="{4AE4D4C5-6D69-4E6A-918D-803F188549FE}"/>
    <cellStyle name="40% - Accent5 5 2 3 6" xfId="23513" xr:uid="{8F79CD33-5DF6-4367-B660-B48C068AC5C4}"/>
    <cellStyle name="40% - Accent5 5 2 3 7" xfId="23514" xr:uid="{2E14A795-37B1-41A5-8F8A-4F13492034CC}"/>
    <cellStyle name="40% - Accent5 5 2 3 8" xfId="23494" xr:uid="{D5A766DB-A9CD-4BCB-B46A-D39B1307F49D}"/>
    <cellStyle name="40% - Accent5 5 2 4" xfId="4828" xr:uid="{38D8B19B-54A5-4416-BC93-5277EE989C17}"/>
    <cellStyle name="40% - Accent5 5 2 4 2" xfId="23516" xr:uid="{798BC3C3-D2B2-4FBB-9AEA-449638768AE0}"/>
    <cellStyle name="40% - Accent5 5 2 4 2 2" xfId="23517" xr:uid="{825DAA9B-783F-40BB-8C1D-226F4B44757A}"/>
    <cellStyle name="40% - Accent5 5 2 4 2 3" xfId="23518" xr:uid="{3B5A7102-C989-4940-96E9-79949CB372B2}"/>
    <cellStyle name="40% - Accent5 5 2 4 3" xfId="23519" xr:uid="{5C88FCC3-207D-46F7-A93F-08A4407A4A41}"/>
    <cellStyle name="40% - Accent5 5 2 4 4" xfId="23520" xr:uid="{CD615B99-48ED-4F45-BA97-FD859350B766}"/>
    <cellStyle name="40% - Accent5 5 2 4 5" xfId="23521" xr:uid="{F0FE5E92-3D76-4A3B-97CD-2B004CC9E8DF}"/>
    <cellStyle name="40% - Accent5 5 2 4 6" xfId="23515" xr:uid="{D5904743-3173-4FE7-A046-F6C481846635}"/>
    <cellStyle name="40% - Accent5 5 2 5" xfId="9324" xr:uid="{01F93281-47EE-40AC-AB72-B75FAC5D9B08}"/>
    <cellStyle name="40% - Accent5 5 2 5 2" xfId="23523" xr:uid="{37CF16E9-682A-4C8E-A76A-A0ED112F40B8}"/>
    <cellStyle name="40% - Accent5 5 2 5 2 2" xfId="23524" xr:uid="{8A169670-EECC-4415-8704-86C749FB33B3}"/>
    <cellStyle name="40% - Accent5 5 2 5 2 3" xfId="23525" xr:uid="{4400E8A3-CED8-4C7D-987C-9FBB6975E542}"/>
    <cellStyle name="40% - Accent5 5 2 5 3" xfId="23526" xr:uid="{6B82CAFD-A93C-4066-AE08-EDA623DD0F36}"/>
    <cellStyle name="40% - Accent5 5 2 5 4" xfId="23527" xr:uid="{F0F19603-BA3C-4613-ABF4-0C1AED307373}"/>
    <cellStyle name="40% - Accent5 5 2 5 5" xfId="23528" xr:uid="{C1AC439E-68A9-4F47-B944-484B30C088D4}"/>
    <cellStyle name="40% - Accent5 5 2 5 6" xfId="23522" xr:uid="{0ECDFD56-2AD7-4313-9493-6272C234857D}"/>
    <cellStyle name="40% - Accent5 5 2 6" xfId="23529" xr:uid="{257E4D22-1A52-4A8C-A136-D6783576DE01}"/>
    <cellStyle name="40% - Accent5 5 2 6 2" xfId="23530" xr:uid="{B1A34C47-17B3-4A75-B50C-F33C054576BD}"/>
    <cellStyle name="40% - Accent5 5 2 6 3" xfId="23531" xr:uid="{12FB0AC9-CAA2-45A1-976B-FC0FA8DA404A}"/>
    <cellStyle name="40% - Accent5 5 2 7" xfId="23532" xr:uid="{0CFBE1E0-0F9F-4743-9A16-F628C3F14DD5}"/>
    <cellStyle name="40% - Accent5 5 2 8" xfId="23533" xr:uid="{6CF8AD91-61D6-4056-8785-508B35972ECD}"/>
    <cellStyle name="40% - Accent5 5 2 9" xfId="23534" xr:uid="{26C68C57-1878-4618-B28B-DA70733C6E4C}"/>
    <cellStyle name="40% - Accent5 5 3" xfId="1050" xr:uid="{C8A93483-685A-4A15-AE2D-C7A0DC28B77E}"/>
    <cellStyle name="40% - Accent5 5 3 10" xfId="11821" xr:uid="{571CEF97-77E0-4BF8-98BB-0986B29589B0}"/>
    <cellStyle name="40% - Accent5 5 3 2" xfId="2091" xr:uid="{779F12A6-A1A3-4FC0-AC0F-4642D62D2F68}"/>
    <cellStyle name="40% - Accent5 5 3 2 2" xfId="4115" xr:uid="{1D9CD787-2D18-450E-B7B5-81F043B5A0AC}"/>
    <cellStyle name="40% - Accent5 5 3 2 2 2" xfId="8124" xr:uid="{CC1904F9-3878-4CBC-BC58-FE67EA680BC9}"/>
    <cellStyle name="40% - Accent5 5 3 2 2 2 2" xfId="23538" xr:uid="{9BD57263-71D5-4D50-A701-662DB860E445}"/>
    <cellStyle name="40% - Accent5 5 3 2 2 3" xfId="23539" xr:uid="{F5CA916D-B6E6-4404-B22B-8D6F11F58FF3}"/>
    <cellStyle name="40% - Accent5 5 3 2 2 4" xfId="23537" xr:uid="{1D889A55-C68D-490F-ADF2-29B667767850}"/>
    <cellStyle name="40% - Accent5 5 3 2 3" xfId="6133" xr:uid="{24FE2CC9-7824-4780-87CD-30295D8A5658}"/>
    <cellStyle name="40% - Accent5 5 3 2 3 2" xfId="23540" xr:uid="{79D2A61A-741D-4161-9ACD-D9B07908EBC0}"/>
    <cellStyle name="40% - Accent5 5 3 2 4" xfId="10628" xr:uid="{617A5B25-A233-4906-AF8C-33FD15DBE91C}"/>
    <cellStyle name="40% - Accent5 5 3 2 4 2" xfId="23541" xr:uid="{54919086-BBC6-495A-ACB5-6D2834DDFABE}"/>
    <cellStyle name="40% - Accent5 5 3 2 5" xfId="23542" xr:uid="{1D629441-E768-485C-B845-099984A560D8}"/>
    <cellStyle name="40% - Accent5 5 3 2 6" xfId="29001" xr:uid="{733E1AE3-25D4-4CCA-A080-51A1DA4C2480}"/>
    <cellStyle name="40% - Accent5 5 3 2 7" xfId="23536" xr:uid="{DEC951AD-4A76-401E-9FA2-637AAAF9464D}"/>
    <cellStyle name="40% - Accent5 5 3 2 8" xfId="12858" xr:uid="{A5F972B2-3AFA-46A1-B40F-13BC45A827B8}"/>
    <cellStyle name="40% - Accent5 5 3 3" xfId="3078" xr:uid="{8F70F755-FB70-4343-80F3-E867414AAB50}"/>
    <cellStyle name="40% - Accent5 5 3 3 2" xfId="7087" xr:uid="{72FD52FD-1B9F-4FDA-AD95-E5CF996565D1}"/>
    <cellStyle name="40% - Accent5 5 3 3 2 2" xfId="23545" xr:uid="{5A9E04A9-BF78-42FA-ABCC-135EE08B9BB5}"/>
    <cellStyle name="40% - Accent5 5 3 3 2 3" xfId="23546" xr:uid="{28909F40-2B71-4AD5-B9A1-AA8F55EA6989}"/>
    <cellStyle name="40% - Accent5 5 3 3 2 4" xfId="23544" xr:uid="{E965AEAD-C838-42ED-B5A8-1727E4460C1A}"/>
    <cellStyle name="40% - Accent5 5 3 3 3" xfId="23547" xr:uid="{0345DD10-BFA3-437C-A6D3-E577414FAF8E}"/>
    <cellStyle name="40% - Accent5 5 3 3 4" xfId="23548" xr:uid="{A068379C-4D01-4130-BC86-983A87BB1930}"/>
    <cellStyle name="40% - Accent5 5 3 3 5" xfId="23549" xr:uid="{F98D9E71-34BF-41E2-879D-E5BC85B9FD9F}"/>
    <cellStyle name="40% - Accent5 5 3 3 6" xfId="23543" xr:uid="{722AE82D-776D-4443-BD36-482C8784EFBB}"/>
    <cellStyle name="40% - Accent5 5 3 4" xfId="5096" xr:uid="{0163ABF8-D9AB-4802-9838-FA7166C00D09}"/>
    <cellStyle name="40% - Accent5 5 3 4 2" xfId="23551" xr:uid="{E3111F57-8481-4897-8442-F75AC699F16F}"/>
    <cellStyle name="40% - Accent5 5 3 4 3" xfId="23552" xr:uid="{08C38D28-D404-42F0-8303-35F3B3722E61}"/>
    <cellStyle name="40% - Accent5 5 3 4 4" xfId="23550" xr:uid="{D8268859-5DA5-451B-8ECB-69630C89063D}"/>
    <cellStyle name="40% - Accent5 5 3 5" xfId="9591" xr:uid="{78DD8828-9741-4E8C-A3D8-A8C5C7630D39}"/>
    <cellStyle name="40% - Accent5 5 3 5 2" xfId="23553" xr:uid="{9AA4CC8E-1E90-4DE0-8F51-A27968AE150D}"/>
    <cellStyle name="40% - Accent5 5 3 6" xfId="23554" xr:uid="{C8D69551-D1F2-4E81-879C-E2E575C3321E}"/>
    <cellStyle name="40% - Accent5 5 3 7" xfId="23555" xr:uid="{1EAC9D7D-C2EB-4260-812E-0193E992FD0C}"/>
    <cellStyle name="40% - Accent5 5 3 8" xfId="28003" xr:uid="{AA02CD49-8E5F-4CED-ABF0-76109DD34D92}"/>
    <cellStyle name="40% - Accent5 5 3 9" xfId="23535" xr:uid="{EB8E16DA-5F51-4705-B47C-8E0877D47DFC}"/>
    <cellStyle name="40% - Accent5 5 4" xfId="1557" xr:uid="{6AE3A0D1-FDE3-457B-A7CD-F8BC7AA57145}"/>
    <cellStyle name="40% - Accent5 5 4 10" xfId="12324" xr:uid="{8D4E72D2-718A-4986-8AF7-48EAFDA4C4D1}"/>
    <cellStyle name="40% - Accent5 5 4 2" xfId="3581" xr:uid="{991F8BB7-3C80-470F-B431-100D66EF86A5}"/>
    <cellStyle name="40% - Accent5 5 4 2 2" xfId="7590" xr:uid="{B83179BF-F314-4DE1-AC08-049F26661EDE}"/>
    <cellStyle name="40% - Accent5 5 4 2 2 2" xfId="23559" xr:uid="{8E2DF602-27DE-4FD4-8035-D18943BD037A}"/>
    <cellStyle name="40% - Accent5 5 4 2 2 3" xfId="23560" xr:uid="{65985DA6-52E7-4EDB-A2CF-0251E59FE616}"/>
    <cellStyle name="40% - Accent5 5 4 2 2 4" xfId="23558" xr:uid="{FB247BE5-9524-4DF3-A715-4ED409EB369C}"/>
    <cellStyle name="40% - Accent5 5 4 2 3" xfId="23561" xr:uid="{48371166-F7C3-4268-93C2-40C07F807B70}"/>
    <cellStyle name="40% - Accent5 5 4 2 4" xfId="23562" xr:uid="{D2C8986B-1947-45F6-AA86-1DB6D4DDB4D9}"/>
    <cellStyle name="40% - Accent5 5 4 2 5" xfId="23563" xr:uid="{CE48AA09-ED55-4763-ADF3-949DC82F74F5}"/>
    <cellStyle name="40% - Accent5 5 4 2 6" xfId="23557" xr:uid="{88D9542E-2166-40DA-8166-2EA0E85D2EE7}"/>
    <cellStyle name="40% - Accent5 5 4 3" xfId="5599" xr:uid="{EC3FB19E-F8AB-4379-B11A-BD575B3916FE}"/>
    <cellStyle name="40% - Accent5 5 4 3 2" xfId="23565" xr:uid="{443CF855-3252-44BE-BFC4-333DC73096C6}"/>
    <cellStyle name="40% - Accent5 5 4 3 2 2" xfId="23566" xr:uid="{CE4E6F93-7107-477D-BED7-F01F45F8E111}"/>
    <cellStyle name="40% - Accent5 5 4 3 2 3" xfId="23567" xr:uid="{8F308A80-A5D7-458F-865B-AAF2232CDF5E}"/>
    <cellStyle name="40% - Accent5 5 4 3 3" xfId="23568" xr:uid="{6FC03BD5-835E-4E61-A257-32F1AC0F8E17}"/>
    <cellStyle name="40% - Accent5 5 4 3 4" xfId="23569" xr:uid="{517BE636-290A-403B-AB0C-75DDC300D850}"/>
    <cellStyle name="40% - Accent5 5 4 3 5" xfId="23570" xr:uid="{BFAF7413-F6E1-4466-A66E-CEE4B78DD064}"/>
    <cellStyle name="40% - Accent5 5 4 3 6" xfId="23564" xr:uid="{03C5AAC2-1A48-45A0-8BEA-B307B41817FB}"/>
    <cellStyle name="40% - Accent5 5 4 4" xfId="10094" xr:uid="{22184CA9-B6C3-4824-82F5-A27AAC421997}"/>
    <cellStyle name="40% - Accent5 5 4 4 2" xfId="23572" xr:uid="{D565F741-E0A7-429E-9AB4-CF8C3054740F}"/>
    <cellStyle name="40% - Accent5 5 4 4 3" xfId="23573" xr:uid="{B3EC6851-5E89-43A3-B2F2-3C41A9C2D353}"/>
    <cellStyle name="40% - Accent5 5 4 4 4" xfId="23571" xr:uid="{3EBB747D-496D-473A-9181-E30FB204773F}"/>
    <cellStyle name="40% - Accent5 5 4 5" xfId="23574" xr:uid="{BF41AC16-D1A2-4C56-919E-EFBF2EEF8FDF}"/>
    <cellStyle name="40% - Accent5 5 4 6" xfId="23575" xr:uid="{FCAAB179-D9E7-43D9-A92B-1BC83AFE1FD3}"/>
    <cellStyle name="40% - Accent5 5 4 7" xfId="23576" xr:uid="{61410EDD-6FD9-4EF3-AC69-2374CFBDE769}"/>
    <cellStyle name="40% - Accent5 5 4 8" xfId="28492" xr:uid="{C4DC32A8-3212-4D18-968A-CB828AF53EC7}"/>
    <cellStyle name="40% - Accent5 5 4 9" xfId="23556" xr:uid="{5C84177D-823D-4F8F-8FE4-4F453770F20F}"/>
    <cellStyle name="40% - Accent5 5 5" xfId="2544" xr:uid="{7F3A5E9C-CE05-4A2C-ACEF-585574315A94}"/>
    <cellStyle name="40% - Accent5 5 5 2" xfId="6553" xr:uid="{4089DB52-1950-4A2A-8912-B04540687E1E}"/>
    <cellStyle name="40% - Accent5 5 5 2 2" xfId="23579" xr:uid="{3E66E4E7-82AE-4708-B573-4CB3880E09B5}"/>
    <cellStyle name="40% - Accent5 5 5 2 2 2" xfId="23580" xr:uid="{3DE0581F-23A3-4684-9189-3B7BF9CC1773}"/>
    <cellStyle name="40% - Accent5 5 5 2 2 3" xfId="23581" xr:uid="{E6A33C17-302C-481A-AD7F-8C279B987CBC}"/>
    <cellStyle name="40% - Accent5 5 5 2 3" xfId="23582" xr:uid="{8939EC8D-7F7A-4983-B8AE-5CCFB0617D50}"/>
    <cellStyle name="40% - Accent5 5 5 2 4" xfId="23583" xr:uid="{A6A7748E-EBEB-408A-86E1-43869FBCE053}"/>
    <cellStyle name="40% - Accent5 5 5 2 5" xfId="23584" xr:uid="{892D9A2D-1D32-47B5-AEA8-EB0483ACF7BF}"/>
    <cellStyle name="40% - Accent5 5 5 2 6" xfId="23578" xr:uid="{5BDF4972-D5AD-423E-952F-3167D0C32F38}"/>
    <cellStyle name="40% - Accent5 5 5 3" xfId="23585" xr:uid="{8262682C-0B7F-40BC-B1C4-C0E8CF62B9BA}"/>
    <cellStyle name="40% - Accent5 5 5 3 2" xfId="23586" xr:uid="{C0B8FC53-D4EE-4169-9773-A6A590285301}"/>
    <cellStyle name="40% - Accent5 5 5 3 2 2" xfId="23587" xr:uid="{51A740B2-B660-40BE-8AB5-736B7EB7FA6B}"/>
    <cellStyle name="40% - Accent5 5 5 3 2 3" xfId="23588" xr:uid="{6F2A3A32-C35E-4DE1-9C73-0A21AACE1ED3}"/>
    <cellStyle name="40% - Accent5 5 5 3 3" xfId="23589" xr:uid="{117376C8-868E-4DE8-8DDF-611B84FCF6C5}"/>
    <cellStyle name="40% - Accent5 5 5 3 4" xfId="23590" xr:uid="{07A25037-6F6F-4A24-B1B7-05ADAF69B0B0}"/>
    <cellStyle name="40% - Accent5 5 5 3 5" xfId="23591" xr:uid="{6104DBC9-0A59-4AB4-8678-A1CA0B08663A}"/>
    <cellStyle name="40% - Accent5 5 5 4" xfId="23592" xr:uid="{3895B8F9-D1CC-4862-B3EB-3252E55BBA3F}"/>
    <cellStyle name="40% - Accent5 5 5 4 2" xfId="23593" xr:uid="{4CE0C234-9220-4449-B5DC-BC321B943A2E}"/>
    <cellStyle name="40% - Accent5 5 5 4 3" xfId="23594" xr:uid="{CBDBC9CE-3972-44EA-B100-D19741E84D3B}"/>
    <cellStyle name="40% - Accent5 5 5 5" xfId="23595" xr:uid="{158F313B-26D4-4072-8617-FAD0BAF079F9}"/>
    <cellStyle name="40% - Accent5 5 5 6" xfId="23596" xr:uid="{73F6DDEB-9B50-4FE1-BE13-EA9CE0C31048}"/>
    <cellStyle name="40% - Accent5 5 5 7" xfId="23597" xr:uid="{362290AD-5FD3-4683-B4A7-CCCFCCFB79C3}"/>
    <cellStyle name="40% - Accent5 5 5 8" xfId="23577" xr:uid="{66A049BD-A26B-47B0-9DA9-C72A6873E47F}"/>
    <cellStyle name="40% - Accent5 5 6" xfId="4560" xr:uid="{CB122235-6A74-4C8B-9C44-22354DA6D6BD}"/>
    <cellStyle name="40% - Accent5 5 6 2" xfId="23599" xr:uid="{5C2498FC-7B18-40E7-B216-E87BF493CB43}"/>
    <cellStyle name="40% - Accent5 5 6 2 2" xfId="23600" xr:uid="{4ED54369-BC57-4A8D-BEB9-8769008525AF}"/>
    <cellStyle name="40% - Accent5 5 6 2 3" xfId="23601" xr:uid="{9FC713D8-8C0C-4F09-A172-E4B2A333B024}"/>
    <cellStyle name="40% - Accent5 5 6 3" xfId="23602" xr:uid="{828AB97E-6315-45C9-AF37-289CDB7966D9}"/>
    <cellStyle name="40% - Accent5 5 6 4" xfId="23603" xr:uid="{29582195-5CBF-4E90-B60C-DDEAEE8645E3}"/>
    <cellStyle name="40% - Accent5 5 6 5" xfId="23604" xr:uid="{ED00BD51-9A06-4BD3-84C6-6CB58B7D0F31}"/>
    <cellStyle name="40% - Accent5 5 6 6" xfId="23598" xr:uid="{A6047622-E02E-403C-B27A-D5428DFA5682}"/>
    <cellStyle name="40% - Accent5 5 7" xfId="9055" xr:uid="{FD13CC33-7544-49B5-A93C-14D62A173AA5}"/>
    <cellStyle name="40% - Accent5 5 7 2" xfId="23606" xr:uid="{D389AA31-AF7C-4609-9577-B46E39EF942D}"/>
    <cellStyle name="40% - Accent5 5 7 2 2" xfId="23607" xr:uid="{19EDA961-2560-4303-B084-F418D19CFBFE}"/>
    <cellStyle name="40% - Accent5 5 7 2 3" xfId="23608" xr:uid="{78FAD010-418F-41E3-B9EE-CFE4F8051B40}"/>
    <cellStyle name="40% - Accent5 5 7 3" xfId="23609" xr:uid="{5D28CB7D-DA00-4A2C-BB99-4DEFBFA265EE}"/>
    <cellStyle name="40% - Accent5 5 7 4" xfId="23610" xr:uid="{0D3F3461-59CA-4435-AE46-E0CC8E066931}"/>
    <cellStyle name="40% - Accent5 5 7 5" xfId="23611" xr:uid="{DC9D08B4-11FC-43B3-B900-C4D3D6053036}"/>
    <cellStyle name="40% - Accent5 5 7 6" xfId="23605" xr:uid="{3636ED43-40A8-4911-92DD-C9BE39816815}"/>
    <cellStyle name="40% - Accent5 5 8" xfId="23612" xr:uid="{D4404ECD-67CC-4EBB-A3EA-540407C882C9}"/>
    <cellStyle name="40% - Accent5 5 8 2" xfId="23613" xr:uid="{62B7C913-A064-4EEA-80B7-1DD58C89E70F}"/>
    <cellStyle name="40% - Accent5 5 8 3" xfId="23614" xr:uid="{B72AC4E9-3251-4E9F-89B4-FFD78E92EBC9}"/>
    <cellStyle name="40% - Accent5 5 9" xfId="23615" xr:uid="{A9E185EC-093D-4C76-98C0-8C8BD993FC77}"/>
    <cellStyle name="40% - Accent5 6" xfId="510" xr:uid="{2EDFDC24-AAA1-4403-AD65-A225351C4BF7}"/>
    <cellStyle name="40% - Accent5 6 10" xfId="23617" xr:uid="{F259C4E2-C2AC-4025-9CA9-125D3F10FDF3}"/>
    <cellStyle name="40% - Accent5 6 11" xfId="27528" xr:uid="{724E4C83-A639-4889-82D1-5436791612A1}"/>
    <cellStyle name="40% - Accent5 6 12" xfId="23616" xr:uid="{54D03F19-DE38-4C91-AC99-E7BE460D4222}"/>
    <cellStyle name="40% - Accent5 6 13" xfId="11297" xr:uid="{F2D89988-D8EE-4FAC-ADAF-0AEDB8602808}"/>
    <cellStyle name="40% - Accent5 6 2" xfId="800" xr:uid="{99084955-C3AE-49C9-9402-1FF9AD304C3F}"/>
    <cellStyle name="40% - Accent5 6 2 10" xfId="11574" xr:uid="{FD07D02D-4E14-4D91-802C-4F80F00B4FD6}"/>
    <cellStyle name="40% - Accent5 6 2 2" xfId="1845" xr:uid="{BCC04A65-22D0-4BF6-9E7B-C3347F7A546C}"/>
    <cellStyle name="40% - Accent5 6 2 2 2" xfId="3869" xr:uid="{7BC5A0D2-8633-4E70-B81D-5BD913432600}"/>
    <cellStyle name="40% - Accent5 6 2 2 2 2" xfId="7878" xr:uid="{3CE2DAEC-4CB3-4516-A882-00C0CC6348A3}"/>
    <cellStyle name="40% - Accent5 6 2 2 2 2 2" xfId="23621" xr:uid="{C48547F3-5D52-4FD1-BA77-8764B0ED9474}"/>
    <cellStyle name="40% - Accent5 6 2 2 2 3" xfId="23622" xr:uid="{10EBC06F-7397-45F0-B4CE-B97EA5AD7D38}"/>
    <cellStyle name="40% - Accent5 6 2 2 2 4" xfId="23620" xr:uid="{F0A3FC4F-90FF-481A-9466-4FBE25CB67BB}"/>
    <cellStyle name="40% - Accent5 6 2 2 3" xfId="5887" xr:uid="{3A8A1351-396C-4EE0-A759-F356F1CB6480}"/>
    <cellStyle name="40% - Accent5 6 2 2 3 2" xfId="23623" xr:uid="{E4A1E61C-9D49-4816-9C7C-96F03B25828B}"/>
    <cellStyle name="40% - Accent5 6 2 2 4" xfId="10382" xr:uid="{0FCE0BE7-25F9-4549-B821-ECE0CA9602D9}"/>
    <cellStyle name="40% - Accent5 6 2 2 4 2" xfId="23624" xr:uid="{527EE189-2434-4CBF-B07B-4BA8FE632E9F}"/>
    <cellStyle name="40% - Accent5 6 2 2 5" xfId="23625" xr:uid="{54273652-A9EF-4861-83FB-66B98922BAF9}"/>
    <cellStyle name="40% - Accent5 6 2 2 6" xfId="28759" xr:uid="{DAA5B939-3087-4416-831E-896500BDC17D}"/>
    <cellStyle name="40% - Accent5 6 2 2 7" xfId="23619" xr:uid="{D3DB4C3C-FAA6-4701-BD5E-6BCA131DFD2B}"/>
    <cellStyle name="40% - Accent5 6 2 2 8" xfId="12612" xr:uid="{C25DDD3C-DFEC-4EED-8AF6-1A2F283BC763}"/>
    <cellStyle name="40% - Accent5 6 2 3" xfId="2832" xr:uid="{B8F3DF11-3856-4A45-A507-781DCBD00484}"/>
    <cellStyle name="40% - Accent5 6 2 3 2" xfId="6841" xr:uid="{C1A1CE46-B732-49B5-B66A-6AF6B8FBD518}"/>
    <cellStyle name="40% - Accent5 6 2 3 2 2" xfId="23628" xr:uid="{E37C0AEF-2B30-4556-82A6-B8F9D3F82820}"/>
    <cellStyle name="40% - Accent5 6 2 3 2 3" xfId="23629" xr:uid="{57BE796A-A690-41A3-90B8-357F5835B7BA}"/>
    <cellStyle name="40% - Accent5 6 2 3 2 4" xfId="23627" xr:uid="{24E6D0E9-80D4-40A7-92E9-205AE19033B3}"/>
    <cellStyle name="40% - Accent5 6 2 3 3" xfId="23630" xr:uid="{EDF22967-E4FA-4FA8-9050-D385A6D179DB}"/>
    <cellStyle name="40% - Accent5 6 2 3 4" xfId="23631" xr:uid="{B9B0D715-650D-4AD5-9902-50C4FA838A7D}"/>
    <cellStyle name="40% - Accent5 6 2 3 5" xfId="23632" xr:uid="{E7B4A600-8315-4E6E-BAA4-E1527489E40C}"/>
    <cellStyle name="40% - Accent5 6 2 3 6" xfId="23626" xr:uid="{FD9D660E-6E12-404A-843D-18D9C8252489}"/>
    <cellStyle name="40% - Accent5 6 2 4" xfId="4849" xr:uid="{0FA1943C-2966-40F9-B205-1D25F39E436A}"/>
    <cellStyle name="40% - Accent5 6 2 4 2" xfId="23634" xr:uid="{4C8CCFF0-3356-4FCF-9227-6D3D3EDE02A7}"/>
    <cellStyle name="40% - Accent5 6 2 4 3" xfId="23635" xr:uid="{B6EDF330-6873-4A17-BC73-EF39F48BB547}"/>
    <cellStyle name="40% - Accent5 6 2 4 4" xfId="23633" xr:uid="{EB8CA90C-BCF6-4D3C-A3E1-C0D3C20CFFBB}"/>
    <cellStyle name="40% - Accent5 6 2 5" xfId="9345" xr:uid="{04382B18-9D6D-4A1A-9E74-5A65BBCD894A}"/>
    <cellStyle name="40% - Accent5 6 2 5 2" xfId="23636" xr:uid="{F6F03FF4-037B-4AEB-A2B6-5D9A5C499C7D}"/>
    <cellStyle name="40% - Accent5 6 2 6" xfId="23637" xr:uid="{72811C3A-5AF6-48A1-8FCD-04F560A7AF22}"/>
    <cellStyle name="40% - Accent5 6 2 7" xfId="23638" xr:uid="{D9141A6A-CB19-4561-B22F-A15C84FD56D0}"/>
    <cellStyle name="40% - Accent5 6 2 8" xfId="27775" xr:uid="{C0587FF4-3731-4946-A9EA-8DFDF82E8ADB}"/>
    <cellStyle name="40% - Accent5 6 2 9" xfId="23618" xr:uid="{05E27E0E-D52F-44BC-ABB1-5C13CB91BB5D}"/>
    <cellStyle name="40% - Accent5 6 3" xfId="1071" xr:uid="{28E6D5BF-5D7B-44EA-85D9-E6E44D19D5C4}"/>
    <cellStyle name="40% - Accent5 6 3 10" xfId="11842" xr:uid="{94D390E7-4FAB-4F7C-9900-A5A616F1513C}"/>
    <cellStyle name="40% - Accent5 6 3 2" xfId="2112" xr:uid="{C1051B10-6556-4F43-9A1F-ABC414F5B57D}"/>
    <cellStyle name="40% - Accent5 6 3 2 2" xfId="4136" xr:uid="{62B81D19-B118-46DA-962F-CB0825FDBCBE}"/>
    <cellStyle name="40% - Accent5 6 3 2 2 2" xfId="8145" xr:uid="{2F48A20A-A225-4773-B54A-04DF41C35C3B}"/>
    <cellStyle name="40% - Accent5 6 3 2 2 2 2" xfId="23642" xr:uid="{513C01CE-0C12-49B0-8612-9A1D1A9CDF9F}"/>
    <cellStyle name="40% - Accent5 6 3 2 2 3" xfId="23643" xr:uid="{40249445-4A59-4176-9150-16723CCAE165}"/>
    <cellStyle name="40% - Accent5 6 3 2 2 4" xfId="23641" xr:uid="{AC419C45-B6D7-49A4-AA72-AB063926C0E6}"/>
    <cellStyle name="40% - Accent5 6 3 2 3" xfId="6154" xr:uid="{AFABC56A-BD39-49CC-B0D4-1A1732D99771}"/>
    <cellStyle name="40% - Accent5 6 3 2 3 2" xfId="23644" xr:uid="{7E6AAEB8-CA11-42EF-825B-23807A3F7E5D}"/>
    <cellStyle name="40% - Accent5 6 3 2 4" xfId="10649" xr:uid="{54DFA3F2-34AF-48D3-B9CC-9A1623EE5631}"/>
    <cellStyle name="40% - Accent5 6 3 2 4 2" xfId="23645" xr:uid="{67438C15-EFE0-436B-88E6-4DD13E039D55}"/>
    <cellStyle name="40% - Accent5 6 3 2 5" xfId="23646" xr:uid="{744E77DE-52C3-4A65-843F-3ABB901D2660}"/>
    <cellStyle name="40% - Accent5 6 3 2 6" xfId="29022" xr:uid="{6C9D76C0-9BAB-43B1-8418-6E0356D484AC}"/>
    <cellStyle name="40% - Accent5 6 3 2 7" xfId="23640" xr:uid="{D510EB23-C1B7-4F08-B56F-D0F03878408D}"/>
    <cellStyle name="40% - Accent5 6 3 2 8" xfId="12879" xr:uid="{A7BC4AD1-0C7A-4B20-B704-3EC4ADED1E91}"/>
    <cellStyle name="40% - Accent5 6 3 3" xfId="3099" xr:uid="{3692D707-7F8D-44F7-AA39-EF1B27400D5F}"/>
    <cellStyle name="40% - Accent5 6 3 3 2" xfId="7108" xr:uid="{DF371F23-3E64-46C3-8D6E-21BC8B8CD088}"/>
    <cellStyle name="40% - Accent5 6 3 3 2 2" xfId="23649" xr:uid="{EDEF3381-5086-4970-82AC-396A3D63903A}"/>
    <cellStyle name="40% - Accent5 6 3 3 2 3" xfId="23650" xr:uid="{32653D5C-29EC-4384-82E6-89CBB0B07716}"/>
    <cellStyle name="40% - Accent5 6 3 3 2 4" xfId="23648" xr:uid="{00B39D23-16A9-437E-BA9D-6991A4E70181}"/>
    <cellStyle name="40% - Accent5 6 3 3 3" xfId="23651" xr:uid="{E0F512FA-3DEF-441A-B5D6-F601C925436F}"/>
    <cellStyle name="40% - Accent5 6 3 3 4" xfId="23652" xr:uid="{6004000A-C83E-4C0E-B233-B6345EC3FDCB}"/>
    <cellStyle name="40% - Accent5 6 3 3 5" xfId="23653" xr:uid="{E28528D4-D7E6-4846-A16B-1EF68B37605A}"/>
    <cellStyle name="40% - Accent5 6 3 3 6" xfId="23647" xr:uid="{067E4FCE-91EB-4E80-B342-330C3652B7E1}"/>
    <cellStyle name="40% - Accent5 6 3 4" xfId="5117" xr:uid="{057612F9-AD5F-4475-B9B5-E26CF2894641}"/>
    <cellStyle name="40% - Accent5 6 3 4 2" xfId="23655" xr:uid="{B8FEE85A-AE2E-4873-8F7A-BA8E2F0BED9D}"/>
    <cellStyle name="40% - Accent5 6 3 4 3" xfId="23656" xr:uid="{D89A93DA-A651-4C56-B376-AE3BD2214ED7}"/>
    <cellStyle name="40% - Accent5 6 3 4 4" xfId="23654" xr:uid="{FCFFE771-71C0-4C0D-9134-B4CC97ECAB07}"/>
    <cellStyle name="40% - Accent5 6 3 5" xfId="9612" xr:uid="{231FACCE-A9A6-4944-871B-CFC119C5BD32}"/>
    <cellStyle name="40% - Accent5 6 3 5 2" xfId="23657" xr:uid="{4E3F5E09-1205-40C8-8AB1-1F0DD2181CEC}"/>
    <cellStyle name="40% - Accent5 6 3 6" xfId="23658" xr:uid="{737D4741-D971-4496-831E-9FA05488C5AA}"/>
    <cellStyle name="40% - Accent5 6 3 7" xfId="23659" xr:uid="{6BECF827-450D-414A-BE7C-4DCEDA31EE05}"/>
    <cellStyle name="40% - Accent5 6 3 8" xfId="28023" xr:uid="{875FB49E-B68C-494B-98E6-407BD7E1A1C3}"/>
    <cellStyle name="40% - Accent5 6 3 9" xfId="23639" xr:uid="{68C25E6C-22CF-435E-BA62-0076585C1FC4}"/>
    <cellStyle name="40% - Accent5 6 4" xfId="1575" xr:uid="{A3DEBF71-D337-4659-9C8D-A6E09FB54ADD}"/>
    <cellStyle name="40% - Accent5 6 4 10" xfId="12342" xr:uid="{635B44F7-A382-469D-8630-FF5A9BB3FFB0}"/>
    <cellStyle name="40% - Accent5 6 4 2" xfId="3599" xr:uid="{FD028208-2524-4EF9-8CB9-248979D5662B}"/>
    <cellStyle name="40% - Accent5 6 4 2 2" xfId="7608" xr:uid="{510C7CF4-33E3-441C-9941-305EF86EF6D7}"/>
    <cellStyle name="40% - Accent5 6 4 2 2 2" xfId="23663" xr:uid="{6925A47C-211A-4781-A52F-7F7FBDDE366C}"/>
    <cellStyle name="40% - Accent5 6 4 2 2 3" xfId="23664" xr:uid="{EC4B23F5-CB11-4881-B6FC-1EA6DA9CB6FC}"/>
    <cellStyle name="40% - Accent5 6 4 2 2 4" xfId="23662" xr:uid="{917BFC0B-4685-40E5-9990-673B0495719E}"/>
    <cellStyle name="40% - Accent5 6 4 2 3" xfId="23665" xr:uid="{C79D884D-512D-4F78-AA81-5C715D95C6CD}"/>
    <cellStyle name="40% - Accent5 6 4 2 4" xfId="23666" xr:uid="{0800E00D-84B4-4861-9016-4C68A3B4F6C5}"/>
    <cellStyle name="40% - Accent5 6 4 2 5" xfId="23667" xr:uid="{D4968B2C-B82A-46BB-9A08-C769FE5EDD58}"/>
    <cellStyle name="40% - Accent5 6 4 2 6" xfId="23661" xr:uid="{EBFAC92F-F868-405C-844F-A5E6BC166BB8}"/>
    <cellStyle name="40% - Accent5 6 4 3" xfId="5617" xr:uid="{EF75691C-F930-42EC-9F34-41A1E18412F6}"/>
    <cellStyle name="40% - Accent5 6 4 3 2" xfId="23669" xr:uid="{49EA584C-BCB3-4235-8D6E-556AB7FBD581}"/>
    <cellStyle name="40% - Accent5 6 4 3 2 2" xfId="23670" xr:uid="{B2669F5A-4EAA-49FC-A2A1-90418B706F37}"/>
    <cellStyle name="40% - Accent5 6 4 3 2 3" xfId="23671" xr:uid="{57F6DE30-5AEC-4D46-87ED-700C6697C688}"/>
    <cellStyle name="40% - Accent5 6 4 3 3" xfId="23672" xr:uid="{B5EE7346-0F3C-4F8D-91CE-86043C4088E6}"/>
    <cellStyle name="40% - Accent5 6 4 3 4" xfId="23673" xr:uid="{9AF56576-BC8F-4ADB-8245-D98525706B62}"/>
    <cellStyle name="40% - Accent5 6 4 3 5" xfId="23674" xr:uid="{7374C2C4-979B-4005-874E-25B12368319D}"/>
    <cellStyle name="40% - Accent5 6 4 3 6" xfId="23668" xr:uid="{6FA1C17D-81A6-4EC4-BFC1-F3FC2D19B78E}"/>
    <cellStyle name="40% - Accent5 6 4 4" xfId="10112" xr:uid="{B99254C4-03B8-422F-BE7E-118A13892F45}"/>
    <cellStyle name="40% - Accent5 6 4 4 2" xfId="23676" xr:uid="{30D6994A-87D2-4709-ADA8-8AD6C40A7B4B}"/>
    <cellStyle name="40% - Accent5 6 4 4 3" xfId="23677" xr:uid="{992B7AAF-0CEB-42FB-9D85-17CF9096CD7C}"/>
    <cellStyle name="40% - Accent5 6 4 4 4" xfId="23675" xr:uid="{4292A839-4256-440F-A677-4422E81862D7}"/>
    <cellStyle name="40% - Accent5 6 4 5" xfId="23678" xr:uid="{80AEDACA-0768-44D4-91EE-AD03576AB772}"/>
    <cellStyle name="40% - Accent5 6 4 6" xfId="23679" xr:uid="{520EBBC3-11D8-464D-B7CB-38C5357FE544}"/>
    <cellStyle name="40% - Accent5 6 4 7" xfId="23680" xr:uid="{2DBE79F7-DD5F-4A91-9552-837B890EFF2A}"/>
    <cellStyle name="40% - Accent5 6 4 8" xfId="28509" xr:uid="{C20B43A4-2A93-4A6A-B6CA-562D42AF17EA}"/>
    <cellStyle name="40% - Accent5 6 4 9" xfId="23660" xr:uid="{AE4CE8A1-44C5-49AE-9F5D-08D987143522}"/>
    <cellStyle name="40% - Accent5 6 5" xfId="2562" xr:uid="{9737F15A-7BF7-4BCF-946D-373CB583EBA1}"/>
    <cellStyle name="40% - Accent5 6 5 2" xfId="6571" xr:uid="{84DB2BF4-CAB6-44B3-AD0E-5DB73BDF05B2}"/>
    <cellStyle name="40% - Accent5 6 5 2 2" xfId="23683" xr:uid="{9F14827E-6167-4B0D-A0DD-D9E7C782B1B5}"/>
    <cellStyle name="40% - Accent5 6 5 2 3" xfId="23684" xr:uid="{237BD88A-6A64-4A34-9931-984442D6DCCF}"/>
    <cellStyle name="40% - Accent5 6 5 2 4" xfId="23682" xr:uid="{2990FA08-A15E-4732-9A58-9E797B7EAB1E}"/>
    <cellStyle name="40% - Accent5 6 5 3" xfId="23685" xr:uid="{81A52E01-B5C5-4508-B947-5FD239822C90}"/>
    <cellStyle name="40% - Accent5 6 5 4" xfId="23686" xr:uid="{01B43E9A-96DB-4C24-9A13-137970FF01B6}"/>
    <cellStyle name="40% - Accent5 6 5 5" xfId="23687" xr:uid="{2F3940E9-1463-4076-8309-FA700CC04F84}"/>
    <cellStyle name="40% - Accent5 6 5 6" xfId="23681" xr:uid="{B06EAFD1-2600-47C4-B01C-D12EEC657AE2}"/>
    <cellStyle name="40% - Accent5 6 6" xfId="4578" xr:uid="{79A2CA68-DF08-43BB-8FD1-B07765704519}"/>
    <cellStyle name="40% - Accent5 6 6 2" xfId="23689" xr:uid="{45B53B05-6EC8-4CAE-8142-6665D7983C43}"/>
    <cellStyle name="40% - Accent5 6 6 2 2" xfId="23690" xr:uid="{53392A9F-798A-457A-86D4-F4F2E84502CF}"/>
    <cellStyle name="40% - Accent5 6 6 2 3" xfId="23691" xr:uid="{49D87844-06A3-4BC4-AEB9-FB4FC4F601DA}"/>
    <cellStyle name="40% - Accent5 6 6 3" xfId="23692" xr:uid="{06168FD3-3D61-4596-B0F9-AF29157E9BBB}"/>
    <cellStyle name="40% - Accent5 6 6 4" xfId="23693" xr:uid="{974748B9-AB98-4BC8-92A5-171457A8AFCD}"/>
    <cellStyle name="40% - Accent5 6 6 5" xfId="23694" xr:uid="{0001F051-4E99-4243-83BB-47D2C163C38D}"/>
    <cellStyle name="40% - Accent5 6 6 6" xfId="23688" xr:uid="{9B3CD09A-9F51-4BE8-A0B8-086C04AEE919}"/>
    <cellStyle name="40% - Accent5 6 7" xfId="9073" xr:uid="{ACBBEECF-59D5-4447-9A0F-717C2CD6C5C8}"/>
    <cellStyle name="40% - Accent5 6 7 2" xfId="23696" xr:uid="{32816C39-B141-424B-9C7A-D4DAE4CBA41A}"/>
    <cellStyle name="40% - Accent5 6 7 3" xfId="23697" xr:uid="{437DCF88-6B54-458E-ABE1-F766D4A9B14D}"/>
    <cellStyle name="40% - Accent5 6 7 4" xfId="23695" xr:uid="{64D4FE88-0644-444F-A141-377EAC28FCEC}"/>
    <cellStyle name="40% - Accent5 6 8" xfId="23698" xr:uid="{B4C3DE6D-830F-4B8B-986B-F33183BD735C}"/>
    <cellStyle name="40% - Accent5 6 9" xfId="23699" xr:uid="{7FAC2EEB-6A8A-474A-B909-09D75B641CFA}"/>
    <cellStyle name="40% - Accent5 7" xfId="532" xr:uid="{390E0F3E-7980-473A-AAD4-9180F2397DA6}"/>
    <cellStyle name="40% - Accent5 7 10" xfId="27547" xr:uid="{388643E5-CF29-4603-8F4F-94033623C1CE}"/>
    <cellStyle name="40% - Accent5 7 11" xfId="23700" xr:uid="{C2751A79-1704-434F-8DA2-5ABD43F969C9}"/>
    <cellStyle name="40% - Accent5 7 12" xfId="11318" xr:uid="{A01F5AC1-37E0-4970-8698-94502A10C19C}"/>
    <cellStyle name="40% - Accent5 7 2" xfId="827" xr:uid="{A3F6C745-1E38-4E1C-8372-257303BABD27}"/>
    <cellStyle name="40% - Accent5 7 2 10" xfId="11601" xr:uid="{51A28493-3B26-4BEB-99A9-A3AB4386770D}"/>
    <cellStyle name="40% - Accent5 7 2 2" xfId="1872" xr:uid="{F48EFC31-0153-4D89-9A93-AA21435B403D}"/>
    <cellStyle name="40% - Accent5 7 2 2 2" xfId="3896" xr:uid="{B7A916DB-E1CF-48D7-B750-7D8DF4F804AB}"/>
    <cellStyle name="40% - Accent5 7 2 2 2 2" xfId="7905" xr:uid="{594A5F06-88EA-40FA-A6DE-559342C07710}"/>
    <cellStyle name="40% - Accent5 7 2 2 2 2 2" xfId="23704" xr:uid="{E6C57C70-B8FF-4C59-83E1-88A74F874889}"/>
    <cellStyle name="40% - Accent5 7 2 2 2 3" xfId="23705" xr:uid="{D58B6944-221E-4447-AFE4-47472629F1C0}"/>
    <cellStyle name="40% - Accent5 7 2 2 2 4" xfId="23703" xr:uid="{914BC44E-3AA9-46D1-A072-98DA4BA68D47}"/>
    <cellStyle name="40% - Accent5 7 2 2 3" xfId="5914" xr:uid="{68F7486D-8EED-49E9-9974-05CE60C45D57}"/>
    <cellStyle name="40% - Accent5 7 2 2 3 2" xfId="23706" xr:uid="{C5D16A7E-2505-4145-9EC6-FA17700E536D}"/>
    <cellStyle name="40% - Accent5 7 2 2 4" xfId="10409" xr:uid="{4EB76FD8-080F-43AF-8041-5DEB395660B7}"/>
    <cellStyle name="40% - Accent5 7 2 2 4 2" xfId="23707" xr:uid="{509C256D-1510-4AEF-8AB1-85BF35B48CA5}"/>
    <cellStyle name="40% - Accent5 7 2 2 5" xfId="23708" xr:uid="{852CE632-F3D0-4514-80F0-523F63BAA170}"/>
    <cellStyle name="40% - Accent5 7 2 2 6" xfId="28786" xr:uid="{723206C9-7558-46FA-8372-E09290150F40}"/>
    <cellStyle name="40% - Accent5 7 2 2 7" xfId="23702" xr:uid="{F8BA0EB9-B90D-4AC1-89EB-A292BD1B3F05}"/>
    <cellStyle name="40% - Accent5 7 2 2 8" xfId="12639" xr:uid="{2FF8C30E-F773-47C0-9177-45790FCCD100}"/>
    <cellStyle name="40% - Accent5 7 2 3" xfId="2859" xr:uid="{8D40A738-83D9-43A4-A671-1AC763B65448}"/>
    <cellStyle name="40% - Accent5 7 2 3 2" xfId="6868" xr:uid="{D2A90277-AED1-4C4A-98A0-437E7917AE55}"/>
    <cellStyle name="40% - Accent5 7 2 3 2 2" xfId="23711" xr:uid="{FDDCE221-C1E5-47E8-9935-B76418DBA133}"/>
    <cellStyle name="40% - Accent5 7 2 3 2 3" xfId="23712" xr:uid="{5AA7365D-6E2F-41B9-8C17-019CB987ADE1}"/>
    <cellStyle name="40% - Accent5 7 2 3 2 4" xfId="23710" xr:uid="{92DD6030-6AB4-4C73-8EAC-DC0320CBAB34}"/>
    <cellStyle name="40% - Accent5 7 2 3 3" xfId="23713" xr:uid="{6117769E-D0BE-4862-BD0A-2BDB5B490F13}"/>
    <cellStyle name="40% - Accent5 7 2 3 4" xfId="23714" xr:uid="{A144B4AA-20DD-459D-94D5-333DB126EA36}"/>
    <cellStyle name="40% - Accent5 7 2 3 5" xfId="23715" xr:uid="{A1BD76FB-A73D-4FEB-9EE2-1F2314533FC0}"/>
    <cellStyle name="40% - Accent5 7 2 3 6" xfId="23709" xr:uid="{5BFCFC4A-1F61-4502-8B7F-AA13E2D9EA21}"/>
    <cellStyle name="40% - Accent5 7 2 4" xfId="4876" xr:uid="{FEE1A943-E2C1-429B-BFDB-A6981CB8C394}"/>
    <cellStyle name="40% - Accent5 7 2 4 2" xfId="23717" xr:uid="{D248D779-9642-4C3E-9D4F-18F44B467187}"/>
    <cellStyle name="40% - Accent5 7 2 4 3" xfId="23718" xr:uid="{14DC8EA9-C27D-4F7E-AFB2-3EB4E3A473F4}"/>
    <cellStyle name="40% - Accent5 7 2 4 4" xfId="23716" xr:uid="{A04427EA-14CD-41EA-B802-E48688ECB880}"/>
    <cellStyle name="40% - Accent5 7 2 5" xfId="9372" xr:uid="{336A8626-5779-4BBE-BDD8-2799C56FF8AC}"/>
    <cellStyle name="40% - Accent5 7 2 5 2" xfId="23719" xr:uid="{64390DAB-F587-43D1-8818-588D1F3A95FF}"/>
    <cellStyle name="40% - Accent5 7 2 6" xfId="23720" xr:uid="{564C878D-E00F-4C11-A859-C02078930C02}"/>
    <cellStyle name="40% - Accent5 7 2 7" xfId="23721" xr:uid="{CA84CF6B-2989-4CA4-97C4-DFF0BC256BAD}"/>
    <cellStyle name="40% - Accent5 7 2 8" xfId="27800" xr:uid="{30668D95-127C-40D9-9BDF-8916F651BC30}"/>
    <cellStyle name="40% - Accent5 7 2 9" xfId="23701" xr:uid="{27CBE916-C941-4CAF-AFD7-5C706D8B094D}"/>
    <cellStyle name="40% - Accent5 7 3" xfId="1098" xr:uid="{3CCF3997-C6CF-4BE3-960D-92A64502C0E1}"/>
    <cellStyle name="40% - Accent5 7 3 10" xfId="11869" xr:uid="{31134314-1596-4218-B2BD-BC19EFEC6D3D}"/>
    <cellStyle name="40% - Accent5 7 3 2" xfId="2139" xr:uid="{5644424E-E0F4-46E5-81F3-205BA3A93CBB}"/>
    <cellStyle name="40% - Accent5 7 3 2 2" xfId="4163" xr:uid="{91801610-A3EF-4F94-BDAC-3DE98D91AAE1}"/>
    <cellStyle name="40% - Accent5 7 3 2 2 2" xfId="8172" xr:uid="{223CBEA9-507E-49C5-A3DC-B011740E943E}"/>
    <cellStyle name="40% - Accent5 7 3 2 2 2 2" xfId="23725" xr:uid="{F86EFF28-D9E0-433E-8C60-4AA2323D349D}"/>
    <cellStyle name="40% - Accent5 7 3 2 2 3" xfId="23726" xr:uid="{974D4D51-A24E-4BBB-9402-D9C2BDA15610}"/>
    <cellStyle name="40% - Accent5 7 3 2 2 4" xfId="23724" xr:uid="{8B072D5F-32FF-4258-9866-B4F22779DE49}"/>
    <cellStyle name="40% - Accent5 7 3 2 3" xfId="6181" xr:uid="{38688222-4469-4FB3-A1DE-7BF163980DD6}"/>
    <cellStyle name="40% - Accent5 7 3 2 3 2" xfId="23727" xr:uid="{874F1C21-0193-43CF-B1F0-5A321DC3BC28}"/>
    <cellStyle name="40% - Accent5 7 3 2 4" xfId="10676" xr:uid="{F5F09A0D-9CB3-473C-B78C-1FF7ED62F37D}"/>
    <cellStyle name="40% - Accent5 7 3 2 4 2" xfId="23728" xr:uid="{656A4F4F-B3CF-4E4F-A43B-74AECEA3CF95}"/>
    <cellStyle name="40% - Accent5 7 3 2 5" xfId="23729" xr:uid="{39F8268E-BBFF-450D-9495-A77E656B5282}"/>
    <cellStyle name="40% - Accent5 7 3 2 6" xfId="29049" xr:uid="{7DE230FB-593D-446C-9DDB-76134E3B4FD0}"/>
    <cellStyle name="40% - Accent5 7 3 2 7" xfId="23723" xr:uid="{E021F845-0828-4E9A-9A0C-6B453C1C47E2}"/>
    <cellStyle name="40% - Accent5 7 3 2 8" xfId="12906" xr:uid="{269E2544-F05B-4C09-B00F-2999D728C276}"/>
    <cellStyle name="40% - Accent5 7 3 3" xfId="3126" xr:uid="{F0E6F7AE-1FC5-4F40-8B3A-D432D0407E80}"/>
    <cellStyle name="40% - Accent5 7 3 3 2" xfId="7135" xr:uid="{0D9332F1-5A6B-4DB4-BB9F-D914BA396621}"/>
    <cellStyle name="40% - Accent5 7 3 3 2 2" xfId="23732" xr:uid="{5D04640C-821D-4D83-9D17-330F8912D0E3}"/>
    <cellStyle name="40% - Accent5 7 3 3 2 3" xfId="23733" xr:uid="{8F24D17F-BA6F-49D9-818E-A99FBE13A2D2}"/>
    <cellStyle name="40% - Accent5 7 3 3 2 4" xfId="23731" xr:uid="{841F9F78-0F31-4363-8462-4B9990BA5F75}"/>
    <cellStyle name="40% - Accent5 7 3 3 3" xfId="23734" xr:uid="{6DDB224F-4A83-48FA-B80F-BA3E86053FC8}"/>
    <cellStyle name="40% - Accent5 7 3 3 4" xfId="23735" xr:uid="{2D61493B-65D9-4F31-8BA9-A587C1FD8E14}"/>
    <cellStyle name="40% - Accent5 7 3 3 5" xfId="23736" xr:uid="{986A425C-0BEC-4A39-B689-38A5737A4BC4}"/>
    <cellStyle name="40% - Accent5 7 3 3 6" xfId="23730" xr:uid="{7C50BDCC-A534-439E-9556-3D5E1ED28CAB}"/>
    <cellStyle name="40% - Accent5 7 3 4" xfId="5144" xr:uid="{B7755F54-E50E-460F-A322-1ACD19C44226}"/>
    <cellStyle name="40% - Accent5 7 3 4 2" xfId="23738" xr:uid="{1D790F1E-796B-43C0-BD69-311885E7C227}"/>
    <cellStyle name="40% - Accent5 7 3 4 3" xfId="23739" xr:uid="{0788AADD-C928-480F-ACFA-CEC1D23958C5}"/>
    <cellStyle name="40% - Accent5 7 3 4 4" xfId="23737" xr:uid="{FEF37EC1-55E8-4054-8024-C036CDC89393}"/>
    <cellStyle name="40% - Accent5 7 3 5" xfId="9639" xr:uid="{E5B7AF13-4E71-49F6-9BA4-48B189D3EC72}"/>
    <cellStyle name="40% - Accent5 7 3 5 2" xfId="23740" xr:uid="{8C140FDB-1296-4FEA-BD42-CA5272E4DAE3}"/>
    <cellStyle name="40% - Accent5 7 3 6" xfId="23741" xr:uid="{839C00AA-0D3D-4961-BDCF-7ED0FDB9A596}"/>
    <cellStyle name="40% - Accent5 7 3 7" xfId="23742" xr:uid="{1CFB4FFE-9E04-440E-8D41-85D120435A79}"/>
    <cellStyle name="40% - Accent5 7 3 8" xfId="28049" xr:uid="{E516FA0A-8761-445C-836C-2D68BC0F97B6}"/>
    <cellStyle name="40% - Accent5 7 3 9" xfId="23722" xr:uid="{CFC23B78-0E8F-447E-A536-340E2947AAAF}"/>
    <cellStyle name="40% - Accent5 7 4" xfId="1596" xr:uid="{FE4DDC9F-5E8A-4F08-8A9C-DEC5D903427D}"/>
    <cellStyle name="40% - Accent5 7 4 2" xfId="3620" xr:uid="{1DF63A67-EBB0-430A-A510-528B71982A1F}"/>
    <cellStyle name="40% - Accent5 7 4 2 2" xfId="7629" xr:uid="{95558093-D04B-4902-A42E-9BD433CDFF29}"/>
    <cellStyle name="40% - Accent5 7 4 2 2 2" xfId="23745" xr:uid="{1DB3A0C7-2D58-4F5A-84CC-200DAD879C1D}"/>
    <cellStyle name="40% - Accent5 7 4 2 3" xfId="23746" xr:uid="{9D820746-ED39-4BB9-8D6E-ACC4372E1734}"/>
    <cellStyle name="40% - Accent5 7 4 2 4" xfId="23744" xr:uid="{10A353C5-650E-47B5-B57B-909F98FB1430}"/>
    <cellStyle name="40% - Accent5 7 4 3" xfId="5638" xr:uid="{C02FB2D2-28E9-45A8-BB04-B673CBBA58E3}"/>
    <cellStyle name="40% - Accent5 7 4 3 2" xfId="23747" xr:uid="{98B1A661-E04F-4662-AD7D-E0FA1AB1B1AE}"/>
    <cellStyle name="40% - Accent5 7 4 4" xfId="10133" xr:uid="{2D1EFA15-ED1F-4A24-8396-35512FA99B8C}"/>
    <cellStyle name="40% - Accent5 7 4 4 2" xfId="23748" xr:uid="{25FA7A18-F551-4E46-BD2F-2064143F50B0}"/>
    <cellStyle name="40% - Accent5 7 4 5" xfId="23749" xr:uid="{96032AB9-6DCD-41B9-BD02-5FC5F2A39C55}"/>
    <cellStyle name="40% - Accent5 7 4 6" xfId="28529" xr:uid="{72C212E2-3E42-4443-A3F4-03C357E06172}"/>
    <cellStyle name="40% - Accent5 7 4 7" xfId="23743" xr:uid="{2BEB0121-438B-4AF8-BCD7-19E03C6DB566}"/>
    <cellStyle name="40% - Accent5 7 4 8" xfId="12363" xr:uid="{575E6577-8AD7-42A0-835E-585D4CDB4FED}"/>
    <cellStyle name="40% - Accent5 7 5" xfId="2583" xr:uid="{C14820B8-BF43-41B9-BCAE-BE6A3B1B7CE8}"/>
    <cellStyle name="40% - Accent5 7 5 2" xfId="6592" xr:uid="{CA487B62-10F1-4D2E-822D-6CA42CBB67A7}"/>
    <cellStyle name="40% - Accent5 7 5 2 2" xfId="23752" xr:uid="{A7D2F22C-E9A9-4BDC-A80E-FEF5E8633760}"/>
    <cellStyle name="40% - Accent5 7 5 2 3" xfId="23753" xr:uid="{1C472494-1F8A-43DB-B7C9-992C6B24C0D0}"/>
    <cellStyle name="40% - Accent5 7 5 2 4" xfId="23751" xr:uid="{C1CB847A-19B1-492B-916E-54E75B503D48}"/>
    <cellStyle name="40% - Accent5 7 5 3" xfId="23754" xr:uid="{8698CC73-067E-4D9F-A62E-462F13632D62}"/>
    <cellStyle name="40% - Accent5 7 5 4" xfId="23755" xr:uid="{0A4B5D63-A9C7-4014-86C8-0CAF6E1985FC}"/>
    <cellStyle name="40% - Accent5 7 5 5" xfId="23756" xr:uid="{03C83708-76AE-4904-B6EA-856C67EACB21}"/>
    <cellStyle name="40% - Accent5 7 5 6" xfId="23750" xr:uid="{9C377A7A-AF68-44F4-AB12-06985A67349C}"/>
    <cellStyle name="40% - Accent5 7 6" xfId="4599" xr:uid="{659FBB7C-35D0-48DA-A94D-6252AB9D47DE}"/>
    <cellStyle name="40% - Accent5 7 6 2" xfId="23758" xr:uid="{472A6DDB-0E1B-44D1-855E-BF47C7619FB8}"/>
    <cellStyle name="40% - Accent5 7 6 3" xfId="23759" xr:uid="{A6DA67B0-1865-4F92-84F1-85BCAFC9305C}"/>
    <cellStyle name="40% - Accent5 7 6 4" xfId="23757" xr:uid="{DEFC6884-C84F-4D9D-9833-1F6A347590EB}"/>
    <cellStyle name="40% - Accent5 7 7" xfId="9094" xr:uid="{780484E3-ECA6-42B8-8D50-B69378375F6E}"/>
    <cellStyle name="40% - Accent5 7 7 2" xfId="23760" xr:uid="{923834A5-6A5E-4588-A493-90AED643DEEF}"/>
    <cellStyle name="40% - Accent5 7 8" xfId="23761" xr:uid="{C6A7F230-1BE0-49EB-955C-DEACC2FC92F6}"/>
    <cellStyle name="40% - Accent5 7 9" xfId="23762" xr:uid="{70CEF53F-3C5B-47D8-81E3-4D52365508CF}"/>
    <cellStyle name="40% - Accent5 8" xfId="562" xr:uid="{0B4B69AF-39BE-4FA3-80DD-F36503D22011}"/>
    <cellStyle name="40% - Accent5 8 10" xfId="11343" xr:uid="{83739B02-0EE2-4E5D-AC05-78ACB23C4D6E}"/>
    <cellStyle name="40% - Accent5 8 2" xfId="849" xr:uid="{83919938-2459-47D7-91A0-49D8490C8058}"/>
    <cellStyle name="40% - Accent5 8 2 2" xfId="1890" xr:uid="{EA3B6168-63F6-4B9E-AE30-DB8BC5891A49}"/>
    <cellStyle name="40% - Accent5 8 2 2 2" xfId="3914" xr:uid="{8AFFEC5F-348B-4604-BA49-469ED48B1C8F}"/>
    <cellStyle name="40% - Accent5 8 2 2 2 2" xfId="7923" xr:uid="{D98EDB82-CBC0-4666-92F2-364A4424BFDE}"/>
    <cellStyle name="40% - Accent5 8 2 2 2 3" xfId="23766" xr:uid="{E473A4C9-D4B7-4C10-A666-065DECDE2534}"/>
    <cellStyle name="40% - Accent5 8 2 2 3" xfId="5932" xr:uid="{8776DEF2-BED3-453A-9E22-D615A74D5C9A}"/>
    <cellStyle name="40% - Accent5 8 2 2 3 2" xfId="23767" xr:uid="{7AAFC9E4-0136-42F0-8FBC-F0807BABD74C}"/>
    <cellStyle name="40% - Accent5 8 2 2 4" xfId="10427" xr:uid="{9391D81C-7F88-4765-9103-B3C7612815B8}"/>
    <cellStyle name="40% - Accent5 8 2 2 4 2" xfId="28804" xr:uid="{8172B684-511D-44E0-BE60-448C776B5E75}"/>
    <cellStyle name="40% - Accent5 8 2 2 5" xfId="23765" xr:uid="{155C740E-31C8-477A-903A-7F6338AF0880}"/>
    <cellStyle name="40% - Accent5 8 2 2 6" xfId="12657" xr:uid="{F0BF15BC-42C5-45D6-9029-8DFF0D035EF9}"/>
    <cellStyle name="40% - Accent5 8 2 3" xfId="2877" xr:uid="{E5D7DA3D-34C3-41B4-862C-33103D9D2D1A}"/>
    <cellStyle name="40% - Accent5 8 2 3 2" xfId="6886" xr:uid="{AA1C53DE-A9A1-4809-84F0-2CDA3CF7428B}"/>
    <cellStyle name="40% - Accent5 8 2 3 3" xfId="23768" xr:uid="{63A30F64-D465-413C-BA3B-8FAECF043523}"/>
    <cellStyle name="40% - Accent5 8 2 4" xfId="4895" xr:uid="{77AABF7D-9AE3-404D-846C-50A4A2E70C5C}"/>
    <cellStyle name="40% - Accent5 8 2 4 2" xfId="23769" xr:uid="{517A26E0-9BD3-46C9-B9E9-862801A18197}"/>
    <cellStyle name="40% - Accent5 8 2 5" xfId="9390" xr:uid="{74B12683-5090-4263-B4E5-B18E4C4FA675}"/>
    <cellStyle name="40% - Accent5 8 2 5 2" xfId="23770" xr:uid="{10FB6016-F980-4265-BB6D-7A478DA09F8F}"/>
    <cellStyle name="40% - Accent5 8 2 6" xfId="27820" xr:uid="{EE29572F-F415-457F-A347-CD5D950E692D}"/>
    <cellStyle name="40% - Accent5 8 2 7" xfId="23764" xr:uid="{4C2A3018-CA03-42CA-8493-19D6A1A85E7D}"/>
    <cellStyle name="40% - Accent5 8 2 8" xfId="11620" xr:uid="{CAF49083-8E42-41CA-99CC-3B8EC78533FE}"/>
    <cellStyle name="40% - Accent5 8 3" xfId="1116" xr:uid="{2B975B79-B870-4502-AD1F-27DBE2C0CB10}"/>
    <cellStyle name="40% - Accent5 8 3 2" xfId="2157" xr:uid="{099873F5-C4C6-4085-9047-7194311B6E42}"/>
    <cellStyle name="40% - Accent5 8 3 2 2" xfId="4181" xr:uid="{8263E645-3C29-4622-8B92-8FE4C91B523F}"/>
    <cellStyle name="40% - Accent5 8 3 2 2 2" xfId="8190" xr:uid="{227F24AE-1E37-44F6-BB45-BF433B5CF14B}"/>
    <cellStyle name="40% - Accent5 8 3 2 2 3" xfId="23773" xr:uid="{E8736FDE-C071-4878-AAF9-AA0A3111C75F}"/>
    <cellStyle name="40% - Accent5 8 3 2 3" xfId="6199" xr:uid="{927E18DD-703C-4701-9DC2-33B5FDA26909}"/>
    <cellStyle name="40% - Accent5 8 3 2 3 2" xfId="23774" xr:uid="{1D94D532-1BFD-4788-B6CB-0347DBB851F2}"/>
    <cellStyle name="40% - Accent5 8 3 2 4" xfId="10694" xr:uid="{0A03BB47-5A93-423B-84F2-4E9DC61B9364}"/>
    <cellStyle name="40% - Accent5 8 3 2 4 2" xfId="29067" xr:uid="{D353648F-FB97-4493-96D3-05946D012A97}"/>
    <cellStyle name="40% - Accent5 8 3 2 5" xfId="23772" xr:uid="{70E214B7-D7B0-4A20-948F-3B708E8B3C58}"/>
    <cellStyle name="40% - Accent5 8 3 2 6" xfId="12924" xr:uid="{28B90841-831D-4E55-9620-3A2B86E47B83}"/>
    <cellStyle name="40% - Accent5 8 3 3" xfId="3144" xr:uid="{51F6D10B-45BC-42BA-B8CE-5AD22E98328B}"/>
    <cellStyle name="40% - Accent5 8 3 3 2" xfId="7153" xr:uid="{F3949F7F-A26B-415A-B50B-85D19473A0AB}"/>
    <cellStyle name="40% - Accent5 8 3 3 3" xfId="23775" xr:uid="{9B87E7FD-5B10-465F-AEB4-6BF9CE555AD6}"/>
    <cellStyle name="40% - Accent5 8 3 4" xfId="5162" xr:uid="{5610B41D-8D22-48A0-B58D-9330EBB1E2BF}"/>
    <cellStyle name="40% - Accent5 8 3 4 2" xfId="23776" xr:uid="{3CE7862B-9E97-496C-AFC2-F25E3320B0E0}"/>
    <cellStyle name="40% - Accent5 8 3 5" xfId="9657" xr:uid="{1B452045-4B24-4CF8-BDE1-887A7EA20B8D}"/>
    <cellStyle name="40% - Accent5 8 3 5 2" xfId="23777" xr:uid="{4A3ACF94-AB43-40F4-B2AD-FA720DB25150}"/>
    <cellStyle name="40% - Accent5 8 3 6" xfId="28067" xr:uid="{87F9969B-D08F-4763-BB55-BC7FC44ACBFC}"/>
    <cellStyle name="40% - Accent5 8 3 7" xfId="23771" xr:uid="{F65E239F-5272-448B-9C51-A34F7D919025}"/>
    <cellStyle name="40% - Accent5 8 3 8" xfId="11887" xr:uid="{49406E92-3266-4948-A5A5-9AAF52FA35BF}"/>
    <cellStyle name="40% - Accent5 8 4" xfId="1620" xr:uid="{A4313D46-1302-4EB2-9593-7B8A4423AC2C}"/>
    <cellStyle name="40% - Accent5 8 4 2" xfId="3644" xr:uid="{021027E7-06FB-4CB9-B25A-A98AA71E717A}"/>
    <cellStyle name="40% - Accent5 8 4 2 2" xfId="7653" xr:uid="{45752111-01FE-4AAF-BF67-FCF7D9A882FB}"/>
    <cellStyle name="40% - Accent5 8 4 2 3" xfId="23779" xr:uid="{1CD5377F-2A4D-4B2B-B74C-3E289AF4BD53}"/>
    <cellStyle name="40% - Accent5 8 4 3" xfId="5662" xr:uid="{52BC1A5E-128B-407C-A28A-E75E5F793BC3}"/>
    <cellStyle name="40% - Accent5 8 4 3 2" xfId="23780" xr:uid="{DAF6BBFF-18E3-4860-9A82-D581DBBF7C32}"/>
    <cellStyle name="40% - Accent5 8 4 4" xfId="10157" xr:uid="{5276B414-3C60-4C53-B193-7EECD9AC6FD3}"/>
    <cellStyle name="40% - Accent5 8 4 4 2" xfId="28553" xr:uid="{1BC0D47F-1CC9-4901-8386-F56C8C958D89}"/>
    <cellStyle name="40% - Accent5 8 4 5" xfId="23778" xr:uid="{E9438D75-3533-4974-A844-94AAB632951B}"/>
    <cellStyle name="40% - Accent5 8 4 6" xfId="12387" xr:uid="{C138CAD8-1BE1-4A39-86C8-43A2E646D235}"/>
    <cellStyle name="40% - Accent5 8 5" xfId="2607" xr:uid="{787820A7-A5DE-4709-B3AC-1B1784C7E815}"/>
    <cellStyle name="40% - Accent5 8 5 2" xfId="6616" xr:uid="{EC28F10D-96AD-4DB0-8CB1-EA814152C170}"/>
    <cellStyle name="40% - Accent5 8 5 3" xfId="23781" xr:uid="{2C27AFC4-DC84-42AD-9AD0-BEBC43E860EC}"/>
    <cellStyle name="40% - Accent5 8 6" xfId="4623" xr:uid="{1D3200D4-3F8C-4194-8015-3635765AF6B5}"/>
    <cellStyle name="40% - Accent5 8 6 2" xfId="23782" xr:uid="{78F9D23A-C473-4897-A3A6-B1E72F5C4BE5}"/>
    <cellStyle name="40% - Accent5 8 7" xfId="9118" xr:uid="{F3036095-57F4-4573-992F-E8E7D79D692A}"/>
    <cellStyle name="40% - Accent5 8 7 2" xfId="23783" xr:uid="{33B8DEBF-D196-4D5C-81C3-0F53FD2AC936}"/>
    <cellStyle name="40% - Accent5 8 8" xfId="27574" xr:uid="{A7FFF918-2B9D-42ED-A56B-F760EA18AF52}"/>
    <cellStyle name="40% - Accent5 8 9" xfId="23763" xr:uid="{66B822A9-8926-45BA-A256-48C34C01EF12}"/>
    <cellStyle name="40% - Accent5 9" xfId="586" xr:uid="{57A81217-3614-48D5-814C-533FCC765ED6}"/>
    <cellStyle name="40% - Accent5 9 10" xfId="11367" xr:uid="{23630E35-FE6D-4984-BAE2-1BB8F2022531}"/>
    <cellStyle name="40% - Accent5 9 2" xfId="870" xr:uid="{DC784017-7494-400C-8CF7-BFC185E4FE11}"/>
    <cellStyle name="40% - Accent5 9 2 2" xfId="1911" xr:uid="{1214936E-C2A5-4FD3-B991-4ADE2DFC95CE}"/>
    <cellStyle name="40% - Accent5 9 2 2 2" xfId="3935" xr:uid="{1E0A3892-05EB-4E28-B0DB-0A137EAC1950}"/>
    <cellStyle name="40% - Accent5 9 2 2 2 2" xfId="7944" xr:uid="{6E7D91BD-A6BE-47A1-9D8D-43486F72EF04}"/>
    <cellStyle name="40% - Accent5 9 2 2 2 3" xfId="23787" xr:uid="{339B159B-0C06-408A-97CD-CD0E68A6B6CF}"/>
    <cellStyle name="40% - Accent5 9 2 2 3" xfId="5953" xr:uid="{54B6774D-F3FC-4749-88D6-7F68B7CFB585}"/>
    <cellStyle name="40% - Accent5 9 2 2 3 2" xfId="23788" xr:uid="{A300AE2C-BD8B-4841-8438-0AC234B01D96}"/>
    <cellStyle name="40% - Accent5 9 2 2 4" xfId="10448" xr:uid="{D822E6BF-D1BA-450A-8EDA-6B719066E378}"/>
    <cellStyle name="40% - Accent5 9 2 2 4 2" xfId="28825" xr:uid="{20E74AC7-9A58-453C-AAD5-808ED96F56F6}"/>
    <cellStyle name="40% - Accent5 9 2 2 5" xfId="23786" xr:uid="{651846C2-EFC0-4C3A-8903-71BA7FA6334B}"/>
    <cellStyle name="40% - Accent5 9 2 2 6" xfId="12678" xr:uid="{32E38D05-63AA-466F-9247-354950958088}"/>
    <cellStyle name="40% - Accent5 9 2 3" xfId="2898" xr:uid="{779ECE5B-689C-44FC-88F1-B0A0075DD54A}"/>
    <cellStyle name="40% - Accent5 9 2 3 2" xfId="6907" xr:uid="{D609F9C2-2C62-49B7-9E83-AEC2398EAED9}"/>
    <cellStyle name="40% - Accent5 9 2 3 3" xfId="23789" xr:uid="{B1FCCCD8-753B-41BA-BA18-1216174015CB}"/>
    <cellStyle name="40% - Accent5 9 2 4" xfId="4916" xr:uid="{9035CE03-8802-4356-B860-09BCC383D339}"/>
    <cellStyle name="40% - Accent5 9 2 4 2" xfId="23790" xr:uid="{D3EB0860-81DD-4221-9E15-73D57110DDD6}"/>
    <cellStyle name="40% - Accent5 9 2 5" xfId="9411" xr:uid="{367E50B2-81A8-4E32-900F-FED96E9B6100}"/>
    <cellStyle name="40% - Accent5 9 2 5 2" xfId="23791" xr:uid="{99F12512-B3C3-4175-944C-A3AFDC5842A7}"/>
    <cellStyle name="40% - Accent5 9 2 6" xfId="27840" xr:uid="{5162B7DC-8981-450A-A00D-EC9AEDEDD8EF}"/>
    <cellStyle name="40% - Accent5 9 2 7" xfId="23785" xr:uid="{E557DA80-E00A-41DF-B16A-06DF0AF46B5A}"/>
    <cellStyle name="40% - Accent5 9 2 8" xfId="11641" xr:uid="{79E8BA18-35DA-474F-BE7A-23AFDDF41D31}"/>
    <cellStyle name="40% - Accent5 9 3" xfId="1137" xr:uid="{57C49059-B187-4062-98F7-83DD0FC4C583}"/>
    <cellStyle name="40% - Accent5 9 3 2" xfId="2178" xr:uid="{6C4E19EB-09FA-4AC7-82ED-90CCC27FA9E7}"/>
    <cellStyle name="40% - Accent5 9 3 2 2" xfId="4202" xr:uid="{A56D1AAD-B97F-42D2-A24C-DC5C92446BB3}"/>
    <cellStyle name="40% - Accent5 9 3 2 2 2" xfId="8211" xr:uid="{062C9D15-FB82-4014-B392-9E4187B0F476}"/>
    <cellStyle name="40% - Accent5 9 3 2 2 3" xfId="23794" xr:uid="{C914BABE-BA0B-4018-AA66-017FD409F5F8}"/>
    <cellStyle name="40% - Accent5 9 3 2 3" xfId="6220" xr:uid="{FA30470C-6599-40C9-8013-F916F50B2147}"/>
    <cellStyle name="40% - Accent5 9 3 2 3 2" xfId="23795" xr:uid="{E8929657-9FF2-43CD-A102-A98817F9B077}"/>
    <cellStyle name="40% - Accent5 9 3 2 4" xfId="10715" xr:uid="{6CEEE942-B1F0-4A5F-B7A4-793E6EF176BF}"/>
    <cellStyle name="40% - Accent5 9 3 2 4 2" xfId="29088" xr:uid="{A517DDB3-61B5-47DD-A824-163A2714ED8B}"/>
    <cellStyle name="40% - Accent5 9 3 2 5" xfId="23793" xr:uid="{1E62C554-86B7-48CD-8AE9-9F0E8B16759B}"/>
    <cellStyle name="40% - Accent5 9 3 2 6" xfId="12945" xr:uid="{77A2682F-97AC-4AD4-9899-476DAFA6E3CB}"/>
    <cellStyle name="40% - Accent5 9 3 3" xfId="3165" xr:uid="{221A56CD-6E0F-4B4E-86A2-F9581EAC6AE1}"/>
    <cellStyle name="40% - Accent5 9 3 3 2" xfId="7174" xr:uid="{1CAA1E69-FF89-4AB4-97E9-7F75DA2B20F6}"/>
    <cellStyle name="40% - Accent5 9 3 3 3" xfId="23796" xr:uid="{9F91DC60-AB15-4317-9E5A-25E60E5688DC}"/>
    <cellStyle name="40% - Accent5 9 3 4" xfId="5183" xr:uid="{C99F51F4-E3AD-43F1-98D8-0A2A630472B3}"/>
    <cellStyle name="40% - Accent5 9 3 4 2" xfId="23797" xr:uid="{DF39DBC5-298E-4B02-886C-4592F4B3CBC3}"/>
    <cellStyle name="40% - Accent5 9 3 5" xfId="9678" xr:uid="{12B2025E-EDEA-4568-9A44-C5FB20B4ADCF}"/>
    <cellStyle name="40% - Accent5 9 3 5 2" xfId="23798" xr:uid="{37AF16A9-3334-49F7-ACB3-C61BC112D3EA}"/>
    <cellStyle name="40% - Accent5 9 3 6" xfId="28088" xr:uid="{DF39C446-8B25-4742-8B26-39CA809E91CE}"/>
    <cellStyle name="40% - Accent5 9 3 7" xfId="23792" xr:uid="{57AC4A72-9B56-4937-93C1-8FECAFC1E762}"/>
    <cellStyle name="40% - Accent5 9 3 8" xfId="11908" xr:uid="{9EAA224F-7A2B-4BD3-9C09-EC35DF6FC947}"/>
    <cellStyle name="40% - Accent5 9 4" xfId="1644" xr:uid="{DB88E857-F95D-468A-BCB0-84DA694E47D9}"/>
    <cellStyle name="40% - Accent5 9 4 2" xfId="3668" xr:uid="{6E3A0CE7-07D5-40E8-B393-D7FC85F866E7}"/>
    <cellStyle name="40% - Accent5 9 4 2 2" xfId="7677" xr:uid="{C5137DA5-F1BB-4710-B5C0-6E5357D7F822}"/>
    <cellStyle name="40% - Accent5 9 4 2 3" xfId="23800" xr:uid="{7F8DE26C-D47E-4CF3-83F6-E1236425CD78}"/>
    <cellStyle name="40% - Accent5 9 4 3" xfId="5686" xr:uid="{71FEB478-5E0E-4B53-B783-6606964D076B}"/>
    <cellStyle name="40% - Accent5 9 4 3 2" xfId="23801" xr:uid="{9DE4ED08-29BA-42AE-9AF0-E1557BAD6125}"/>
    <cellStyle name="40% - Accent5 9 4 4" xfId="10181" xr:uid="{02F9D00D-026D-4F45-AE83-DE3AACE3BB57}"/>
    <cellStyle name="40% - Accent5 9 4 4 2" xfId="28577" xr:uid="{412DE230-3B80-4399-AF4B-AD93FB60950B}"/>
    <cellStyle name="40% - Accent5 9 4 5" xfId="23799" xr:uid="{47424A50-4EF8-4A1B-837C-F8C5C2EA68CA}"/>
    <cellStyle name="40% - Accent5 9 4 6" xfId="12411" xr:uid="{DFF1003B-2A97-47CF-9255-88344182B0DC}"/>
    <cellStyle name="40% - Accent5 9 5" xfId="2631" xr:uid="{605C7D39-4E18-4649-9CE1-4AB250E872BB}"/>
    <cellStyle name="40% - Accent5 9 5 2" xfId="6640" xr:uid="{CDE10FDC-0800-41AE-A701-73D0828C68EE}"/>
    <cellStyle name="40% - Accent5 9 5 3" xfId="23802" xr:uid="{E6C69978-5C6D-4178-ADFC-2246019D8660}"/>
    <cellStyle name="40% - Accent5 9 6" xfId="4647" xr:uid="{D4C19365-C368-4627-8FA9-95A54F79CB1C}"/>
    <cellStyle name="40% - Accent5 9 6 2" xfId="23803" xr:uid="{42B4220B-5AA9-41FD-A0A2-EC0F0F16C02F}"/>
    <cellStyle name="40% - Accent5 9 7" xfId="9142" xr:uid="{1E2EFA56-B23E-4F61-B11E-4DEEF086ABB1}"/>
    <cellStyle name="40% - Accent5 9 7 2" xfId="23804" xr:uid="{7DF3B0D9-1FB8-4634-8F50-D367D8396101}"/>
    <cellStyle name="40% - Accent5 9 8" xfId="27595" xr:uid="{A7FE62E8-1B78-472E-BC0D-E91FD6C42E34}"/>
    <cellStyle name="40% - Accent5 9 9" xfId="23784" xr:uid="{FC1EADB8-F9B3-4C00-AA52-00D780B1DBD7}"/>
    <cellStyle name="40% - Accent6" xfId="74" builtinId="51" customBuiltin="1"/>
    <cellStyle name="40% - Accent6 10" xfId="612" xr:uid="{5620F16B-F51A-401D-B507-DFD3250AAB85}"/>
    <cellStyle name="40% - Accent6 10 10" xfId="11393" xr:uid="{8382B476-C87E-4C71-9687-DA75425679B4}"/>
    <cellStyle name="40% - Accent6 10 2" xfId="1670" xr:uid="{DF737DCD-1D06-4E3A-9A6B-E15F93304FCA}"/>
    <cellStyle name="40% - Accent6 10 2 2" xfId="3694" xr:uid="{C4C9204C-54C7-4042-81B8-FB9E4AF542D7}"/>
    <cellStyle name="40% - Accent6 10 2 2 2" xfId="7703" xr:uid="{21B4A146-AE5A-4456-A07E-A92A8879C95D}"/>
    <cellStyle name="40% - Accent6 10 2 2 2 2" xfId="23809" xr:uid="{A25C3594-EAAE-4A48-A14D-EFCFC8B2DC7D}"/>
    <cellStyle name="40% - Accent6 10 2 2 3" xfId="23810" xr:uid="{3830D75E-F034-4D0C-A461-CAC8204C3EDF}"/>
    <cellStyle name="40% - Accent6 10 2 2 4" xfId="23808" xr:uid="{E4C5A17D-0A60-4258-954F-0BB93C5A32BC}"/>
    <cellStyle name="40% - Accent6 10 2 3" xfId="5712" xr:uid="{E4B5095F-5C9A-4ABC-8240-0072289D8415}"/>
    <cellStyle name="40% - Accent6 10 2 3 2" xfId="23811" xr:uid="{56E452A2-ACA8-4524-ADE7-F0C72860F649}"/>
    <cellStyle name="40% - Accent6 10 2 4" xfId="10207" xr:uid="{6394CBC7-558E-4B21-8238-C09FD76B72D9}"/>
    <cellStyle name="40% - Accent6 10 2 4 2" xfId="23812" xr:uid="{24E7FA5E-C392-4F9E-A8CC-3DE0CF276B37}"/>
    <cellStyle name="40% - Accent6 10 2 5" xfId="23813" xr:uid="{7FD5555A-6B24-4553-8D37-6A9D94259501}"/>
    <cellStyle name="40% - Accent6 10 2 6" xfId="28602" xr:uid="{E8C999A4-75F3-4BA4-B432-2C35CA985061}"/>
    <cellStyle name="40% - Accent6 10 2 7" xfId="23807" xr:uid="{F4A628F1-A9BD-4F18-BAB0-F1C55BE038B5}"/>
    <cellStyle name="40% - Accent6 10 2 8" xfId="12437" xr:uid="{C962296A-0DC8-4372-B1D2-7B967BFC670E}"/>
    <cellStyle name="40% - Accent6 10 3" xfId="2657" xr:uid="{3935DE65-9905-4F48-AEFB-2C58AFC6C319}"/>
    <cellStyle name="40% - Accent6 10 3 2" xfId="6666" xr:uid="{3F1D09DC-8131-4C02-940F-4D14DCCC9F80}"/>
    <cellStyle name="40% - Accent6 10 3 2 2" xfId="23816" xr:uid="{78B11417-B35A-429C-8B20-4953EB9B59BB}"/>
    <cellStyle name="40% - Accent6 10 3 2 3" xfId="23817" xr:uid="{D8D93055-7EE7-400D-94BB-D2B79A054F60}"/>
    <cellStyle name="40% - Accent6 10 3 2 4" xfId="23815" xr:uid="{8522E5B3-4572-4BB8-BB48-50E672504DF0}"/>
    <cellStyle name="40% - Accent6 10 3 3" xfId="23818" xr:uid="{68716617-D953-434D-927C-8B21A383F712}"/>
    <cellStyle name="40% - Accent6 10 3 4" xfId="23819" xr:uid="{73FB755F-B2CD-45C9-B9AB-94CEAD1D81A0}"/>
    <cellStyle name="40% - Accent6 10 3 5" xfId="23820" xr:uid="{5800AB6F-E963-4C3B-A40A-85846B086DAE}"/>
    <cellStyle name="40% - Accent6 10 3 6" xfId="23814" xr:uid="{89B440EB-7C53-4519-9A98-E3C69B910128}"/>
    <cellStyle name="40% - Accent6 10 4" xfId="4673" xr:uid="{27D59BC4-C8BE-432F-AB2B-14EA7CE396D7}"/>
    <cellStyle name="40% - Accent6 10 4 2" xfId="23822" xr:uid="{BBDEEB86-4A8C-417A-BCB3-973FBECD0F2A}"/>
    <cellStyle name="40% - Accent6 10 4 3" xfId="23823" xr:uid="{C52BD292-7184-4BF9-B32B-84E0D9BF9B8D}"/>
    <cellStyle name="40% - Accent6 10 4 4" xfId="23821" xr:uid="{5C058B70-D39C-4F7F-9142-7962F6EC2C84}"/>
    <cellStyle name="40% - Accent6 10 5" xfId="9168" xr:uid="{511D04F3-5DC9-4375-9558-A12C747CEA61}"/>
    <cellStyle name="40% - Accent6 10 5 2" xfId="23824" xr:uid="{604240A7-8E64-450B-A66F-161B35BD4306}"/>
    <cellStyle name="40% - Accent6 10 6" xfId="23825" xr:uid="{C8451B94-1EB5-470E-BDFB-5D0F6B8C3095}"/>
    <cellStyle name="40% - Accent6 10 7" xfId="23826" xr:uid="{6A228C44-2A80-4408-BA24-A93188D0B539}"/>
    <cellStyle name="40% - Accent6 10 8" xfId="27617" xr:uid="{2EF8B265-CB04-4430-925B-C51E98FBEB1B}"/>
    <cellStyle name="40% - Accent6 10 9" xfId="23806" xr:uid="{BED4C802-A640-4634-811F-2448DD9B4F32}"/>
    <cellStyle name="40% - Accent6 11" xfId="896" xr:uid="{0665C802-2737-4A98-BFCA-958B75BC1B42}"/>
    <cellStyle name="40% - Accent6 11 10" xfId="11667" xr:uid="{95FE5370-5912-4981-90FD-6205B448201F}"/>
    <cellStyle name="40% - Accent6 11 2" xfId="1937" xr:uid="{229769F5-7517-4BD3-98A9-9548229C7D55}"/>
    <cellStyle name="40% - Accent6 11 2 2" xfId="3961" xr:uid="{4656DBC0-D7E4-426D-8802-66381AE0AF71}"/>
    <cellStyle name="40% - Accent6 11 2 2 2" xfId="7970" xr:uid="{FDD26BB7-B8BD-4E5E-82BC-DAAD21A953D6}"/>
    <cellStyle name="40% - Accent6 11 2 2 2 2" xfId="23830" xr:uid="{9E8043F8-F39C-44AB-8C31-99B2C82765E3}"/>
    <cellStyle name="40% - Accent6 11 2 2 3" xfId="23831" xr:uid="{19DEED98-4C64-4A6A-A927-C803C9C32209}"/>
    <cellStyle name="40% - Accent6 11 2 2 4" xfId="23829" xr:uid="{4ECB0240-D69C-4078-8EFD-0D4FE5E5A808}"/>
    <cellStyle name="40% - Accent6 11 2 3" xfId="5979" xr:uid="{CAB6EE1D-4675-4925-ACB5-42E87AD3EDFA}"/>
    <cellStyle name="40% - Accent6 11 2 3 2" xfId="23832" xr:uid="{D4E4FA8A-3FAA-4BF9-9C42-A3BBA9728D62}"/>
    <cellStyle name="40% - Accent6 11 2 4" xfId="10474" xr:uid="{9922A29D-E7DD-4320-A90C-340C8AF91BAC}"/>
    <cellStyle name="40% - Accent6 11 2 4 2" xfId="23833" xr:uid="{71751015-4893-4054-A013-F5CDF0ACB727}"/>
    <cellStyle name="40% - Accent6 11 2 5" xfId="23834" xr:uid="{26CD878C-2C9D-45AA-B132-781B71E81DB7}"/>
    <cellStyle name="40% - Accent6 11 2 6" xfId="28850" xr:uid="{B97B3BAF-F2DA-4D59-A31F-0C8A448D3CC2}"/>
    <cellStyle name="40% - Accent6 11 2 7" xfId="23828" xr:uid="{D02E1A25-259C-4C61-A153-ED4024355150}"/>
    <cellStyle name="40% - Accent6 11 2 8" xfId="12704" xr:uid="{18D64177-0548-4287-ACD1-32DFF2C2EA18}"/>
    <cellStyle name="40% - Accent6 11 3" xfId="2924" xr:uid="{79A4014E-10A0-4A0B-87C6-A7C481F6DDF9}"/>
    <cellStyle name="40% - Accent6 11 3 2" xfId="6933" xr:uid="{49312398-2B3D-49E1-AB96-0E0BB5086F32}"/>
    <cellStyle name="40% - Accent6 11 3 2 2" xfId="23837" xr:uid="{A5414B35-732E-4F39-BBB2-985AB470F1A3}"/>
    <cellStyle name="40% - Accent6 11 3 2 3" xfId="23838" xr:uid="{2131E1C2-3920-442A-99BE-5B4A6BA1E492}"/>
    <cellStyle name="40% - Accent6 11 3 2 4" xfId="23836" xr:uid="{B81255D6-7FFC-4953-A475-4D6B4C82752F}"/>
    <cellStyle name="40% - Accent6 11 3 3" xfId="23839" xr:uid="{672580D7-712B-497E-987B-A3C821329009}"/>
    <cellStyle name="40% - Accent6 11 3 4" xfId="23840" xr:uid="{093770E1-174D-4F3C-B609-B0588A78486B}"/>
    <cellStyle name="40% - Accent6 11 3 5" xfId="23841" xr:uid="{82EF9C8E-622F-422A-B707-FA16B0A31774}"/>
    <cellStyle name="40% - Accent6 11 3 6" xfId="23835" xr:uid="{1CC32DE1-F433-40F2-8DB9-69629E4C1DD1}"/>
    <cellStyle name="40% - Accent6 11 4" xfId="4942" xr:uid="{495B0D85-4842-4173-B4E2-3270A28EE0FA}"/>
    <cellStyle name="40% - Accent6 11 4 2" xfId="23843" xr:uid="{7629D89F-6ECA-49ED-B492-F42E3BC2DC11}"/>
    <cellStyle name="40% - Accent6 11 4 3" xfId="23844" xr:uid="{553E62BE-1990-4B31-9AFF-2F1A7ECAB320}"/>
    <cellStyle name="40% - Accent6 11 4 4" xfId="23842" xr:uid="{7948A3AD-AC08-4C29-93A2-DE9663EA52C0}"/>
    <cellStyle name="40% - Accent6 11 5" xfId="9437" xr:uid="{08FD1C57-5DB0-41B2-9A14-DD394F107F98}"/>
    <cellStyle name="40% - Accent6 11 5 2" xfId="23845" xr:uid="{FDD1021F-1BD2-46D8-975C-B289FAD6531A}"/>
    <cellStyle name="40% - Accent6 11 6" xfId="23846" xr:uid="{40D24E65-95EE-4670-A528-E7A87EE0263E}"/>
    <cellStyle name="40% - Accent6 11 7" xfId="23847" xr:uid="{A5B258F9-AC06-4F1A-8C39-8EF0A5955BFA}"/>
    <cellStyle name="40% - Accent6 11 8" xfId="27865" xr:uid="{E1144486-6925-4049-9CBC-7D335E3C69AA}"/>
    <cellStyle name="40% - Accent6 11 9" xfId="23827" xr:uid="{35CF4108-D339-44F7-BC8D-0C333CF55765}"/>
    <cellStyle name="40% - Accent6 12" xfId="1165" xr:uid="{CD066748-7C6C-4841-BB7E-9D13E1D6E9EC}"/>
    <cellStyle name="40% - Accent6 12 10" xfId="11936" xr:uid="{F511C655-34A5-4253-AF0C-1EC8BDA4D2EA}"/>
    <cellStyle name="40% - Accent6 12 2" xfId="2206" xr:uid="{80884421-1DD7-429E-942A-0C3FCA4BC2B2}"/>
    <cellStyle name="40% - Accent6 12 2 2" xfId="4230" xr:uid="{9355091F-8C64-4203-84CA-B8600CD64CC1}"/>
    <cellStyle name="40% - Accent6 12 2 2 2" xfId="8239" xr:uid="{7EDD13B8-1734-4A6A-B76D-0DF3F917BA4B}"/>
    <cellStyle name="40% - Accent6 12 2 2 2 2" xfId="23851" xr:uid="{195F8735-1082-4DF4-9023-4913AE452EB1}"/>
    <cellStyle name="40% - Accent6 12 2 2 3" xfId="23852" xr:uid="{C28E351F-3D48-467A-A3FB-B1948F3AA998}"/>
    <cellStyle name="40% - Accent6 12 2 2 4" xfId="23850" xr:uid="{2ED93CDB-C8D7-47A1-A16D-5A0E52F7873A}"/>
    <cellStyle name="40% - Accent6 12 2 3" xfId="6248" xr:uid="{E9B5AE70-19B1-45AF-8CE4-4A809E16E9A4}"/>
    <cellStyle name="40% - Accent6 12 2 3 2" xfId="23853" xr:uid="{19093706-3C0C-4FD3-A388-E7909B966782}"/>
    <cellStyle name="40% - Accent6 12 2 4" xfId="10743" xr:uid="{D871C327-EFE7-4ADE-88EF-67E4E08597A9}"/>
    <cellStyle name="40% - Accent6 12 2 4 2" xfId="23854" xr:uid="{B02AE8C4-7EA0-4C0E-B7A6-4A7E4629604B}"/>
    <cellStyle name="40% - Accent6 12 2 5" xfId="23855" xr:uid="{87B092D0-2D93-4918-9B2C-F12295D153AC}"/>
    <cellStyle name="40% - Accent6 12 2 6" xfId="29115" xr:uid="{8B3C69FF-4220-4BEE-A897-B62E9D0FC9A8}"/>
    <cellStyle name="40% - Accent6 12 2 7" xfId="23849" xr:uid="{72E6982F-C5EE-4846-BE47-EEF2434B0AC7}"/>
    <cellStyle name="40% - Accent6 12 2 8" xfId="12973" xr:uid="{BDCE4DA3-B4D9-4C81-B50A-F6087DEFB269}"/>
    <cellStyle name="40% - Accent6 12 3" xfId="3193" xr:uid="{9C1F34CC-F4A4-4CC8-8AE1-87C9526769B8}"/>
    <cellStyle name="40% - Accent6 12 3 2" xfId="7202" xr:uid="{D6FC014D-3280-4E54-A69E-79AA3D136C90}"/>
    <cellStyle name="40% - Accent6 12 3 2 2" xfId="23858" xr:uid="{43E10445-32C0-4EC9-A243-082975737102}"/>
    <cellStyle name="40% - Accent6 12 3 2 3" xfId="23859" xr:uid="{333DD149-0A87-47B0-8C9C-E00BCAFFE82E}"/>
    <cellStyle name="40% - Accent6 12 3 2 4" xfId="23857" xr:uid="{E0C1D5BA-7BB7-4BA2-8A7F-E9B2F9E1A143}"/>
    <cellStyle name="40% - Accent6 12 3 3" xfId="23860" xr:uid="{0CA7A001-D972-46C9-838A-A7B88D9C216C}"/>
    <cellStyle name="40% - Accent6 12 3 4" xfId="23861" xr:uid="{B710A321-86C7-4CDF-85A7-54DE1153B9A2}"/>
    <cellStyle name="40% - Accent6 12 3 5" xfId="23862" xr:uid="{19121F73-3E16-489F-A751-84EE5A974401}"/>
    <cellStyle name="40% - Accent6 12 3 6" xfId="23856" xr:uid="{07977F66-2727-4186-B5D6-20E4D36FC7DB}"/>
    <cellStyle name="40% - Accent6 12 4" xfId="5211" xr:uid="{DB095D24-D9E2-4828-BC6E-7FA6E24D032C}"/>
    <cellStyle name="40% - Accent6 12 4 2" xfId="23864" xr:uid="{D0C024C5-8A99-4B1F-91BF-FCE038FB7966}"/>
    <cellStyle name="40% - Accent6 12 4 3" xfId="23865" xr:uid="{328D29FA-A121-4DEE-8694-284DA8980437}"/>
    <cellStyle name="40% - Accent6 12 4 4" xfId="23863" xr:uid="{A8BAD400-B0EE-4833-9A99-7515EB5D55DF}"/>
    <cellStyle name="40% - Accent6 12 5" xfId="9706" xr:uid="{09095F41-646D-4A32-9347-7BFB2E1A3630}"/>
    <cellStyle name="40% - Accent6 12 5 2" xfId="23866" xr:uid="{2CBC2345-A59C-4436-96F4-5FDC3B3D9C08}"/>
    <cellStyle name="40% - Accent6 12 6" xfId="23867" xr:uid="{026590C5-EFCF-43E1-B1E0-F8122537BB8E}"/>
    <cellStyle name="40% - Accent6 12 7" xfId="23868" xr:uid="{2C5310D2-D9F2-485C-9871-368820907446}"/>
    <cellStyle name="40% - Accent6 12 8" xfId="28115" xr:uid="{D00C42A0-6B67-406D-8FB3-5749F7B36DDA}"/>
    <cellStyle name="40% - Accent6 12 9" xfId="23848" xr:uid="{5A78815A-84D4-4015-92D4-C30826FB18F4}"/>
    <cellStyle name="40% - Accent6 13" xfId="1190" xr:uid="{53AC9D51-00EB-479B-A391-0D4A33F03026}"/>
    <cellStyle name="40% - Accent6 13 10" xfId="11961" xr:uid="{AEF00DBD-4E73-4E59-884D-145C2F2F8CBA}"/>
    <cellStyle name="40% - Accent6 13 2" xfId="2231" xr:uid="{881DE9C1-BA02-48F1-B661-9FF8B56F84EB}"/>
    <cellStyle name="40% - Accent6 13 2 2" xfId="4255" xr:uid="{67B2A149-59A9-4302-B9BC-44AD69561AAE}"/>
    <cellStyle name="40% - Accent6 13 2 2 2" xfId="8264" xr:uid="{E55688E1-A1E6-4D28-A45C-04A09D9A8CB1}"/>
    <cellStyle name="40% - Accent6 13 2 2 2 2" xfId="23872" xr:uid="{A024E9DB-B762-4DED-BEA2-AD1F354E6D40}"/>
    <cellStyle name="40% - Accent6 13 2 2 3" xfId="23873" xr:uid="{4725FC0A-5F22-4205-A46F-DC9DC65E9D03}"/>
    <cellStyle name="40% - Accent6 13 2 2 4" xfId="23871" xr:uid="{DECFDC27-DC49-4A8B-AE9B-AD192F69BC10}"/>
    <cellStyle name="40% - Accent6 13 2 3" xfId="6273" xr:uid="{2D4AFD87-7763-407D-807A-C916E576215F}"/>
    <cellStyle name="40% - Accent6 13 2 3 2" xfId="23874" xr:uid="{DA0BDC0F-F94A-4C46-816C-A7279E1DA508}"/>
    <cellStyle name="40% - Accent6 13 2 4" xfId="10768" xr:uid="{40044583-3235-4B1B-94A5-2442EBDF6B0B}"/>
    <cellStyle name="40% - Accent6 13 2 4 2" xfId="23875" xr:uid="{5AD654E3-97E6-4D56-A07F-D0B7FCDD287B}"/>
    <cellStyle name="40% - Accent6 13 2 5" xfId="23876" xr:uid="{3A5B7927-85FA-4734-8F32-542A09C23AD7}"/>
    <cellStyle name="40% - Accent6 13 2 6" xfId="29139" xr:uid="{CFA15687-6922-48F3-823B-0EA0886346CB}"/>
    <cellStyle name="40% - Accent6 13 2 7" xfId="23870" xr:uid="{4E84C57F-9917-438B-85A2-75FC4B5601C2}"/>
    <cellStyle name="40% - Accent6 13 2 8" xfId="12998" xr:uid="{477FF4DD-47B6-4A12-902D-78BE6B84215D}"/>
    <cellStyle name="40% - Accent6 13 3" xfId="3218" xr:uid="{B8D354DA-97B2-4E30-B470-6C83EF277D41}"/>
    <cellStyle name="40% - Accent6 13 3 2" xfId="7227" xr:uid="{E920EE72-DA49-4F0F-9EA2-CF063A97FC31}"/>
    <cellStyle name="40% - Accent6 13 3 2 2" xfId="23879" xr:uid="{3E88D283-0D20-49F1-8ED8-7B2E7A587090}"/>
    <cellStyle name="40% - Accent6 13 3 2 3" xfId="23880" xr:uid="{2FBC5DE9-126F-4727-99DA-C089A5B76E5C}"/>
    <cellStyle name="40% - Accent6 13 3 2 4" xfId="23878" xr:uid="{AD7C362A-7C9B-40E9-88D8-DEC88F542079}"/>
    <cellStyle name="40% - Accent6 13 3 3" xfId="23881" xr:uid="{BD06CCCC-2B0E-42BB-9724-1BA0BDAD66EE}"/>
    <cellStyle name="40% - Accent6 13 3 4" xfId="23882" xr:uid="{07B297DF-C0C5-420A-B7AB-6ABD422F572C}"/>
    <cellStyle name="40% - Accent6 13 3 5" xfId="23883" xr:uid="{F0E4A882-CA98-4CD7-AE30-8A7186AEB9AA}"/>
    <cellStyle name="40% - Accent6 13 3 6" xfId="23877" xr:uid="{795BCDB8-33D4-4DE3-9D29-B0FFC265A307}"/>
    <cellStyle name="40% - Accent6 13 4" xfId="5236" xr:uid="{2476F88B-17D6-4FC0-B7A9-2506A80705EA}"/>
    <cellStyle name="40% - Accent6 13 4 2" xfId="23885" xr:uid="{971B276D-B2C0-489C-BB0B-462C367A7797}"/>
    <cellStyle name="40% - Accent6 13 4 3" xfId="23886" xr:uid="{DA9F311B-6611-4221-8B04-1C955555A7A2}"/>
    <cellStyle name="40% - Accent6 13 4 4" xfId="23884" xr:uid="{DB073775-6F66-4DB0-828C-746D646B9610}"/>
    <cellStyle name="40% - Accent6 13 5" xfId="9731" xr:uid="{F175CC44-4686-4123-9227-E5D33643BDE2}"/>
    <cellStyle name="40% - Accent6 13 5 2" xfId="23887" xr:uid="{EFE5FED2-DB5B-4B9C-B920-BADF73AA57AD}"/>
    <cellStyle name="40% - Accent6 13 6" xfId="23888" xr:uid="{B12B258B-6881-4343-868D-CBE0699D1001}"/>
    <cellStyle name="40% - Accent6 13 7" xfId="23889" xr:uid="{7C7114C2-EAD3-48B2-87BD-676508091C47}"/>
    <cellStyle name="40% - Accent6 13 8" xfId="28138" xr:uid="{4AB1B641-3BBD-45BD-A9A3-AF57956EC6A4}"/>
    <cellStyle name="40% - Accent6 13 9" xfId="23869" xr:uid="{8560EE50-09E3-4005-9BF5-DCCF11E3CF58}"/>
    <cellStyle name="40% - Accent6 14" xfId="1215" xr:uid="{E2DC1548-A7D2-463E-9B45-6F07F77C34B7}"/>
    <cellStyle name="40% - Accent6 14 10" xfId="11986" xr:uid="{C4BD3816-4692-4558-B8FD-E018CF6EB9BA}"/>
    <cellStyle name="40% - Accent6 14 2" xfId="2256" xr:uid="{294BEB8C-74F0-4354-A612-20713EF9E3B3}"/>
    <cellStyle name="40% - Accent6 14 2 2" xfId="4280" xr:uid="{214CEED0-D03F-4569-AD01-D987A8B8A31F}"/>
    <cellStyle name="40% - Accent6 14 2 2 2" xfId="8289" xr:uid="{A1BD5C71-7A58-487F-A7FC-E0FB8B1C32C4}"/>
    <cellStyle name="40% - Accent6 14 2 2 2 2" xfId="23893" xr:uid="{535383C0-0BDA-4996-9AC6-13FFB10B740C}"/>
    <cellStyle name="40% - Accent6 14 2 2 3" xfId="23894" xr:uid="{DBB933C5-A6E6-4624-820F-52E18FD4A085}"/>
    <cellStyle name="40% - Accent6 14 2 2 4" xfId="23892" xr:uid="{C6F5956C-4BE8-40A5-88F5-85C333399819}"/>
    <cellStyle name="40% - Accent6 14 2 3" xfId="6298" xr:uid="{EDE4D7D3-8834-4B39-B466-ACDDDE8508EE}"/>
    <cellStyle name="40% - Accent6 14 2 3 2" xfId="23895" xr:uid="{F5E010BD-9BAF-4BA5-AC00-3FF3F63DEC75}"/>
    <cellStyle name="40% - Accent6 14 2 4" xfId="10793" xr:uid="{F0938147-64A6-4FD5-9047-AEE6022C078E}"/>
    <cellStyle name="40% - Accent6 14 2 4 2" xfId="23896" xr:uid="{870D5D6A-643F-4272-B4AD-71C722D8FC05}"/>
    <cellStyle name="40% - Accent6 14 2 5" xfId="23897" xr:uid="{EFBAB05C-0706-43D3-A2CF-2A12112BFEA4}"/>
    <cellStyle name="40% - Accent6 14 2 6" xfId="29163" xr:uid="{342B5B19-C64B-4605-86FA-9A244EA92D79}"/>
    <cellStyle name="40% - Accent6 14 2 7" xfId="23891" xr:uid="{731DF6DF-E3F3-458F-8228-48696E448241}"/>
    <cellStyle name="40% - Accent6 14 2 8" xfId="13023" xr:uid="{1EC9661F-3C74-4606-9DEF-695D20A4C858}"/>
    <cellStyle name="40% - Accent6 14 3" xfId="3243" xr:uid="{61FDD553-CE4E-4ED2-9963-68B63C33A975}"/>
    <cellStyle name="40% - Accent6 14 3 2" xfId="7252" xr:uid="{F0E6BB58-D57F-4746-AE52-D4B42AA3298F}"/>
    <cellStyle name="40% - Accent6 14 3 2 2" xfId="23900" xr:uid="{623BF999-CD76-457A-847D-ADBF2B2CB960}"/>
    <cellStyle name="40% - Accent6 14 3 2 3" xfId="23901" xr:uid="{2D141124-66A2-41D0-A5FC-698610C1AC83}"/>
    <cellStyle name="40% - Accent6 14 3 2 4" xfId="23899" xr:uid="{C390CAE0-4A51-4574-BD38-6E1F1122487F}"/>
    <cellStyle name="40% - Accent6 14 3 3" xfId="23902" xr:uid="{BE836077-FF94-488B-A6C0-7615CBC87238}"/>
    <cellStyle name="40% - Accent6 14 3 4" xfId="23903" xr:uid="{922C9E78-6F29-4AFA-BAC9-09DD328F3F9A}"/>
    <cellStyle name="40% - Accent6 14 3 5" xfId="23904" xr:uid="{9C4DC176-695B-4B5E-A55E-7B567FE1C323}"/>
    <cellStyle name="40% - Accent6 14 3 6" xfId="23898" xr:uid="{B2197116-4969-4E7B-9EBA-B481360F5D9A}"/>
    <cellStyle name="40% - Accent6 14 4" xfId="5261" xr:uid="{9A20845A-0220-42B3-9B0F-CC80F2D17725}"/>
    <cellStyle name="40% - Accent6 14 4 2" xfId="23906" xr:uid="{12BBC2EF-0965-4587-905C-D88150285A44}"/>
    <cellStyle name="40% - Accent6 14 4 3" xfId="23907" xr:uid="{C4E5C133-3C8C-4552-9027-F8CE6BA5405B}"/>
    <cellStyle name="40% - Accent6 14 4 4" xfId="23905" xr:uid="{AA121F3B-C6FD-46D8-8195-E732C5112531}"/>
    <cellStyle name="40% - Accent6 14 5" xfId="9756" xr:uid="{F5528DE2-F8A7-4FA8-A032-560970DC00EA}"/>
    <cellStyle name="40% - Accent6 14 5 2" xfId="23908" xr:uid="{10E51F01-1A94-4C03-9D41-B4E74DFBEC5D}"/>
    <cellStyle name="40% - Accent6 14 6" xfId="23909" xr:uid="{5983BE36-9056-467F-A4E0-3EE155249D38}"/>
    <cellStyle name="40% - Accent6 14 7" xfId="23910" xr:uid="{4E4883A5-4D5C-4B0B-9DA6-AB2D1A0E3DFA}"/>
    <cellStyle name="40% - Accent6 14 8" xfId="28161" xr:uid="{E9F493EE-5A77-4DF3-A906-4AEB9EC319C7}"/>
    <cellStyle name="40% - Accent6 14 9" xfId="23890" xr:uid="{BB103CB0-B33A-42B9-9C9E-E0125E96AF84}"/>
    <cellStyle name="40% - Accent6 15" xfId="1238" xr:uid="{C8217DFD-AB9F-467D-B50A-124CD0A78491}"/>
    <cellStyle name="40% - Accent6 15 10" xfId="12009" xr:uid="{336D8EFA-3D41-4544-B5E6-52F686AE6A74}"/>
    <cellStyle name="40% - Accent6 15 2" xfId="2279" xr:uid="{7F454220-57EF-406C-AABC-AC9C737C1B08}"/>
    <cellStyle name="40% - Accent6 15 2 2" xfId="4303" xr:uid="{0D10A5C7-0AFF-4AC4-9BF5-31FB4477BCF7}"/>
    <cellStyle name="40% - Accent6 15 2 2 2" xfId="8312" xr:uid="{28723AC6-6626-40ED-8A36-32454695FFA6}"/>
    <cellStyle name="40% - Accent6 15 2 2 2 2" xfId="23914" xr:uid="{871E8F7D-FB27-4DEA-9BDE-B1B9A0D801D6}"/>
    <cellStyle name="40% - Accent6 15 2 2 3" xfId="23915" xr:uid="{74F5C63B-EDD7-4248-81C6-7F882B0EA1DA}"/>
    <cellStyle name="40% - Accent6 15 2 2 4" xfId="23913" xr:uid="{7366BEF8-67C9-4719-9F98-5BEA34064652}"/>
    <cellStyle name="40% - Accent6 15 2 3" xfId="6321" xr:uid="{2ED31C50-1013-421E-836F-40F930E202CE}"/>
    <cellStyle name="40% - Accent6 15 2 3 2" xfId="23916" xr:uid="{0FA96C50-133D-4591-BC42-E24D1661E7C0}"/>
    <cellStyle name="40% - Accent6 15 2 4" xfId="10816" xr:uid="{1B20DC3C-F415-41DE-B935-5FD615F6AB04}"/>
    <cellStyle name="40% - Accent6 15 2 4 2" xfId="23917" xr:uid="{616AC6EF-F565-4C89-A3E8-B7C6313ABB4C}"/>
    <cellStyle name="40% - Accent6 15 2 5" xfId="23918" xr:uid="{23B95746-C417-4F9F-9DA9-7503583EB25C}"/>
    <cellStyle name="40% - Accent6 15 2 6" xfId="29185" xr:uid="{9FD0E8B0-70A8-4249-A85F-A81D7AA9A801}"/>
    <cellStyle name="40% - Accent6 15 2 7" xfId="23912" xr:uid="{60B2DA37-B330-4582-A7DE-DBD4BE42EB42}"/>
    <cellStyle name="40% - Accent6 15 2 8" xfId="13046" xr:uid="{4A3B1357-073D-4DD4-8130-B58CFAD659AD}"/>
    <cellStyle name="40% - Accent6 15 3" xfId="3266" xr:uid="{010E2067-D6BD-4140-96C0-41379B4B80C9}"/>
    <cellStyle name="40% - Accent6 15 3 2" xfId="7275" xr:uid="{9166341C-75ED-42AE-B601-7FA1BC34FEF8}"/>
    <cellStyle name="40% - Accent6 15 3 2 2" xfId="23921" xr:uid="{5FDBD25C-4625-418A-BDBE-6C6C58C43E1E}"/>
    <cellStyle name="40% - Accent6 15 3 2 3" xfId="23922" xr:uid="{3F8F3DE4-264F-47AA-81E5-8B9BC0C03C14}"/>
    <cellStyle name="40% - Accent6 15 3 2 4" xfId="23920" xr:uid="{DC3A9852-DC11-40B6-ACD0-FA7326DC5D29}"/>
    <cellStyle name="40% - Accent6 15 3 3" xfId="23923" xr:uid="{31D5E3EF-04B5-438F-B3F6-23FC0E03E62A}"/>
    <cellStyle name="40% - Accent6 15 3 4" xfId="23924" xr:uid="{7D365C9C-2AD1-46BF-8BAF-8AF194FF8C56}"/>
    <cellStyle name="40% - Accent6 15 3 5" xfId="23925" xr:uid="{F124EFB2-1301-4EF8-A4AB-FF01D9949071}"/>
    <cellStyle name="40% - Accent6 15 3 6" xfId="23919" xr:uid="{95D5F213-BDA5-4CE0-82CA-56AD9ACE8492}"/>
    <cellStyle name="40% - Accent6 15 4" xfId="5284" xr:uid="{27FE320C-042A-4CB1-B525-38E9996EDE8D}"/>
    <cellStyle name="40% - Accent6 15 4 2" xfId="23927" xr:uid="{C778A835-DF5E-4C02-B838-A13EA5882C46}"/>
    <cellStyle name="40% - Accent6 15 4 3" xfId="23928" xr:uid="{E926A271-B298-49CF-90B0-6168E1ED2652}"/>
    <cellStyle name="40% - Accent6 15 4 4" xfId="23926" xr:uid="{72BA69A9-C83F-4B24-AF62-A92E24FC64CE}"/>
    <cellStyle name="40% - Accent6 15 5" xfId="9779" xr:uid="{DA6A09C9-78A1-449C-BC15-04A90157B655}"/>
    <cellStyle name="40% - Accent6 15 5 2" xfId="23929" xr:uid="{D608D218-78B2-464F-A8A7-10A59001584C}"/>
    <cellStyle name="40% - Accent6 15 6" xfId="23930" xr:uid="{D8EF6D1A-F0A6-4DAE-BAA1-D02DD25ACE0B}"/>
    <cellStyle name="40% - Accent6 15 7" xfId="23931" xr:uid="{1978004A-B04C-4D56-AB40-694190F49EE1}"/>
    <cellStyle name="40% - Accent6 15 8" xfId="28183" xr:uid="{EA7A80AA-2DF0-43BD-9EFF-5543F1F7174F}"/>
    <cellStyle name="40% - Accent6 15 9" xfId="23911" xr:uid="{DBFBEFFD-55A3-4531-B4E5-5993A4C752B2}"/>
    <cellStyle name="40% - Accent6 16" xfId="1262" xr:uid="{2C2D98E1-1865-4368-9C67-74278AFF43F0}"/>
    <cellStyle name="40% - Accent6 16 10" xfId="12033" xr:uid="{B9DB1F78-D941-4B06-8C22-223A03C178DE}"/>
    <cellStyle name="40% - Accent6 16 2" xfId="2303" xr:uid="{FEC29681-17B0-4912-BEF7-50D25CDAB19E}"/>
    <cellStyle name="40% - Accent6 16 2 2" xfId="4327" xr:uid="{31E20F46-45CF-4AD8-BE64-FB2A5E5E20A7}"/>
    <cellStyle name="40% - Accent6 16 2 2 2" xfId="8336" xr:uid="{F1EA6481-9D94-4E3A-B609-76A8C258B835}"/>
    <cellStyle name="40% - Accent6 16 2 2 2 2" xfId="23935" xr:uid="{3FBC00C0-B6E6-4F9B-B6A7-A8D204A87207}"/>
    <cellStyle name="40% - Accent6 16 2 2 3" xfId="23936" xr:uid="{500A4CAF-45F3-4BE0-8F4D-FD3EDFF5DD4D}"/>
    <cellStyle name="40% - Accent6 16 2 2 4" xfId="23934" xr:uid="{A3C80C04-8F77-4B80-91A1-BBDE6582E44E}"/>
    <cellStyle name="40% - Accent6 16 2 3" xfId="6345" xr:uid="{4D47CEBB-1B74-4EB4-924C-E59EA76DCDA7}"/>
    <cellStyle name="40% - Accent6 16 2 3 2" xfId="23937" xr:uid="{E70B8F14-AC2B-4E20-901B-AF1A54F7C03F}"/>
    <cellStyle name="40% - Accent6 16 2 4" xfId="10840" xr:uid="{91D53D06-6855-4305-9A8D-05319777A881}"/>
    <cellStyle name="40% - Accent6 16 2 4 2" xfId="23938" xr:uid="{FB82E7BC-E23A-4572-8102-036335D367ED}"/>
    <cellStyle name="40% - Accent6 16 2 5" xfId="23939" xr:uid="{D81E50EC-3B83-499D-8E82-BB65FFB98FD7}"/>
    <cellStyle name="40% - Accent6 16 2 6" xfId="29208" xr:uid="{9596810E-A0DE-45CD-A5E3-AD726621C335}"/>
    <cellStyle name="40% - Accent6 16 2 7" xfId="23933" xr:uid="{2B276A9A-783F-420B-9585-620D26950467}"/>
    <cellStyle name="40% - Accent6 16 2 8" xfId="13070" xr:uid="{404885DF-C41D-458D-AF29-C3845B414BD5}"/>
    <cellStyle name="40% - Accent6 16 3" xfId="3290" xr:uid="{B6400B83-0424-4FEE-AE01-051BE1331056}"/>
    <cellStyle name="40% - Accent6 16 3 2" xfId="7299" xr:uid="{93E0A630-6B52-418E-AF64-D8386CE28CAC}"/>
    <cellStyle name="40% - Accent6 16 3 2 2" xfId="23942" xr:uid="{B6DCFEA2-50C0-49CD-8330-D127298C0351}"/>
    <cellStyle name="40% - Accent6 16 3 2 3" xfId="23943" xr:uid="{88ED41F4-2D35-47A8-A7B8-5FD82E05E6E8}"/>
    <cellStyle name="40% - Accent6 16 3 2 4" xfId="23941" xr:uid="{AD10CFFE-F4D7-4268-8FAF-F95E80BD51A5}"/>
    <cellStyle name="40% - Accent6 16 3 3" xfId="23944" xr:uid="{6FE39B27-5E33-48E9-BA34-B26BC87D9EDC}"/>
    <cellStyle name="40% - Accent6 16 3 4" xfId="23945" xr:uid="{EBA1BB94-622B-4F07-8831-FC33416C566E}"/>
    <cellStyle name="40% - Accent6 16 3 5" xfId="23946" xr:uid="{4D6CD420-2556-4169-A261-5B85BA1C7B15}"/>
    <cellStyle name="40% - Accent6 16 3 6" xfId="23940" xr:uid="{E64722FE-731F-4858-9D48-16BC73513624}"/>
    <cellStyle name="40% - Accent6 16 4" xfId="5308" xr:uid="{C5816A23-00CA-426C-9288-B75C268D4DDD}"/>
    <cellStyle name="40% - Accent6 16 4 2" xfId="23948" xr:uid="{5800FF7C-8482-4B07-B91C-7752735D4474}"/>
    <cellStyle name="40% - Accent6 16 4 3" xfId="23949" xr:uid="{59CAF535-218E-45FA-8232-BFC9F89900B7}"/>
    <cellStyle name="40% - Accent6 16 4 4" xfId="23947" xr:uid="{AADF1ADD-8C57-473F-B9B8-E2ABB5D4DF51}"/>
    <cellStyle name="40% - Accent6 16 5" xfId="9803" xr:uid="{0B9FCFB0-8ADC-4B18-8290-D08894CA8CDC}"/>
    <cellStyle name="40% - Accent6 16 5 2" xfId="23950" xr:uid="{5EEBDFCF-590E-4022-9D15-543BC49A201E}"/>
    <cellStyle name="40% - Accent6 16 6" xfId="23951" xr:uid="{C435D299-F2A7-4528-8727-445E9F1746F8}"/>
    <cellStyle name="40% - Accent6 16 7" xfId="23952" xr:uid="{568B8CEF-8C49-4B5D-8136-1CC6FE771940}"/>
    <cellStyle name="40% - Accent6 16 8" xfId="28206" xr:uid="{5D766655-F539-4453-9290-5B59AF87A7C0}"/>
    <cellStyle name="40% - Accent6 16 9" xfId="23932" xr:uid="{567FB983-ABB5-4204-97B9-5B01E522199C}"/>
    <cellStyle name="40% - Accent6 17" xfId="1286" xr:uid="{001ED08B-840C-440F-B46B-2CA5CD88F4D1}"/>
    <cellStyle name="40% - Accent6 17 2" xfId="2327" xr:uid="{16A6FCFA-7C8E-4130-A0DC-E64851F17709}"/>
    <cellStyle name="40% - Accent6 17 2 2" xfId="4351" xr:uid="{F36286C7-554C-462B-9E22-BF38CD5BDD80}"/>
    <cellStyle name="40% - Accent6 17 2 2 2" xfId="8360" xr:uid="{214EDC28-90D8-4A7F-8D41-19C6ECC3E767}"/>
    <cellStyle name="40% - Accent6 17 2 2 3" xfId="23955" xr:uid="{4D9F5BF7-D43C-457C-9695-B94B571822C0}"/>
    <cellStyle name="40% - Accent6 17 2 3" xfId="6369" xr:uid="{042B5ED6-4A52-40E9-B7E4-5E2452E60401}"/>
    <cellStyle name="40% - Accent6 17 2 3 2" xfId="23956" xr:uid="{443DC926-1783-46ED-B46D-DBDE621F4207}"/>
    <cellStyle name="40% - Accent6 17 2 4" xfId="10864" xr:uid="{40DF4715-15D6-4797-A11E-E3B954BB82EC}"/>
    <cellStyle name="40% - Accent6 17 2 4 2" xfId="29231" xr:uid="{9CA8F75F-926E-4053-8000-BEE807295E1A}"/>
    <cellStyle name="40% - Accent6 17 2 5" xfId="23954" xr:uid="{5A846F83-780A-42E4-B9C1-4D8E0103EC42}"/>
    <cellStyle name="40% - Accent6 17 2 6" xfId="13094" xr:uid="{DC0158CC-5CD6-4324-B92E-E140F8F492FD}"/>
    <cellStyle name="40% - Accent6 17 3" xfId="3314" xr:uid="{C6CDD612-367A-4798-9EF8-2F7C253F35D9}"/>
    <cellStyle name="40% - Accent6 17 3 2" xfId="7323" xr:uid="{699B6D84-9AFC-4C6B-8374-92C430B9E51C}"/>
    <cellStyle name="40% - Accent6 17 3 3" xfId="23957" xr:uid="{FD6B494C-F3CC-4BA3-9169-D4F8E00CB414}"/>
    <cellStyle name="40% - Accent6 17 4" xfId="5332" xr:uid="{0DEA48DC-B000-4858-A000-64E9C955B6EF}"/>
    <cellStyle name="40% - Accent6 17 4 2" xfId="23958" xr:uid="{F9440BB9-BF62-4BA6-9090-C5977DB5BC03}"/>
    <cellStyle name="40% - Accent6 17 5" xfId="9827" xr:uid="{1CB66A59-0D2D-4888-AE5F-B57AE15FC27F}"/>
    <cellStyle name="40% - Accent6 17 5 2" xfId="23959" xr:uid="{827BB777-6D99-4E4C-A142-53743C4F846D}"/>
    <cellStyle name="40% - Accent6 17 6" xfId="28229" xr:uid="{7ADCFDC5-0748-423B-AF7C-473C0DB79482}"/>
    <cellStyle name="40% - Accent6 17 7" xfId="23953" xr:uid="{3BE1DAFF-6703-4938-9AD2-166A4464283C}"/>
    <cellStyle name="40% - Accent6 17 8" xfId="12057" xr:uid="{E183D72D-0CCD-4E8C-A8BE-7C904C1F4D63}"/>
    <cellStyle name="40% - Accent6 18" xfId="1311" xr:uid="{3EACF07B-437C-46C1-B1BE-9FBA3557F8F6}"/>
    <cellStyle name="40% - Accent6 18 2" xfId="3339" xr:uid="{455077E6-C18B-4D3B-833A-3461BA256E88}"/>
    <cellStyle name="40% - Accent6 18 2 2" xfId="7348" xr:uid="{1800F339-EF3D-4502-8CAF-A21161781594}"/>
    <cellStyle name="40% - Accent6 18 2 2 2" xfId="23962" xr:uid="{50F466DC-2704-4B66-BC43-D2D5A6E32D78}"/>
    <cellStyle name="40% - Accent6 18 2 3" xfId="23963" xr:uid="{99708F3E-8DCA-4979-9929-4F5CAEC25008}"/>
    <cellStyle name="40% - Accent6 18 2 4" xfId="23961" xr:uid="{0FB0A9C6-8DEB-420A-B4FE-319A4833DD2F}"/>
    <cellStyle name="40% - Accent6 18 3" xfId="5357" xr:uid="{8A23191C-283B-4A12-AE7F-04E6651CDD26}"/>
    <cellStyle name="40% - Accent6 18 3 2" xfId="23964" xr:uid="{FE3CDA41-D21F-44A8-9223-E8C840D68106}"/>
    <cellStyle name="40% - Accent6 18 4" xfId="9852" xr:uid="{AE474A19-E93D-49F1-96E3-9596E54F4CB7}"/>
    <cellStyle name="40% - Accent6 18 4 2" xfId="23965" xr:uid="{FF13B7D6-395C-4131-BC70-1F88056AD265}"/>
    <cellStyle name="40% - Accent6 18 5" xfId="23966" xr:uid="{D1BB2A58-AD85-4483-AF71-3874EF2216EA}"/>
    <cellStyle name="40% - Accent6 18 6" xfId="28253" xr:uid="{8D5D3746-CB8B-4BFD-A347-F4C69FE3CAF9}"/>
    <cellStyle name="40% - Accent6 18 7" xfId="23960" xr:uid="{6C5CD501-3228-4395-92AB-745B54E2D490}"/>
    <cellStyle name="40% - Accent6 18 8" xfId="12082" xr:uid="{D6FC9197-4970-4D88-82BC-8FAA2B00761B}"/>
    <cellStyle name="40% - Accent6 19" xfId="1335" xr:uid="{C5B099FA-F091-499D-B150-C784B6911276}"/>
    <cellStyle name="40% - Accent6 19 2" xfId="3363" xr:uid="{2FCFBB28-B205-4F96-B940-6977194D6263}"/>
    <cellStyle name="40% - Accent6 19 2 2" xfId="7372" xr:uid="{9086B1F5-0F10-431E-8FC6-C7E0331232E8}"/>
    <cellStyle name="40% - Accent6 19 2 3" xfId="23968" xr:uid="{983F909B-F13E-4CF1-BFA3-B0EB77A37D24}"/>
    <cellStyle name="40% - Accent6 19 3" xfId="5381" xr:uid="{129B0534-22C5-411D-B07F-EC79A00BF01C}"/>
    <cellStyle name="40% - Accent6 19 3 2" xfId="23969" xr:uid="{22A2E159-D610-41B9-9A1E-93B082A143A5}"/>
    <cellStyle name="40% - Accent6 19 4" xfId="9876" xr:uid="{A54CBBB7-D2B3-425E-ABFF-C064B9E13247}"/>
    <cellStyle name="40% - Accent6 19 4 2" xfId="23970" xr:uid="{11504E90-B4CD-4056-919F-8D8B84149DBF}"/>
    <cellStyle name="40% - Accent6 19 5" xfId="28276" xr:uid="{D561C1E3-26C3-40B6-A4AA-917C40474A58}"/>
    <cellStyle name="40% - Accent6 19 6" xfId="23967" xr:uid="{8FF51350-56EB-46FD-AE68-32A82007309C}"/>
    <cellStyle name="40% - Accent6 19 7" xfId="12106" xr:uid="{A2E1F7F0-65FD-4C7B-9255-246F4B4F56CA}"/>
    <cellStyle name="40% - Accent6 2" xfId="414" xr:uid="{16E9C7C2-ABE7-4801-9114-9A02269A6ABA}"/>
    <cellStyle name="40% - Accent6 2 10" xfId="23972" xr:uid="{2092AE9F-7546-42B5-B141-CCD59F89CFA8}"/>
    <cellStyle name="40% - Accent6 2 11" xfId="23973" xr:uid="{39259ED8-A17F-4451-884D-847E05FDE801}"/>
    <cellStyle name="40% - Accent6 2 12" xfId="23974" xr:uid="{D7B6E233-4161-4286-9A24-D53406E07176}"/>
    <cellStyle name="40% - Accent6 2 13" xfId="27154" xr:uid="{A1CAA204-B935-43AF-8865-21C3CFA8BB09}"/>
    <cellStyle name="40% - Accent6 2 14" xfId="23971" xr:uid="{50F65295-534A-4704-8132-C3EF677F7FE8}"/>
    <cellStyle name="40% - Accent6 2 15" xfId="13160" xr:uid="{C0B5FEC6-F6FE-4A9A-8DC7-4F5FB88EAE41}"/>
    <cellStyle name="40% - Accent6 2 16" xfId="11207" xr:uid="{2AB6234C-2583-4BAB-A813-155AE5B8F747}"/>
    <cellStyle name="40% - Accent6 2 17" xfId="11037" xr:uid="{071B76BC-43F9-43DC-8782-E855E8E670B8}"/>
    <cellStyle name="40% - Accent6 2 2" xfId="651" xr:uid="{CE720D1E-ADD7-4A13-B141-D06DB9632914}"/>
    <cellStyle name="40% - Accent6 2 2 10" xfId="27155" xr:uid="{4EE636E5-C9A1-4753-99CC-5289D8D2BD8D}"/>
    <cellStyle name="40% - Accent6 2 2 11" xfId="23975" xr:uid="{1DEFD4FB-EE8D-45E8-9350-E886B4905D98}"/>
    <cellStyle name="40% - Accent6 2 2 12" xfId="11426" xr:uid="{F58B3DA7-F677-46BE-B673-40679EADD155}"/>
    <cellStyle name="40% - Accent6 2 2 2" xfId="1698" xr:uid="{7718DF60-526C-4F18-84E6-01D846CD7CDE}"/>
    <cellStyle name="40% - Accent6 2 2 2 10" xfId="12465" xr:uid="{BC0ECBBB-8674-4B95-BCDB-64B670E63371}"/>
    <cellStyle name="40% - Accent6 2 2 2 2" xfId="3722" xr:uid="{252A9798-D87B-436B-9E32-F6CB07DAFD06}"/>
    <cellStyle name="40% - Accent6 2 2 2 2 2" xfId="7731" xr:uid="{759C92D0-20A5-434E-9E9D-62F53DD6F4D1}"/>
    <cellStyle name="40% - Accent6 2 2 2 2 2 2" xfId="23979" xr:uid="{B08D33B2-B6B2-4DDC-971E-35005304C986}"/>
    <cellStyle name="40% - Accent6 2 2 2 2 2 3" xfId="23980" xr:uid="{63ED321B-3B40-48D9-9AFC-C85CFA285960}"/>
    <cellStyle name="40% - Accent6 2 2 2 2 2 4" xfId="23978" xr:uid="{8A5613DD-FDBC-428A-8577-94D682A9430C}"/>
    <cellStyle name="40% - Accent6 2 2 2 2 3" xfId="23981" xr:uid="{3DF82745-1BE7-4FE1-A465-1309B964C2A2}"/>
    <cellStyle name="40% - Accent6 2 2 2 2 4" xfId="23982" xr:uid="{0DB3DEFB-9A71-40AE-A67A-DE2DA5A8AC8E}"/>
    <cellStyle name="40% - Accent6 2 2 2 2 5" xfId="23983" xr:uid="{7D922F8D-6D08-4617-B14B-87D63227999B}"/>
    <cellStyle name="40% - Accent6 2 2 2 2 6" xfId="23977" xr:uid="{E37E3708-EB50-4FC3-910E-5B83DFC12665}"/>
    <cellStyle name="40% - Accent6 2 2 2 3" xfId="5740" xr:uid="{D47924ED-8104-4F52-B419-7D77B0524FB9}"/>
    <cellStyle name="40% - Accent6 2 2 2 3 2" xfId="23985" xr:uid="{779AA6F7-0F09-4DB2-BA01-5367527B71CD}"/>
    <cellStyle name="40% - Accent6 2 2 2 3 2 2" xfId="23986" xr:uid="{CFCBC3AE-134D-4B24-8D20-7BCFA73DCE37}"/>
    <cellStyle name="40% - Accent6 2 2 2 3 2 3" xfId="23987" xr:uid="{0CC7D902-D8EA-453F-9B32-E5AB498CDB02}"/>
    <cellStyle name="40% - Accent6 2 2 2 3 3" xfId="23988" xr:uid="{E572A79A-272A-4C59-8574-EBF9DFA2A056}"/>
    <cellStyle name="40% - Accent6 2 2 2 3 4" xfId="23989" xr:uid="{6B302937-1A75-4581-9C9F-DEDECF1AA03B}"/>
    <cellStyle name="40% - Accent6 2 2 2 3 5" xfId="23990" xr:uid="{B5EEBB3E-5488-4347-8D7A-CE6FC84524C0}"/>
    <cellStyle name="40% - Accent6 2 2 2 3 6" xfId="23984" xr:uid="{CFD1C84D-FFE0-4DFC-B395-C99B99A921FA}"/>
    <cellStyle name="40% - Accent6 2 2 2 4" xfId="10235" xr:uid="{665BACFF-0C97-4584-92C2-B2DB5A23297B}"/>
    <cellStyle name="40% - Accent6 2 2 2 4 2" xfId="23992" xr:uid="{6C542C87-5DD9-48FF-AFC3-46D73EEAD0D9}"/>
    <cellStyle name="40% - Accent6 2 2 2 4 3" xfId="23993" xr:uid="{C0294BCB-B07D-43E6-AB3B-B25930496962}"/>
    <cellStyle name="40% - Accent6 2 2 2 4 4" xfId="23991" xr:uid="{2BE73CB7-485E-4112-80E4-0D7424ABC70D}"/>
    <cellStyle name="40% - Accent6 2 2 2 5" xfId="23994" xr:uid="{079BF990-9EF6-4A78-9E94-AE403F199B4C}"/>
    <cellStyle name="40% - Accent6 2 2 2 6" xfId="23995" xr:uid="{3CFF7EFF-CBB0-4C39-9DC8-4F362881215B}"/>
    <cellStyle name="40% - Accent6 2 2 2 7" xfId="23996" xr:uid="{0C3F1B55-0852-485B-B24D-6A179E8208F0}"/>
    <cellStyle name="40% - Accent6 2 2 2 8" xfId="27258" xr:uid="{3C0122BA-815E-4FA6-8ED3-505878FEBDAB}"/>
    <cellStyle name="40% - Accent6 2 2 2 9" xfId="23976" xr:uid="{F6B09F90-446F-41F1-BB76-CB05A11DF2C5}"/>
    <cellStyle name="40% - Accent6 2 2 3" xfId="2685" xr:uid="{7CC19BF2-AF8F-4A53-8F83-B0FE9B79EC0F}"/>
    <cellStyle name="40% - Accent6 2 2 3 2" xfId="6694" xr:uid="{24B8F7B8-D581-44B6-8DF3-C86374CA600B}"/>
    <cellStyle name="40% - Accent6 2 2 3 2 2" xfId="23999" xr:uid="{641AA953-7C82-496E-A674-3DE878F422EC}"/>
    <cellStyle name="40% - Accent6 2 2 3 2 2 2" xfId="24000" xr:uid="{2BCE767F-569D-4E54-9A24-304D707A3FD6}"/>
    <cellStyle name="40% - Accent6 2 2 3 2 2 3" xfId="24001" xr:uid="{9102173E-B830-4A89-A1EC-61F196975A59}"/>
    <cellStyle name="40% - Accent6 2 2 3 2 3" xfId="24002" xr:uid="{CB44AADE-20D1-4F3B-8680-D597401B3CD5}"/>
    <cellStyle name="40% - Accent6 2 2 3 2 4" xfId="24003" xr:uid="{6AB238DE-F714-405B-A024-B83B8C0FC38C}"/>
    <cellStyle name="40% - Accent6 2 2 3 2 5" xfId="24004" xr:uid="{FCC7AAD8-E87A-4A28-BEB7-9288AE78456F}"/>
    <cellStyle name="40% - Accent6 2 2 3 2 6" xfId="23998" xr:uid="{C8A7D4CB-629E-4FFD-9550-E850548F9F6D}"/>
    <cellStyle name="40% - Accent6 2 2 3 3" xfId="24005" xr:uid="{4E327198-A391-4271-9D9C-39814D587038}"/>
    <cellStyle name="40% - Accent6 2 2 3 3 2" xfId="24006" xr:uid="{AE070D36-8E05-451B-A297-BBC43F46F080}"/>
    <cellStyle name="40% - Accent6 2 2 3 3 2 2" xfId="24007" xr:uid="{10230B02-286D-4EAA-A9F2-111859263083}"/>
    <cellStyle name="40% - Accent6 2 2 3 3 2 3" xfId="24008" xr:uid="{F9EAF701-30F0-4D6D-BAD8-39DB6620CBC9}"/>
    <cellStyle name="40% - Accent6 2 2 3 3 3" xfId="24009" xr:uid="{BB72E76F-B8C1-4FDB-9AA0-2AF46803B0FF}"/>
    <cellStyle name="40% - Accent6 2 2 3 3 4" xfId="24010" xr:uid="{A8FD2AF9-89C6-4E81-A565-68B5883D76EC}"/>
    <cellStyle name="40% - Accent6 2 2 3 3 5" xfId="24011" xr:uid="{16824B60-CFD7-458B-8193-83AA68E1BCB0}"/>
    <cellStyle name="40% - Accent6 2 2 3 4" xfId="24012" xr:uid="{A52F8B16-07D3-434F-9719-15FDA4B97011}"/>
    <cellStyle name="40% - Accent6 2 2 3 4 2" xfId="24013" xr:uid="{29AB3FDB-9295-4013-AFED-E295EEBB342A}"/>
    <cellStyle name="40% - Accent6 2 2 3 4 3" xfId="24014" xr:uid="{6041DA13-3CCE-4184-ABF9-A69B62F374D5}"/>
    <cellStyle name="40% - Accent6 2 2 3 5" xfId="24015" xr:uid="{F2A39E3E-6B47-4D3D-B220-CB800FA5DA47}"/>
    <cellStyle name="40% - Accent6 2 2 3 6" xfId="24016" xr:uid="{92DDF1ED-7C55-42F7-9D50-C2C1F7A0E0EB}"/>
    <cellStyle name="40% - Accent6 2 2 3 7" xfId="24017" xr:uid="{05A9093D-D59E-4055-940E-8FFC2959C81A}"/>
    <cellStyle name="40% - Accent6 2 2 3 8" xfId="23997" xr:uid="{9C70ED8A-76F7-4E96-A711-29E938F1A13C}"/>
    <cellStyle name="40% - Accent6 2 2 4" xfId="4702" xr:uid="{0905DAEF-91C4-4B0F-9798-37F6ED72B021}"/>
    <cellStyle name="40% - Accent6 2 2 4 2" xfId="24019" xr:uid="{AECEB81E-B621-4C61-B0E9-4D4922AABE57}"/>
    <cellStyle name="40% - Accent6 2 2 4 2 2" xfId="24020" xr:uid="{384A7D5F-F843-458C-8EBA-FAE1F4535286}"/>
    <cellStyle name="40% - Accent6 2 2 4 2 3" xfId="24021" xr:uid="{408495F0-7FB8-425E-A898-AA8950F13DFA}"/>
    <cellStyle name="40% - Accent6 2 2 4 3" xfId="24022" xr:uid="{A52EFCD4-FAC4-457F-89CC-C9D8AF3F9D04}"/>
    <cellStyle name="40% - Accent6 2 2 4 4" xfId="24023" xr:uid="{8B0BE76B-C5B4-4B48-AEBB-3AD138790B95}"/>
    <cellStyle name="40% - Accent6 2 2 4 5" xfId="24024" xr:uid="{B89791C5-490F-4D25-86B4-BCCEB7E07C28}"/>
    <cellStyle name="40% - Accent6 2 2 4 6" xfId="24018" xr:uid="{39BC47DC-25C0-45FF-A6CD-9336493ADD31}"/>
    <cellStyle name="40% - Accent6 2 2 5" xfId="9197" xr:uid="{04BC235B-69F7-41DD-8988-F87F4B552A06}"/>
    <cellStyle name="40% - Accent6 2 2 5 2" xfId="24026" xr:uid="{85B5D3A3-895A-42B6-9B8E-8F2B1933BDFB}"/>
    <cellStyle name="40% - Accent6 2 2 5 2 2" xfId="24027" xr:uid="{88D441FE-C1D9-473C-B03D-6DA6709C1C52}"/>
    <cellStyle name="40% - Accent6 2 2 5 2 3" xfId="24028" xr:uid="{D080C642-4E6E-41A4-B676-ED582DB268A1}"/>
    <cellStyle name="40% - Accent6 2 2 5 3" xfId="24029" xr:uid="{6044386B-8B2E-48F8-BEEE-F66442C389E5}"/>
    <cellStyle name="40% - Accent6 2 2 5 4" xfId="24030" xr:uid="{DA84D63D-B687-49B9-8204-C7D173B51AED}"/>
    <cellStyle name="40% - Accent6 2 2 5 5" xfId="24031" xr:uid="{D1A15015-4CFA-4CD0-A966-B41455AFE4A5}"/>
    <cellStyle name="40% - Accent6 2 2 5 6" xfId="24025" xr:uid="{C66DCF0F-CDE0-46C7-B0E6-AEC056C72527}"/>
    <cellStyle name="40% - Accent6 2 2 6" xfId="24032" xr:uid="{9EBF6580-5C23-40AC-B5BE-47C7A6F68E03}"/>
    <cellStyle name="40% - Accent6 2 2 6 2" xfId="24033" xr:uid="{C9DF2D06-6733-4C8F-94F2-170E324A1F35}"/>
    <cellStyle name="40% - Accent6 2 2 6 3" xfId="24034" xr:uid="{50275A9E-5494-4AEA-90EB-4144A328C886}"/>
    <cellStyle name="40% - Accent6 2 2 7" xfId="24035" xr:uid="{675177B1-3C5C-4F8C-AC64-4756A2C0A5A1}"/>
    <cellStyle name="40% - Accent6 2 2 8" xfId="24036" xr:uid="{EC1D956D-BD92-432D-9810-BBE4CD08734D}"/>
    <cellStyle name="40% - Accent6 2 2 9" xfId="24037" xr:uid="{4F1EE9AF-2A19-465C-85CC-4F40E6BCA764}"/>
    <cellStyle name="40% - Accent6 2 3" xfId="924" xr:uid="{EED44ED5-8A83-4FBA-B390-AE1041A7072A}"/>
    <cellStyle name="40% - Accent6 2 3 10" xfId="11695" xr:uid="{77A84B93-D939-46E8-904F-0124CB44BDFE}"/>
    <cellStyle name="40% - Accent6 2 3 2" xfId="1965" xr:uid="{DAD9FFC4-3B01-4B5B-8A38-4CAD05BE5CD9}"/>
    <cellStyle name="40% - Accent6 2 3 2 2" xfId="3989" xr:uid="{FB5CDAA3-5B27-405D-8173-09DA35BF5C1B}"/>
    <cellStyle name="40% - Accent6 2 3 2 2 2" xfId="7998" xr:uid="{013072F1-270C-4752-A9D2-E305CAC957B2}"/>
    <cellStyle name="40% - Accent6 2 3 2 2 2 2" xfId="24041" xr:uid="{DF4D67B7-B819-44F2-AB15-21D62FDCC093}"/>
    <cellStyle name="40% - Accent6 2 3 2 2 3" xfId="24042" xr:uid="{531AFD39-4561-4AD5-A3E8-9E263B07CF67}"/>
    <cellStyle name="40% - Accent6 2 3 2 2 4" xfId="24040" xr:uid="{C6788172-B557-4516-A8E6-A21A29A68B3A}"/>
    <cellStyle name="40% - Accent6 2 3 2 3" xfId="6007" xr:uid="{520DF09C-5354-4965-97CD-50C282E17742}"/>
    <cellStyle name="40% - Accent6 2 3 2 3 2" xfId="24043" xr:uid="{21D2F3C8-B53A-4D09-ACBF-E5DE542146CA}"/>
    <cellStyle name="40% - Accent6 2 3 2 4" xfId="10502" xr:uid="{DFB7096A-B785-4934-8E43-0D58B4A12010}"/>
    <cellStyle name="40% - Accent6 2 3 2 4 2" xfId="24044" xr:uid="{D054BA61-948A-443B-ABC0-39EC83065E88}"/>
    <cellStyle name="40% - Accent6 2 3 2 5" xfId="24045" xr:uid="{F7CD2234-3E6D-4E11-8258-C10B60446F3F}"/>
    <cellStyle name="40% - Accent6 2 3 2 6" xfId="28877" xr:uid="{A141183C-3B05-4978-A70D-1FF49A5B8A7A}"/>
    <cellStyle name="40% - Accent6 2 3 2 7" xfId="24039" xr:uid="{38E87A2D-DF16-4B08-B5E1-AC21FF7386DC}"/>
    <cellStyle name="40% - Accent6 2 3 2 8" xfId="12732" xr:uid="{EFDC80C9-3885-429E-B153-7346C04E1A8D}"/>
    <cellStyle name="40% - Accent6 2 3 3" xfId="2952" xr:uid="{7035BB45-0C73-4D80-93B7-42304BC6C510}"/>
    <cellStyle name="40% - Accent6 2 3 3 2" xfId="6961" xr:uid="{2A98302D-CF80-414B-846C-1ECC0E1B3763}"/>
    <cellStyle name="40% - Accent6 2 3 3 2 2" xfId="24048" xr:uid="{9D72A35C-F066-4E26-85DF-DAA5D2C0FAAC}"/>
    <cellStyle name="40% - Accent6 2 3 3 2 3" xfId="24049" xr:uid="{95D9106F-967E-4C65-84B4-6C445A48B645}"/>
    <cellStyle name="40% - Accent6 2 3 3 2 4" xfId="24047" xr:uid="{1924FB6F-45C3-48A4-8317-FCD055C484F8}"/>
    <cellStyle name="40% - Accent6 2 3 3 3" xfId="24050" xr:uid="{7899D813-D3C9-4E00-BE2C-06CA64302377}"/>
    <cellStyle name="40% - Accent6 2 3 3 4" xfId="24051" xr:uid="{1CEDB710-19C9-49E1-8738-6DB42D07DFD9}"/>
    <cellStyle name="40% - Accent6 2 3 3 5" xfId="24052" xr:uid="{0B92FCE9-27EA-4606-8C93-1BE482417A59}"/>
    <cellStyle name="40% - Accent6 2 3 3 6" xfId="24046" xr:uid="{1F3C7ED4-977F-4C3C-82F2-A6948B22274C}"/>
    <cellStyle name="40% - Accent6 2 3 4" xfId="4970" xr:uid="{86773E5D-2936-465F-A53D-286967108918}"/>
    <cellStyle name="40% - Accent6 2 3 4 2" xfId="24054" xr:uid="{8DB9263F-4D8F-4918-9F2D-910094EB8F06}"/>
    <cellStyle name="40% - Accent6 2 3 4 3" xfId="24055" xr:uid="{3205CBC2-730B-43F3-8BE0-18A2B73B18A5}"/>
    <cellStyle name="40% - Accent6 2 3 4 4" xfId="24053" xr:uid="{2E96A6E6-D736-46B7-B4F9-3BB1186B73CD}"/>
    <cellStyle name="40% - Accent6 2 3 5" xfId="9465" xr:uid="{D40E6D9D-C7FF-43E7-BCB8-AFD1A0F6DFEA}"/>
    <cellStyle name="40% - Accent6 2 3 5 2" xfId="24056" xr:uid="{4A068986-3623-4481-BB81-EEC91241181D}"/>
    <cellStyle name="40% - Accent6 2 3 6" xfId="24057" xr:uid="{BB68FC94-3D36-4F72-BBFB-A5C9BF3CB41E}"/>
    <cellStyle name="40% - Accent6 2 3 7" xfId="24058" xr:uid="{31DB7DAA-791B-4784-89E8-EE87EDEE3314}"/>
    <cellStyle name="40% - Accent6 2 3 8" xfId="27257" xr:uid="{DB472CCB-9C44-42E7-A227-D85C5A1C611C}"/>
    <cellStyle name="40% - Accent6 2 3 9" xfId="24038" xr:uid="{07E7C73F-7547-42C3-B45A-CC27EF99C2D0}"/>
    <cellStyle name="40% - Accent6 2 4" xfId="1428" xr:uid="{809140AD-A36E-46AD-BA36-8E6567EC79B9}"/>
    <cellStyle name="40% - Accent6 2 4 10" xfId="12197" xr:uid="{623DB74B-B061-4E77-AC61-D1EFAEE54AED}"/>
    <cellStyle name="40% - Accent6 2 4 2" xfId="3454" xr:uid="{5991C645-D94A-45F9-A0D6-FD04DA319DE0}"/>
    <cellStyle name="40% - Accent6 2 4 2 2" xfId="7463" xr:uid="{A12B9306-B0FC-4C83-BBAE-4F30CC533D6B}"/>
    <cellStyle name="40% - Accent6 2 4 2 2 2" xfId="24062" xr:uid="{8F0F5828-5E49-48C6-84A1-B2BDCDBF067A}"/>
    <cellStyle name="40% - Accent6 2 4 2 2 3" xfId="24063" xr:uid="{33CB93AA-DB0C-412C-B09F-7201E517BB22}"/>
    <cellStyle name="40% - Accent6 2 4 2 2 4" xfId="24061" xr:uid="{1C653A17-DFFB-4E0C-AB5C-245A09BEEF52}"/>
    <cellStyle name="40% - Accent6 2 4 2 3" xfId="24064" xr:uid="{F11A8684-4ED1-4BA7-AE7C-A8375266DC82}"/>
    <cellStyle name="40% - Accent6 2 4 2 4" xfId="24065" xr:uid="{7FD055BE-2568-46ED-87F7-01890853B7F1}"/>
    <cellStyle name="40% - Accent6 2 4 2 5" xfId="24066" xr:uid="{473EEB78-3559-4BE4-9A94-3C3EA114E14D}"/>
    <cellStyle name="40% - Accent6 2 4 2 6" xfId="24060" xr:uid="{3A5A445F-E29F-499F-A674-05799C875672}"/>
    <cellStyle name="40% - Accent6 2 4 3" xfId="5472" xr:uid="{10AEC476-FEF6-467B-BE70-578CB6E65A0B}"/>
    <cellStyle name="40% - Accent6 2 4 3 2" xfId="24068" xr:uid="{A20414BE-563C-48C0-BC85-6C03B38CD21B}"/>
    <cellStyle name="40% - Accent6 2 4 3 2 2" xfId="24069" xr:uid="{90D2B3E9-E7F4-42FD-B474-B3102B62DD5E}"/>
    <cellStyle name="40% - Accent6 2 4 3 2 3" xfId="24070" xr:uid="{9C3E9CD3-2896-4D4C-9215-FD23E84842FA}"/>
    <cellStyle name="40% - Accent6 2 4 3 3" xfId="24071" xr:uid="{1A829195-B4A4-495D-98E3-7496D4E9BDC9}"/>
    <cellStyle name="40% - Accent6 2 4 3 4" xfId="24072" xr:uid="{E51CBB8B-85CA-4137-944D-62EBC3920E2C}"/>
    <cellStyle name="40% - Accent6 2 4 3 5" xfId="24073" xr:uid="{089804F6-C785-482C-B797-29319B09DF0C}"/>
    <cellStyle name="40% - Accent6 2 4 3 6" xfId="24067" xr:uid="{B75CC9C1-8553-43F3-BB42-0EE10916D5C1}"/>
    <cellStyle name="40% - Accent6 2 4 4" xfId="9967" xr:uid="{8E2F4EA0-F97F-4992-965B-0FBC22658F32}"/>
    <cellStyle name="40% - Accent6 2 4 4 2" xfId="24075" xr:uid="{40EF40F9-BD03-4080-8920-73759E8C6A81}"/>
    <cellStyle name="40% - Accent6 2 4 4 3" xfId="24076" xr:uid="{AF521B98-29EE-4FA8-BB3D-C65A4FD77822}"/>
    <cellStyle name="40% - Accent6 2 4 4 4" xfId="24074" xr:uid="{468169C0-5FEF-4D4D-A2EF-53224CEEB60A}"/>
    <cellStyle name="40% - Accent6 2 4 5" xfId="24077" xr:uid="{DE125F41-4C9A-481A-A18F-D9B586926890}"/>
    <cellStyle name="40% - Accent6 2 4 6" xfId="24078" xr:uid="{BC264C1E-77AB-4E41-BBB3-79EB94E52105}"/>
    <cellStyle name="40% - Accent6 2 4 7" xfId="24079" xr:uid="{E222CFA2-A6FF-471B-B8DA-A46826A45718}"/>
    <cellStyle name="40% - Accent6 2 4 8" xfId="28367" xr:uid="{63210A1A-6319-487B-888F-C3608D520E2B}"/>
    <cellStyle name="40% - Accent6 2 4 9" xfId="24059" xr:uid="{0988D21B-32C5-427C-A882-56D60AEE8DA8}"/>
    <cellStyle name="40% - Accent6 2 5" xfId="2477" xr:uid="{EE420AA0-C0CF-46B4-B0A4-A17246D0B58D}"/>
    <cellStyle name="40% - Accent6 2 5 2" xfId="6486" xr:uid="{0FC6C106-DBA4-43EE-8DC0-5C98E8EA7CE4}"/>
    <cellStyle name="40% - Accent6 2 5 2 2" xfId="24082" xr:uid="{BEFF493C-B0C5-4C49-BF88-BDD2BDBF88D2}"/>
    <cellStyle name="40% - Accent6 2 5 2 2 2" xfId="24083" xr:uid="{C0F792BD-BCAB-4D85-BBFF-DFC641AD6110}"/>
    <cellStyle name="40% - Accent6 2 5 2 2 3" xfId="24084" xr:uid="{642C3A69-5F74-47F2-B651-79B56C56B350}"/>
    <cellStyle name="40% - Accent6 2 5 2 3" xfId="24085" xr:uid="{489F7882-212E-4D7E-81A6-C4406B4A4592}"/>
    <cellStyle name="40% - Accent6 2 5 2 4" xfId="24086" xr:uid="{5F2970B7-FAEC-469C-9D5B-19C3CD452EDC}"/>
    <cellStyle name="40% - Accent6 2 5 2 5" xfId="24087" xr:uid="{E9A2747A-50C7-4ED4-A0A9-FA107F7D24F6}"/>
    <cellStyle name="40% - Accent6 2 5 2 6" xfId="24081" xr:uid="{E84E246D-BCCD-4B3D-8F6B-0580E377A8DF}"/>
    <cellStyle name="40% - Accent6 2 5 3" xfId="24088" xr:uid="{B5761B54-C1EC-40DF-B65C-ED50FB648308}"/>
    <cellStyle name="40% - Accent6 2 5 3 2" xfId="24089" xr:uid="{1C6005A5-3052-48BC-8109-D4FE2B17F57A}"/>
    <cellStyle name="40% - Accent6 2 5 3 2 2" xfId="24090" xr:uid="{2B0DE616-39E9-4433-B4F1-51C31B0FDC4D}"/>
    <cellStyle name="40% - Accent6 2 5 3 2 3" xfId="24091" xr:uid="{0145A6EB-27E5-4990-B22D-D2AD7C1FD57E}"/>
    <cellStyle name="40% - Accent6 2 5 3 3" xfId="24092" xr:uid="{3D6B3DC3-462B-44A3-959C-C26F72732396}"/>
    <cellStyle name="40% - Accent6 2 5 3 4" xfId="24093" xr:uid="{9C358AB2-C8DB-473A-8E93-0509DF4D5594}"/>
    <cellStyle name="40% - Accent6 2 5 3 5" xfId="24094" xr:uid="{AFE515F2-AC4A-4BDD-9F5C-FA99CDC4069B}"/>
    <cellStyle name="40% - Accent6 2 5 4" xfId="24095" xr:uid="{45FB8105-F6F3-4174-BD19-DA39E73D2C2A}"/>
    <cellStyle name="40% - Accent6 2 5 4 2" xfId="24096" xr:uid="{619B3E59-A0E1-48CF-BB5A-2B1B877D8D3B}"/>
    <cellStyle name="40% - Accent6 2 5 4 3" xfId="24097" xr:uid="{A1250C12-FF39-4738-B011-4CEC2F6DD4AA}"/>
    <cellStyle name="40% - Accent6 2 5 5" xfId="24098" xr:uid="{60A74CEE-EC96-4BB8-BBE2-F001C102D7E7}"/>
    <cellStyle name="40% - Accent6 2 5 6" xfId="24099" xr:uid="{B1D0D4F6-2085-4AB2-921F-11340A1D3150}"/>
    <cellStyle name="40% - Accent6 2 5 7" xfId="24100" xr:uid="{67678C50-D67F-4DA1-84B4-26CD0D06C991}"/>
    <cellStyle name="40% - Accent6 2 5 8" xfId="24080" xr:uid="{0BD76EB4-E5AF-4D5B-8279-9959E057669A}"/>
    <cellStyle name="40% - Accent6 2 6" xfId="4492" xr:uid="{84D5BF62-79DF-4A81-926E-FE5A69BF5ADF}"/>
    <cellStyle name="40% - Accent6 2 6 2" xfId="24102" xr:uid="{109B6143-2FF9-4177-A470-764AB4F56EFA}"/>
    <cellStyle name="40% - Accent6 2 6 2 2" xfId="24103" xr:uid="{D5CA980E-F63C-4029-AC6B-1C90762C5692}"/>
    <cellStyle name="40% - Accent6 2 6 2 3" xfId="24104" xr:uid="{D607D619-34F8-4C5C-9ACD-D0A62FC1E61D}"/>
    <cellStyle name="40% - Accent6 2 6 3" xfId="24105" xr:uid="{14CCD723-BFA7-4054-8AAC-F287161BC55A}"/>
    <cellStyle name="40% - Accent6 2 6 4" xfId="24106" xr:uid="{59D83CC8-6D09-4A92-9D2D-11BBF1981185}"/>
    <cellStyle name="40% - Accent6 2 6 5" xfId="24107" xr:uid="{115AF017-263E-4B85-AD88-D4D6FAFF1390}"/>
    <cellStyle name="40% - Accent6 2 6 6" xfId="24101" xr:uid="{65EE8100-AA36-4DEE-8F95-C18650E92054}"/>
    <cellStyle name="40% - Accent6 2 7" xfId="4467" xr:uid="{8C076950-C0E8-4C17-8212-CA4997E8E4ED}"/>
    <cellStyle name="40% - Accent6 2 7 2" xfId="24109" xr:uid="{9B9B2D5C-23B3-4038-9086-BF2675F162A0}"/>
    <cellStyle name="40% - Accent6 2 7 2 2" xfId="24110" xr:uid="{8F5A9D4F-196B-4B49-ABFC-042DC6FB5E20}"/>
    <cellStyle name="40% - Accent6 2 7 2 3" xfId="24111" xr:uid="{254EF121-8A3C-4017-A07C-1B52D69DEC02}"/>
    <cellStyle name="40% - Accent6 2 7 3" xfId="24112" xr:uid="{6E4F609E-7E72-4FC0-8F4A-48C351F410FA}"/>
    <cellStyle name="40% - Accent6 2 7 4" xfId="24113" xr:uid="{3A2C7B9F-1AFF-4403-96E7-1C19709CE1A4}"/>
    <cellStyle name="40% - Accent6 2 7 5" xfId="24114" xr:uid="{3BDBA551-4DBD-493D-B240-EC1CBE12640F}"/>
    <cellStyle name="40% - Accent6 2 7 6" xfId="24108" xr:uid="{B4EA10F1-1282-4C50-8C77-AF636D0A0A45}"/>
    <cellStyle name="40% - Accent6 2 8" xfId="8985" xr:uid="{7307CD90-E4D3-4881-8445-20CD29BBB110}"/>
    <cellStyle name="40% - Accent6 2 8 2" xfId="24116" xr:uid="{A0F78807-DAC4-4361-B79E-00214E42E646}"/>
    <cellStyle name="40% - Accent6 2 8 3" xfId="24117" xr:uid="{3E244701-9278-4079-B0E6-5DBE4B6F1943}"/>
    <cellStyle name="40% - Accent6 2 8 4" xfId="24115" xr:uid="{F3AD98A2-9442-496D-B4FD-74E3C651210F}"/>
    <cellStyle name="40% - Accent6 2 9" xfId="24118" xr:uid="{6A537723-B1F6-4417-9151-36C0D414D658}"/>
    <cellStyle name="40% - Accent6 20" xfId="1359" xr:uid="{5110F5A2-C154-4D34-A925-ECB0751FC456}"/>
    <cellStyle name="40% - Accent6 20 2" xfId="3387" xr:uid="{2EA8696A-4AA0-4C2A-9A59-3D184C909995}"/>
    <cellStyle name="40% - Accent6 20 2 2" xfId="7396" xr:uid="{EDC83ED7-B27D-4CCD-92BF-EB060DCE7A1E}"/>
    <cellStyle name="40% - Accent6 20 2 3" xfId="28300" xr:uid="{0C2F8283-A814-4F0D-B73F-93AE69626A5B}"/>
    <cellStyle name="40% - Accent6 20 3" xfId="5405" xr:uid="{446D5116-D972-402F-87E7-C09AE4F37AF9}"/>
    <cellStyle name="40% - Accent6 20 3 2" xfId="24119" xr:uid="{57B0F7D1-50CA-47AF-92FA-D05588CCEDE5}"/>
    <cellStyle name="40% - Accent6 20 4" xfId="9900" xr:uid="{1AD2B386-03DD-433D-A521-4FAC95B81E5C}"/>
    <cellStyle name="40% - Accent6 20 5" xfId="12130" xr:uid="{B1287715-C02F-4B34-BA33-8D606DDD75B9}"/>
    <cellStyle name="40% - Accent6 21" xfId="1383" xr:uid="{C35F5E69-9716-4777-B426-E595B691F9F8}"/>
    <cellStyle name="40% - Accent6 21 2" xfId="3411" xr:uid="{7FDEF263-C101-4441-8B1A-6668623EBEA3}"/>
    <cellStyle name="40% - Accent6 21 2 2" xfId="7420" xr:uid="{6D6A1420-51A0-4A4B-BF6E-7C2138E6279A}"/>
    <cellStyle name="40% - Accent6 21 2 3" xfId="28324" xr:uid="{2DB4CC84-9F42-46E5-8CA6-C6DCE4D43CE3}"/>
    <cellStyle name="40% - Accent6 21 3" xfId="5429" xr:uid="{1F80880B-61AE-43BC-9963-3A6C34A3950B}"/>
    <cellStyle name="40% - Accent6 21 3 2" xfId="24120" xr:uid="{4C4A41B8-D424-4A21-9AD9-343418C5B956}"/>
    <cellStyle name="40% - Accent6 21 4" xfId="9924" xr:uid="{489620E0-A453-4A3B-915E-1B29F94F41AB}"/>
    <cellStyle name="40% - Accent6 21 5" xfId="12154" xr:uid="{F4F8A82B-2840-42FC-8C64-1EC02154B52B}"/>
    <cellStyle name="40% - Accent6 22" xfId="1409" xr:uid="{641ACE54-2D6C-4412-A610-063F35758477}"/>
    <cellStyle name="40% - Accent6 22 2" xfId="3435" xr:uid="{75D6BCF2-345E-4F26-A2D9-E15EDC8A7529}"/>
    <cellStyle name="40% - Accent6 22 2 2" xfId="7444" xr:uid="{C0F72B42-0BC7-425D-B2C1-27C3AC041957}"/>
    <cellStyle name="40% - Accent6 22 2 3" xfId="28349" xr:uid="{D86B62CC-23D4-46D9-A105-96AAF63C7204}"/>
    <cellStyle name="40% - Accent6 22 3" xfId="5453" xr:uid="{DB9F1C63-6E2F-42DA-87EE-61ABE4FE9E84}"/>
    <cellStyle name="40% - Accent6 22 3 2" xfId="24121" xr:uid="{7985AC3D-2EC8-4435-8B30-DE730CF3DEBE}"/>
    <cellStyle name="40% - Accent6 22 4" xfId="9948" xr:uid="{71794772-6575-4D2D-AF46-ECE639D8E094}"/>
    <cellStyle name="40% - Accent6 22 5" xfId="12178" xr:uid="{799906F3-6787-4A58-8E57-2D2FA0EDC2A3}"/>
    <cellStyle name="40% - Accent6 23" xfId="2386" xr:uid="{64BA9892-5148-465B-BF2A-67E922A4E732}"/>
    <cellStyle name="40% - Accent6 23 2" xfId="6395" xr:uid="{37FD1375-B7B8-483D-BA7A-CF1388237CE4}"/>
    <cellStyle name="40% - Accent6 23 2 2" xfId="24122" xr:uid="{2DCB1BC5-68A7-4C97-AE1F-FDDA02F18658}"/>
    <cellStyle name="40% - Accent6 23 3" xfId="11064" xr:uid="{9A1D83F4-50A4-44E2-911D-F99CA9AFE5F4}"/>
    <cellStyle name="40% - Accent6 24" xfId="4380" xr:uid="{1B43223A-5FEB-4EE1-9CE4-92CB6DC3EC56}"/>
    <cellStyle name="40% - Accent6 24 2" xfId="24123" xr:uid="{4F13D96E-5CA3-46E7-BC57-C578B86A1A26}"/>
    <cellStyle name="40% - Accent6 25" xfId="8879" xr:uid="{A818B50F-BFB0-44D2-87A0-26A99ED594A5}"/>
    <cellStyle name="40% - Accent6 25 2" xfId="24124" xr:uid="{7A334710-9B08-4CD5-92BA-75EC72F365F3}"/>
    <cellStyle name="40% - Accent6 26" xfId="24125" xr:uid="{21067E7F-0472-4435-8C82-B63FA402C9D4}"/>
    <cellStyle name="40% - Accent6 27" xfId="24126" xr:uid="{C934EACD-40B2-406E-BA27-BE0E179A652E}"/>
    <cellStyle name="40% - Accent6 28" xfId="24127" xr:uid="{3A0C276E-E760-41D0-BB48-E89640E79761}"/>
    <cellStyle name="40% - Accent6 29" xfId="24128" xr:uid="{8C6FE632-CBA4-4950-8636-D33C27433566}"/>
    <cellStyle name="40% - Accent6 3" xfId="457" xr:uid="{FF8D893C-367F-4069-B2F0-FF22F28814B6}"/>
    <cellStyle name="40% - Accent6 3 10" xfId="24130" xr:uid="{C064CA33-D45D-4A55-A672-3E99368CD3E0}"/>
    <cellStyle name="40% - Accent6 3 11" xfId="24131" xr:uid="{377FF9CB-0033-4FA5-B311-49C6683B6B29}"/>
    <cellStyle name="40% - Accent6 3 12" xfId="24132" xr:uid="{7E3BEF8A-0260-4792-BC8D-8D5CB4F071A4}"/>
    <cellStyle name="40% - Accent6 3 13" xfId="24129" xr:uid="{6C8E189E-E45F-4B17-B522-0C40DE3AE580}"/>
    <cellStyle name="40% - Accent6 3 14" xfId="27492" xr:uid="{F766482F-8BB0-4B09-9EE5-9E05D650D192}"/>
    <cellStyle name="40% - Accent6 3 15" xfId="13161" xr:uid="{AF5F0434-BF1D-4DE1-A336-E96521290F52}"/>
    <cellStyle name="40% - Accent6 3 16" xfId="11244" xr:uid="{E1D44A7F-1BA3-4424-B55E-C948A10761F2}"/>
    <cellStyle name="40% - Accent6 3 2" xfId="744" xr:uid="{EB4A8BE2-91AB-415D-965F-385071EBC7F1}"/>
    <cellStyle name="40% - Accent6 3 2 10" xfId="27723" xr:uid="{0BDC8EF3-5496-4C0B-9482-D464EC6FC8C3}"/>
    <cellStyle name="40% - Accent6 3 2 11" xfId="24133" xr:uid="{3D97A985-5837-426D-BBAF-9D5FCD3C6ED6}"/>
    <cellStyle name="40% - Accent6 3 2 12" xfId="11518" xr:uid="{CA6AA923-B422-46BE-93E3-57615D7F805D}"/>
    <cellStyle name="40% - Accent6 3 2 2" xfId="1789" xr:uid="{BF0D5F4D-237B-4629-8B84-AA048C7268A9}"/>
    <cellStyle name="40% - Accent6 3 2 2 10" xfId="12556" xr:uid="{4053705B-2D59-42AC-A749-4CCD9D626277}"/>
    <cellStyle name="40% - Accent6 3 2 2 2" xfId="3813" xr:uid="{FA545E28-104B-4263-897A-2A63F0ADF87E}"/>
    <cellStyle name="40% - Accent6 3 2 2 2 2" xfId="7822" xr:uid="{EFA95CD3-3C11-4A4E-850D-0A2660E1DDAE}"/>
    <cellStyle name="40% - Accent6 3 2 2 2 2 2" xfId="24137" xr:uid="{0E8CC55A-D8A7-4E48-AB94-96D8489F3CE3}"/>
    <cellStyle name="40% - Accent6 3 2 2 2 2 3" xfId="24138" xr:uid="{97BA0255-E977-4A35-9B65-D1BE6D1A32D7}"/>
    <cellStyle name="40% - Accent6 3 2 2 2 2 4" xfId="24136" xr:uid="{CAA7E170-1FEF-47F5-BA06-8B34420415B7}"/>
    <cellStyle name="40% - Accent6 3 2 2 2 3" xfId="24139" xr:uid="{7C5EDAE9-23E6-4337-B658-510FE678FE68}"/>
    <cellStyle name="40% - Accent6 3 2 2 2 4" xfId="24140" xr:uid="{1ABA9CF4-FDB8-44AD-B497-37FB6ECB04E9}"/>
    <cellStyle name="40% - Accent6 3 2 2 2 5" xfId="24141" xr:uid="{0B17110A-FBFE-4D03-B1B1-845E679671C4}"/>
    <cellStyle name="40% - Accent6 3 2 2 2 6" xfId="24135" xr:uid="{BEE6B660-0889-4E8A-90CB-BDECCDFC0145}"/>
    <cellStyle name="40% - Accent6 3 2 2 3" xfId="5831" xr:uid="{B63A44A3-3223-40F0-BAA7-2EEC01255BBD}"/>
    <cellStyle name="40% - Accent6 3 2 2 3 2" xfId="24143" xr:uid="{3F5E7A17-60F0-48EE-803B-DA7AAD6C4C24}"/>
    <cellStyle name="40% - Accent6 3 2 2 3 2 2" xfId="24144" xr:uid="{B0BDDBA9-3EC8-43B6-8691-C92571472489}"/>
    <cellStyle name="40% - Accent6 3 2 2 3 2 3" xfId="24145" xr:uid="{6606254C-5B50-4E30-B68B-EC4A25B0DF47}"/>
    <cellStyle name="40% - Accent6 3 2 2 3 3" xfId="24146" xr:uid="{DE387B1C-6225-4F64-96CF-1F7784228A16}"/>
    <cellStyle name="40% - Accent6 3 2 2 3 4" xfId="24147" xr:uid="{9697B2BC-1D18-4957-A2A5-832E49E74F22}"/>
    <cellStyle name="40% - Accent6 3 2 2 3 5" xfId="24148" xr:uid="{D662CEC9-4034-4727-88BD-7041B2070F93}"/>
    <cellStyle name="40% - Accent6 3 2 2 3 6" xfId="24142" xr:uid="{DFF7DA1D-F61C-4A20-A6E2-F0B1B6F0F511}"/>
    <cellStyle name="40% - Accent6 3 2 2 4" xfId="10326" xr:uid="{CBF58E05-A25E-45A6-B755-459AEB0769A1}"/>
    <cellStyle name="40% - Accent6 3 2 2 4 2" xfId="24150" xr:uid="{AECDAD98-B4AA-42BD-8B78-256F30525AF0}"/>
    <cellStyle name="40% - Accent6 3 2 2 4 3" xfId="24151" xr:uid="{5057148E-800D-4843-B753-60882CD908AA}"/>
    <cellStyle name="40% - Accent6 3 2 2 4 4" xfId="24149" xr:uid="{77023E04-364F-4B77-9857-50C234D87796}"/>
    <cellStyle name="40% - Accent6 3 2 2 5" xfId="24152" xr:uid="{396C32CA-8281-4942-907D-78FD823AF5FE}"/>
    <cellStyle name="40% - Accent6 3 2 2 6" xfId="24153" xr:uid="{A6C69D6D-35DC-46FA-B7B7-40D7247B9FD0}"/>
    <cellStyle name="40% - Accent6 3 2 2 7" xfId="24154" xr:uid="{7AAC66F1-1482-4005-9117-2982A44DF542}"/>
    <cellStyle name="40% - Accent6 3 2 2 8" xfId="28706" xr:uid="{606E939B-CFF2-450C-A069-6AED08EE27E6}"/>
    <cellStyle name="40% - Accent6 3 2 2 9" xfId="24134" xr:uid="{C671C530-19E9-4309-B549-E5AFA0C49A64}"/>
    <cellStyle name="40% - Accent6 3 2 3" xfId="2776" xr:uid="{68C4ACF0-F2BA-45CB-8E2F-210E41F88682}"/>
    <cellStyle name="40% - Accent6 3 2 3 2" xfId="6785" xr:uid="{41114510-B232-4E43-9AFD-B24B50948EF8}"/>
    <cellStyle name="40% - Accent6 3 2 3 2 2" xfId="24157" xr:uid="{6741C5ED-024A-48B7-9316-DEFAE8C3C695}"/>
    <cellStyle name="40% - Accent6 3 2 3 2 2 2" xfId="24158" xr:uid="{47850756-64F8-4AD8-952B-D55B9797DBC0}"/>
    <cellStyle name="40% - Accent6 3 2 3 2 2 3" xfId="24159" xr:uid="{5424C788-E6F2-4679-8544-601865482554}"/>
    <cellStyle name="40% - Accent6 3 2 3 2 3" xfId="24160" xr:uid="{1E43D258-8A33-49BB-BDC7-AE0AB841F35F}"/>
    <cellStyle name="40% - Accent6 3 2 3 2 4" xfId="24161" xr:uid="{C2D0EAF4-ACFF-4A09-A962-E534D7F136DD}"/>
    <cellStyle name="40% - Accent6 3 2 3 2 5" xfId="24162" xr:uid="{E008C4C6-9D39-4C87-AE1B-DF1D34510EF9}"/>
    <cellStyle name="40% - Accent6 3 2 3 2 6" xfId="24156" xr:uid="{2B45C3E2-C419-480B-9446-5089B6665E4F}"/>
    <cellStyle name="40% - Accent6 3 2 3 3" xfId="24163" xr:uid="{672148EB-EB3B-4608-8E45-F7804F62DCA1}"/>
    <cellStyle name="40% - Accent6 3 2 3 3 2" xfId="24164" xr:uid="{160C1AA6-230F-4AD8-A1F6-5443C3A6057C}"/>
    <cellStyle name="40% - Accent6 3 2 3 3 2 2" xfId="24165" xr:uid="{E2CABE44-C30E-49FE-9846-B47EB9ECB91A}"/>
    <cellStyle name="40% - Accent6 3 2 3 3 2 3" xfId="24166" xr:uid="{A28CD04C-191A-4ACE-93FB-ACCA81983AB0}"/>
    <cellStyle name="40% - Accent6 3 2 3 3 3" xfId="24167" xr:uid="{EAF25E7C-205C-406B-BB3C-593B18E8ED6E}"/>
    <cellStyle name="40% - Accent6 3 2 3 3 4" xfId="24168" xr:uid="{FBEFC6E8-FB6C-442B-BC91-81A2303E010A}"/>
    <cellStyle name="40% - Accent6 3 2 3 3 5" xfId="24169" xr:uid="{C1FEC95E-9C40-4507-8B9B-E33763B62179}"/>
    <cellStyle name="40% - Accent6 3 2 3 4" xfId="24170" xr:uid="{847BD979-5BC5-42BE-99F8-2026D8A904CA}"/>
    <cellStyle name="40% - Accent6 3 2 3 4 2" xfId="24171" xr:uid="{3B192F60-27F7-45D2-8C57-0DEE004956FE}"/>
    <cellStyle name="40% - Accent6 3 2 3 4 3" xfId="24172" xr:uid="{D7B32FD9-8D47-411C-BDBF-095702D2FFFA}"/>
    <cellStyle name="40% - Accent6 3 2 3 5" xfId="24173" xr:uid="{2BC8C4DE-4275-4B54-8171-7A547120F4FA}"/>
    <cellStyle name="40% - Accent6 3 2 3 6" xfId="24174" xr:uid="{00410364-18B5-4588-B2A9-4AACFB248B40}"/>
    <cellStyle name="40% - Accent6 3 2 3 7" xfId="24175" xr:uid="{4D9F8E23-C7DA-4E5C-820D-305D0199969D}"/>
    <cellStyle name="40% - Accent6 3 2 3 8" xfId="24155" xr:uid="{28787A0C-9E0D-4B66-90DD-FC13A72A8C11}"/>
    <cellStyle name="40% - Accent6 3 2 4" xfId="4793" xr:uid="{C010474A-0156-4820-9577-5E542CD1D340}"/>
    <cellStyle name="40% - Accent6 3 2 4 2" xfId="24177" xr:uid="{D81EC8EB-512A-4647-9002-2ED089901EA8}"/>
    <cellStyle name="40% - Accent6 3 2 4 2 2" xfId="24178" xr:uid="{99FA4E3A-7C36-4526-A1F3-A72F5368D504}"/>
    <cellStyle name="40% - Accent6 3 2 4 2 3" xfId="24179" xr:uid="{7DFF393C-D205-4B79-A20E-708A45FA6DF2}"/>
    <cellStyle name="40% - Accent6 3 2 4 3" xfId="24180" xr:uid="{F9FB16B2-EC80-4592-971E-B7BCF3321F44}"/>
    <cellStyle name="40% - Accent6 3 2 4 4" xfId="24181" xr:uid="{A56F0C80-396C-4910-ADA4-EACAF82E9E75}"/>
    <cellStyle name="40% - Accent6 3 2 4 5" xfId="24182" xr:uid="{683393F9-C5DE-46DE-9455-189BD557F49D}"/>
    <cellStyle name="40% - Accent6 3 2 4 6" xfId="24176" xr:uid="{F271A597-35D2-451A-9F61-E8B539B8A665}"/>
    <cellStyle name="40% - Accent6 3 2 5" xfId="9289" xr:uid="{7666CAD9-151A-407D-9ED0-B84F024BC455}"/>
    <cellStyle name="40% - Accent6 3 2 5 2" xfId="24184" xr:uid="{AEE7BC60-7F58-4B5C-9D42-FFCD8134C4AF}"/>
    <cellStyle name="40% - Accent6 3 2 5 2 2" xfId="24185" xr:uid="{30CF5FBA-35DA-400D-997B-55667CF72F5D}"/>
    <cellStyle name="40% - Accent6 3 2 5 2 3" xfId="24186" xr:uid="{6934597C-3762-4261-BBF1-1B42C49D5618}"/>
    <cellStyle name="40% - Accent6 3 2 5 3" xfId="24187" xr:uid="{54701FE5-8879-4E63-A527-88A07D8273E4}"/>
    <cellStyle name="40% - Accent6 3 2 5 4" xfId="24188" xr:uid="{5CEF2476-E623-42DC-A4B6-B35AB19779DD}"/>
    <cellStyle name="40% - Accent6 3 2 5 5" xfId="24189" xr:uid="{1E87837C-B026-46C6-A82D-B4FD0E2159BB}"/>
    <cellStyle name="40% - Accent6 3 2 5 6" xfId="24183" xr:uid="{32887024-DB94-4851-B35F-F78CE92BDD61}"/>
    <cellStyle name="40% - Accent6 3 2 6" xfId="24190" xr:uid="{BE34A844-CD47-4F3C-81C6-779D0D1ED566}"/>
    <cellStyle name="40% - Accent6 3 2 6 2" xfId="24191" xr:uid="{5A754A0F-A638-47C5-836E-018263EA0AB3}"/>
    <cellStyle name="40% - Accent6 3 2 6 3" xfId="24192" xr:uid="{551D8697-A392-4A56-9F2A-9FAC55E08FE0}"/>
    <cellStyle name="40% - Accent6 3 2 7" xfId="24193" xr:uid="{A76F4D55-7206-4558-AD4E-26917A0E45CD}"/>
    <cellStyle name="40% - Accent6 3 2 8" xfId="24194" xr:uid="{42F3FBB9-52C8-4CF3-B36E-2BB290DE1C33}"/>
    <cellStyle name="40% - Accent6 3 2 9" xfId="24195" xr:uid="{36787544-F4E0-4902-919A-ED19119805EE}"/>
    <cellStyle name="40% - Accent6 3 3" xfId="1015" xr:uid="{2F6CA463-92D7-4446-BECF-131C8233C038}"/>
    <cellStyle name="40% - Accent6 3 3 10" xfId="11786" xr:uid="{F0AAA22F-E646-4A08-8F68-849381E2E7A5}"/>
    <cellStyle name="40% - Accent6 3 3 2" xfId="2056" xr:uid="{0B7AFD25-2BF7-49C0-9C37-8028844BD0A2}"/>
    <cellStyle name="40% - Accent6 3 3 2 2" xfId="4080" xr:uid="{2B83FB61-0A99-4A6A-985C-B86A8C236533}"/>
    <cellStyle name="40% - Accent6 3 3 2 2 2" xfId="8089" xr:uid="{6D80E841-5757-44A1-8F16-55FF57640814}"/>
    <cellStyle name="40% - Accent6 3 3 2 2 2 2" xfId="24199" xr:uid="{35134B3E-439B-4D8E-A9B2-0F24438378DE}"/>
    <cellStyle name="40% - Accent6 3 3 2 2 3" xfId="24200" xr:uid="{147E78A3-DE84-4DE2-9C34-8347ABD38BC1}"/>
    <cellStyle name="40% - Accent6 3 3 2 2 4" xfId="24198" xr:uid="{E840D975-B071-4A1E-82D1-550458AE45AD}"/>
    <cellStyle name="40% - Accent6 3 3 2 3" xfId="6098" xr:uid="{F35E52E9-C8EF-4A17-8CF8-63B287A3000D}"/>
    <cellStyle name="40% - Accent6 3 3 2 3 2" xfId="24201" xr:uid="{61981891-D969-496A-9599-827E80F9EE5F}"/>
    <cellStyle name="40% - Accent6 3 3 2 4" xfId="10593" xr:uid="{A11D254C-920E-4282-B680-B5DD29FC4B3C}"/>
    <cellStyle name="40% - Accent6 3 3 2 4 2" xfId="24202" xr:uid="{3B466122-8DC6-403D-A134-8B774A2285A0}"/>
    <cellStyle name="40% - Accent6 3 3 2 5" xfId="24203" xr:uid="{5B22A86F-14D2-455B-B385-AB66FB57745F}"/>
    <cellStyle name="40% - Accent6 3 3 2 6" xfId="28967" xr:uid="{1DEFFC2D-EBB2-4B2D-89F5-EBA609433F7B}"/>
    <cellStyle name="40% - Accent6 3 3 2 7" xfId="24197" xr:uid="{9BDECE0C-1E3F-420C-BE0A-642EB19A9D13}"/>
    <cellStyle name="40% - Accent6 3 3 2 8" xfId="12823" xr:uid="{E584B662-FB3C-40CC-A415-A57BE11251EB}"/>
    <cellStyle name="40% - Accent6 3 3 3" xfId="3043" xr:uid="{A9DACD6A-6E62-4964-8631-751EFBAC66F3}"/>
    <cellStyle name="40% - Accent6 3 3 3 2" xfId="7052" xr:uid="{3141ED7C-0694-42F8-B439-07791B2B8E61}"/>
    <cellStyle name="40% - Accent6 3 3 3 2 2" xfId="24206" xr:uid="{95887027-D16E-4D02-8DE4-7362D0F3C49A}"/>
    <cellStyle name="40% - Accent6 3 3 3 2 3" xfId="24207" xr:uid="{65F6773C-18AF-422A-AFBC-DF6466065B85}"/>
    <cellStyle name="40% - Accent6 3 3 3 2 4" xfId="24205" xr:uid="{85AC253A-1328-446C-B1F1-BBFED5C1FE7A}"/>
    <cellStyle name="40% - Accent6 3 3 3 3" xfId="24208" xr:uid="{62246195-7DE8-4C43-912D-6F528579BDFE}"/>
    <cellStyle name="40% - Accent6 3 3 3 4" xfId="24209" xr:uid="{2D0C5924-28EC-486A-ACD2-0F03C6C5137A}"/>
    <cellStyle name="40% - Accent6 3 3 3 5" xfId="24210" xr:uid="{68F424FA-6B8E-4439-BCB1-2592F3235611}"/>
    <cellStyle name="40% - Accent6 3 3 3 6" xfId="24204" xr:uid="{C30B9C13-4F4D-413A-9611-41F8E5C91EA1}"/>
    <cellStyle name="40% - Accent6 3 3 4" xfId="5061" xr:uid="{087CA1B3-5FB7-4F21-93F2-982EDFD72B00}"/>
    <cellStyle name="40% - Accent6 3 3 4 2" xfId="24212" xr:uid="{9C5185E3-884F-4497-8BB1-1D91C5E21B85}"/>
    <cellStyle name="40% - Accent6 3 3 4 3" xfId="24213" xr:uid="{6873B28D-9E14-4F81-8249-E3E8FA6451C0}"/>
    <cellStyle name="40% - Accent6 3 3 4 4" xfId="24211" xr:uid="{6610DE22-2092-4672-811C-03511575D2B9}"/>
    <cellStyle name="40% - Accent6 3 3 5" xfId="9556" xr:uid="{8D7FD789-019B-487F-817D-ED2E175CF33B}"/>
    <cellStyle name="40% - Accent6 3 3 5 2" xfId="24214" xr:uid="{8DF11637-030C-4FA6-B0F4-874E21FB1B9F}"/>
    <cellStyle name="40% - Accent6 3 3 6" xfId="24215" xr:uid="{4FAA0323-E683-438E-9734-C36D8AFB4FEA}"/>
    <cellStyle name="40% - Accent6 3 3 7" xfId="24216" xr:uid="{27281275-BC39-4C72-A722-DAF7F74070F9}"/>
    <cellStyle name="40% - Accent6 3 3 8" xfId="27970" xr:uid="{CA21F7CB-5998-4996-A7FB-017D2B02F930}"/>
    <cellStyle name="40% - Accent6 3 3 9" xfId="24196" xr:uid="{8CDDDA88-B0DB-4E33-99BF-94D43601F432}"/>
    <cellStyle name="40% - Accent6 3 4" xfId="1522" xr:uid="{77DC522E-F0E2-49AC-94E8-77DE4C51DC02}"/>
    <cellStyle name="40% - Accent6 3 4 10" xfId="12289" xr:uid="{B8E8D6DD-980B-4221-A16B-F12342C57C1E}"/>
    <cellStyle name="40% - Accent6 3 4 2" xfId="3546" xr:uid="{8B925779-A026-409B-9DBB-1787BB58FD7B}"/>
    <cellStyle name="40% - Accent6 3 4 2 2" xfId="7555" xr:uid="{8DD609EB-5A85-4AAE-864F-4DD1B1EF6335}"/>
    <cellStyle name="40% - Accent6 3 4 2 2 2" xfId="24220" xr:uid="{1A725CD4-25EF-434D-ACB4-1FB582DA6F39}"/>
    <cellStyle name="40% - Accent6 3 4 2 2 3" xfId="24221" xr:uid="{0D2B1E98-B7D6-4B96-9B42-F1C922165176}"/>
    <cellStyle name="40% - Accent6 3 4 2 2 4" xfId="24219" xr:uid="{05E0961C-5756-413D-B9B9-BFFA38808882}"/>
    <cellStyle name="40% - Accent6 3 4 2 3" xfId="24222" xr:uid="{5FFCA62C-AB2E-4421-9D54-5B3075C50377}"/>
    <cellStyle name="40% - Accent6 3 4 2 4" xfId="24223" xr:uid="{29973721-65E1-4E7B-9CAC-C47664300D6A}"/>
    <cellStyle name="40% - Accent6 3 4 2 5" xfId="24224" xr:uid="{41449EC0-2B19-4CF8-A12E-A2E66CFA3670}"/>
    <cellStyle name="40% - Accent6 3 4 2 6" xfId="24218" xr:uid="{97E7D280-F150-4723-BB90-DBD1D64BA1DD}"/>
    <cellStyle name="40% - Accent6 3 4 3" xfId="5564" xr:uid="{CD18821C-B559-4C5B-92CC-EAE2F69D0C2B}"/>
    <cellStyle name="40% - Accent6 3 4 3 2" xfId="24226" xr:uid="{B4AD6395-3E28-44B1-9A5C-B657EC04FAD5}"/>
    <cellStyle name="40% - Accent6 3 4 3 2 2" xfId="24227" xr:uid="{AF208E13-A866-49C8-9EF8-6B769876C4D4}"/>
    <cellStyle name="40% - Accent6 3 4 3 2 3" xfId="24228" xr:uid="{CEFAD99D-F307-4D02-8169-F8C0675CD6D0}"/>
    <cellStyle name="40% - Accent6 3 4 3 3" xfId="24229" xr:uid="{9A62BD8C-507B-4B09-A7D9-7D5623146136}"/>
    <cellStyle name="40% - Accent6 3 4 3 4" xfId="24230" xr:uid="{C2E7183D-3DC3-4799-8B3D-8B71434D4F56}"/>
    <cellStyle name="40% - Accent6 3 4 3 5" xfId="24231" xr:uid="{9586341A-3D65-40B9-97D4-C7279081EF19}"/>
    <cellStyle name="40% - Accent6 3 4 3 6" xfId="24225" xr:uid="{525F1680-72AF-4CCA-AE8E-FECD3F7C3E31}"/>
    <cellStyle name="40% - Accent6 3 4 4" xfId="10059" xr:uid="{0DCFE83B-6885-4318-8DB5-1715CE848106}"/>
    <cellStyle name="40% - Accent6 3 4 4 2" xfId="24233" xr:uid="{D0202935-2CAD-484E-8FA4-146192E4C7E5}"/>
    <cellStyle name="40% - Accent6 3 4 4 3" xfId="24234" xr:uid="{3F8039B7-A30E-45FA-A05A-1D6468D889DE}"/>
    <cellStyle name="40% - Accent6 3 4 4 4" xfId="24232" xr:uid="{6E545BB6-EDC9-4009-AD81-7DB42726A2B0}"/>
    <cellStyle name="40% - Accent6 3 4 5" xfId="24235" xr:uid="{A6E3E0E1-AF50-4FB8-99CF-2A7E7AF1BC4B}"/>
    <cellStyle name="40% - Accent6 3 4 6" xfId="24236" xr:uid="{B6EA5309-DC53-4934-9C89-E46970A18460}"/>
    <cellStyle name="40% - Accent6 3 4 7" xfId="24237" xr:uid="{CF9A4E3E-E9F9-4665-AB08-5E45DD424935}"/>
    <cellStyle name="40% - Accent6 3 4 8" xfId="28459" xr:uid="{17782BC7-C086-410C-8F7D-1E8CDDCEC29D}"/>
    <cellStyle name="40% - Accent6 3 4 9" xfId="24217" xr:uid="{D5650B55-EDBC-44F4-A305-41FB1139C68D}"/>
    <cellStyle name="40% - Accent6 3 5" xfId="2509" xr:uid="{E6AD02EF-A07A-4FAF-ADC2-B20A649218C4}"/>
    <cellStyle name="40% - Accent6 3 5 2" xfId="6518" xr:uid="{C4289C61-22D9-43E7-8C4E-CE0F39F544C3}"/>
    <cellStyle name="40% - Accent6 3 5 2 2" xfId="24240" xr:uid="{27DB34FB-C25F-476A-BE3C-D2B48FD499C0}"/>
    <cellStyle name="40% - Accent6 3 5 2 2 2" xfId="24241" xr:uid="{E5217C2F-33BE-44A8-A112-474C11D48C25}"/>
    <cellStyle name="40% - Accent6 3 5 2 2 3" xfId="24242" xr:uid="{C05BF2C3-967D-4C0A-BC20-538AE80E806D}"/>
    <cellStyle name="40% - Accent6 3 5 2 3" xfId="24243" xr:uid="{6B52C6F9-4ACD-4FA6-9D16-ACF5B10755B0}"/>
    <cellStyle name="40% - Accent6 3 5 2 4" xfId="24244" xr:uid="{7EDBB524-ECB3-4683-B594-4AA4583D20C0}"/>
    <cellStyle name="40% - Accent6 3 5 2 5" xfId="24245" xr:uid="{51A36A31-18E3-4BD7-80CF-4A54F20C0277}"/>
    <cellStyle name="40% - Accent6 3 5 2 6" xfId="24239" xr:uid="{06B137B3-E009-4431-8D6E-BD410087C1C9}"/>
    <cellStyle name="40% - Accent6 3 5 3" xfId="24246" xr:uid="{E2F17FD5-B1D9-4C11-AA64-2369F7F9C7A0}"/>
    <cellStyle name="40% - Accent6 3 5 3 2" xfId="24247" xr:uid="{482A65DF-3E6B-4354-B767-1B31F77489C6}"/>
    <cellStyle name="40% - Accent6 3 5 3 2 2" xfId="24248" xr:uid="{0BD00CE7-1355-4AAE-A64E-0AA2A6C8FFD6}"/>
    <cellStyle name="40% - Accent6 3 5 3 2 3" xfId="24249" xr:uid="{E39BACCB-2F0D-4226-8BB6-E45A806040CA}"/>
    <cellStyle name="40% - Accent6 3 5 3 3" xfId="24250" xr:uid="{3C76717C-0145-4F1B-908D-695BDF35495E}"/>
    <cellStyle name="40% - Accent6 3 5 3 4" xfId="24251" xr:uid="{26BFF2F6-ACAB-420B-A7B4-F7DD5D8F2A83}"/>
    <cellStyle name="40% - Accent6 3 5 3 5" xfId="24252" xr:uid="{4B6A3152-5992-420C-97A8-C730B7E07878}"/>
    <cellStyle name="40% - Accent6 3 5 4" xfId="24253" xr:uid="{DC9459C7-B678-40D9-8378-D4BF992C6E75}"/>
    <cellStyle name="40% - Accent6 3 5 4 2" xfId="24254" xr:uid="{EF1A0330-5A0F-4CD0-9D92-D25FB8EC142E}"/>
    <cellStyle name="40% - Accent6 3 5 4 3" xfId="24255" xr:uid="{3B94E266-F803-46C1-B497-A965B8C2B8C2}"/>
    <cellStyle name="40% - Accent6 3 5 5" xfId="24256" xr:uid="{0416C003-61B7-4AA2-BEC3-ED2FA4B5CD50}"/>
    <cellStyle name="40% - Accent6 3 5 6" xfId="24257" xr:uid="{40413CA3-F8D4-4FE0-AA14-D67958D4D710}"/>
    <cellStyle name="40% - Accent6 3 5 7" xfId="24258" xr:uid="{81FBC701-BA96-40BD-B561-BB748986E667}"/>
    <cellStyle name="40% - Accent6 3 5 8" xfId="24238" xr:uid="{E8F53291-2236-4BE4-BC9D-8F848539FD2F}"/>
    <cellStyle name="40% - Accent6 3 6" xfId="4525" xr:uid="{A6CBD0CC-557C-4005-9D7A-F59FC4CF6E07}"/>
    <cellStyle name="40% - Accent6 3 6 2" xfId="24260" xr:uid="{85EFC817-D748-4B8A-AC6D-B6A5327BD9CD}"/>
    <cellStyle name="40% - Accent6 3 6 2 2" xfId="24261" xr:uid="{71E08892-9268-41C3-935D-A374B871C3B7}"/>
    <cellStyle name="40% - Accent6 3 6 2 3" xfId="24262" xr:uid="{DB2626E0-55D7-4F5C-8C09-35F4F59009A8}"/>
    <cellStyle name="40% - Accent6 3 6 3" xfId="24263" xr:uid="{0CCDFF14-A01C-4CFD-B8B2-EDE66E3DA8AE}"/>
    <cellStyle name="40% - Accent6 3 6 4" xfId="24264" xr:uid="{3AE60511-8D8F-40FF-A969-5E77A10A0462}"/>
    <cellStyle name="40% - Accent6 3 6 5" xfId="24265" xr:uid="{60D53F3E-1D2D-468F-B80D-23DE74117ECF}"/>
    <cellStyle name="40% - Accent6 3 6 6" xfId="24266" xr:uid="{79EA167A-B828-4E1D-9F2E-65C8EED148C0}"/>
    <cellStyle name="40% - Accent6 3 6 7" xfId="24259" xr:uid="{5433F8B8-4EE5-4DEC-BCEC-20AC707EDB15}"/>
    <cellStyle name="40% - Accent6 3 7" xfId="9020" xr:uid="{E76888DA-D352-4908-8B1E-EE815F5676F4}"/>
    <cellStyle name="40% - Accent6 3 7 2" xfId="24268" xr:uid="{9A7B1566-37B7-4FDA-8325-B6A05CA0790F}"/>
    <cellStyle name="40% - Accent6 3 7 2 2" xfId="24269" xr:uid="{E1FE0DBD-6923-46EA-B5DD-0974E6903347}"/>
    <cellStyle name="40% - Accent6 3 7 2 3" xfId="24270" xr:uid="{7A68DEEB-C604-4684-BC85-6E6DF4AA55ED}"/>
    <cellStyle name="40% - Accent6 3 7 3" xfId="24271" xr:uid="{C6367146-F2AC-4ED5-9AA1-6BB26CA570A3}"/>
    <cellStyle name="40% - Accent6 3 7 4" xfId="24272" xr:uid="{4F842C09-A03B-4FC8-885B-F7E30FD74A26}"/>
    <cellStyle name="40% - Accent6 3 7 5" xfId="24273" xr:uid="{D11AC900-BC26-4AF1-8E32-B51B60617332}"/>
    <cellStyle name="40% - Accent6 3 7 6" xfId="24267" xr:uid="{2424BA35-7375-4A68-A39F-6B0251AF3A5A}"/>
    <cellStyle name="40% - Accent6 3 8" xfId="24274" xr:uid="{87CDCFAA-5DEF-4BC2-8249-8F461A1710BD}"/>
    <cellStyle name="40% - Accent6 3 8 2" xfId="24275" xr:uid="{73138F30-5143-475D-8FD6-03333210E808}"/>
    <cellStyle name="40% - Accent6 3 8 3" xfId="24276" xr:uid="{B8C95331-7969-4CDA-B30B-9E9AD21DF6E7}"/>
    <cellStyle name="40% - Accent6 3 9" xfId="24277" xr:uid="{441BC3E1-F5D6-4E34-B2D0-36E210DEE6EA}"/>
    <cellStyle name="40% - Accent6 30" xfId="24278" xr:uid="{09CF1453-3E3A-4EBF-811B-FDF33B342017}"/>
    <cellStyle name="40% - Accent6 31" xfId="24279" xr:uid="{EA2ECBD6-FD2F-4F1F-8BDD-FFE7EBB846C2}"/>
    <cellStyle name="40% - Accent6 32" xfId="24280" xr:uid="{0F7E6A41-F2E0-485B-B0FC-496563BB023A}"/>
    <cellStyle name="40% - Accent6 33" xfId="24281" xr:uid="{5E15A3D5-BA5C-4A26-ABA4-CB951F8FE2D4}"/>
    <cellStyle name="40% - Accent6 34" xfId="24282" xr:uid="{256B6F87-0138-42C6-ABF5-AAFF9353870A}"/>
    <cellStyle name="40% - Accent6 35" xfId="24283" xr:uid="{E4A9DA48-DEF1-4567-A831-B972F62E407F}"/>
    <cellStyle name="40% - Accent6 36" xfId="23805" xr:uid="{0CBD53D1-DFB4-465C-9830-0B8AA69C014D}"/>
    <cellStyle name="40% - Accent6 37" xfId="13131" xr:uid="{47D7979D-3831-4C4E-9195-5DC5BE7665F4}"/>
    <cellStyle name="40% - Accent6 38" xfId="11014" xr:uid="{95D2DBC7-8679-4982-AB0F-1EA1D3CABDDA}"/>
    <cellStyle name="40% - Accent6 39" xfId="11406" xr:uid="{CB53BD10-34A9-418F-810E-BF0079C0605C}"/>
    <cellStyle name="40% - Accent6 4" xfId="475" xr:uid="{E9EA0483-7F8F-4355-87A8-362FF54B594D}"/>
    <cellStyle name="40% - Accent6 4 10" xfId="24285" xr:uid="{EAFBBD6C-8364-40E0-9A1B-C2DD124B77C3}"/>
    <cellStyle name="40% - Accent6 4 11" xfId="24286" xr:uid="{D59DD251-6D5E-462E-A1B5-0A046AFBB3B1}"/>
    <cellStyle name="40% - Accent6 4 12" xfId="24284" xr:uid="{C3A5C2C5-095C-429D-8C03-D1B726CB9718}"/>
    <cellStyle name="40% - Accent6 4 13" xfId="13222" xr:uid="{5EEF40DD-6984-4861-B9E4-EACF92821571}"/>
    <cellStyle name="40% - Accent6 4 14" xfId="11262" xr:uid="{89607A71-3BBD-4423-AD86-CE778E85C250}"/>
    <cellStyle name="40% - Accent6 4 2" xfId="762" xr:uid="{6C7F4F5B-64A3-4EB8-A9D1-43385EB4BABB}"/>
    <cellStyle name="40% - Accent6 4 2 10" xfId="27740" xr:uid="{2177D137-559F-4CF3-8291-7FD5F49A7866}"/>
    <cellStyle name="40% - Accent6 4 2 11" xfId="24287" xr:uid="{11CD5452-1075-4131-993E-041CDD5F94EB}"/>
    <cellStyle name="40% - Accent6 4 2 12" xfId="11536" xr:uid="{B27A52A8-D3B6-44DD-8921-6948CB60ACAB}"/>
    <cellStyle name="40% - Accent6 4 2 2" xfId="1807" xr:uid="{23028B18-1FB6-48D4-84B4-EC38BADEE351}"/>
    <cellStyle name="40% - Accent6 4 2 2 10" xfId="12574" xr:uid="{BED1CA35-2243-4D23-849B-12D52165F82D}"/>
    <cellStyle name="40% - Accent6 4 2 2 2" xfId="3831" xr:uid="{D7D80832-0E5D-4D0D-A8EA-28EB4954123A}"/>
    <cellStyle name="40% - Accent6 4 2 2 2 2" xfId="7840" xr:uid="{F9877949-CC68-40FC-9594-7B1A87549FBE}"/>
    <cellStyle name="40% - Accent6 4 2 2 2 2 2" xfId="24291" xr:uid="{55D5E666-53CC-42BB-AC32-7A47068F85FC}"/>
    <cellStyle name="40% - Accent6 4 2 2 2 2 3" xfId="24292" xr:uid="{0B6A943A-2546-4981-890C-08D68AAEA303}"/>
    <cellStyle name="40% - Accent6 4 2 2 2 2 4" xfId="24290" xr:uid="{5C457276-8696-48B0-9871-D34988C54305}"/>
    <cellStyle name="40% - Accent6 4 2 2 2 3" xfId="24293" xr:uid="{8C8BFAFA-C1E8-44CD-984D-2880932EBD05}"/>
    <cellStyle name="40% - Accent6 4 2 2 2 4" xfId="24294" xr:uid="{F357F82E-DB58-4952-AD0D-6E327E1F0057}"/>
    <cellStyle name="40% - Accent6 4 2 2 2 5" xfId="24295" xr:uid="{A172D322-A8CE-43D9-A9F0-6CD9A510F9FB}"/>
    <cellStyle name="40% - Accent6 4 2 2 2 6" xfId="24289" xr:uid="{E14F4954-14A1-4C2F-8DD1-A9774EBF76D0}"/>
    <cellStyle name="40% - Accent6 4 2 2 3" xfId="5849" xr:uid="{86BFE5F7-AD54-4030-9BF5-22087F4EAE7C}"/>
    <cellStyle name="40% - Accent6 4 2 2 3 2" xfId="24297" xr:uid="{7A89FF7B-CEE8-47B0-B5C4-91A5C34A8292}"/>
    <cellStyle name="40% - Accent6 4 2 2 3 2 2" xfId="24298" xr:uid="{9788ADC7-7F07-4BBF-A89F-BDF86B61B115}"/>
    <cellStyle name="40% - Accent6 4 2 2 3 2 3" xfId="24299" xr:uid="{6BC2A0BD-F90E-454E-B466-11B7A8A8E68F}"/>
    <cellStyle name="40% - Accent6 4 2 2 3 3" xfId="24300" xr:uid="{FC360956-3F0F-45B8-A794-624F6F18AA3D}"/>
    <cellStyle name="40% - Accent6 4 2 2 3 4" xfId="24301" xr:uid="{2F481067-B91D-4C36-87FD-8C05FAC931C9}"/>
    <cellStyle name="40% - Accent6 4 2 2 3 5" xfId="24302" xr:uid="{9D2B788F-0763-41C5-A3AE-3A62BA9C8701}"/>
    <cellStyle name="40% - Accent6 4 2 2 3 6" xfId="24296" xr:uid="{C076324B-1FCB-42B2-B2DD-792ED58242F8}"/>
    <cellStyle name="40% - Accent6 4 2 2 4" xfId="10344" xr:uid="{1B2EA929-F60F-4BAD-BF74-8B1E15BEBCDF}"/>
    <cellStyle name="40% - Accent6 4 2 2 4 2" xfId="24304" xr:uid="{8F9DDC6A-1656-43FD-8984-81F85BAF3B33}"/>
    <cellStyle name="40% - Accent6 4 2 2 4 3" xfId="24305" xr:uid="{52F860BC-3794-4DC8-AA97-9927F5F46D96}"/>
    <cellStyle name="40% - Accent6 4 2 2 4 4" xfId="24303" xr:uid="{28F655B6-6475-4829-8D5D-D0572A77198D}"/>
    <cellStyle name="40% - Accent6 4 2 2 5" xfId="24306" xr:uid="{042D9C67-58E5-4120-AD27-BBDAE59D89ED}"/>
    <cellStyle name="40% - Accent6 4 2 2 6" xfId="24307" xr:uid="{0E477902-C499-4D0A-8C94-D6F8BE68C059}"/>
    <cellStyle name="40% - Accent6 4 2 2 7" xfId="24308" xr:uid="{2B2924F9-2FC1-4DE1-9BC4-9BF572EE8079}"/>
    <cellStyle name="40% - Accent6 4 2 2 8" xfId="28723" xr:uid="{1A1C09F0-5028-44B1-8E2F-F2C0398BCDFD}"/>
    <cellStyle name="40% - Accent6 4 2 2 9" xfId="24288" xr:uid="{87795F08-86B2-4D27-999E-75D8DF900DBF}"/>
    <cellStyle name="40% - Accent6 4 2 3" xfId="2794" xr:uid="{5C787B79-C7C6-4295-9C59-1E72195A0741}"/>
    <cellStyle name="40% - Accent6 4 2 3 2" xfId="6803" xr:uid="{8CF738CE-BB99-443E-8286-951E939FB178}"/>
    <cellStyle name="40% - Accent6 4 2 3 2 2" xfId="24311" xr:uid="{17F088C9-ACBB-493A-A3FB-1CD1EECE2179}"/>
    <cellStyle name="40% - Accent6 4 2 3 2 2 2" xfId="24312" xr:uid="{29FB0096-5338-4D80-81B1-2DDB16361DEB}"/>
    <cellStyle name="40% - Accent6 4 2 3 2 2 3" xfId="24313" xr:uid="{298E3581-361B-4B9D-830D-E5754BF2D1CA}"/>
    <cellStyle name="40% - Accent6 4 2 3 2 3" xfId="24314" xr:uid="{30E0EF85-EDA3-4FB4-B313-74CA8B3ABC10}"/>
    <cellStyle name="40% - Accent6 4 2 3 2 4" xfId="24315" xr:uid="{0FDAF3FB-6987-4140-BE1F-B0C6B6C3CBFB}"/>
    <cellStyle name="40% - Accent6 4 2 3 2 5" xfId="24316" xr:uid="{B5B92524-574A-451E-91E7-583826F4F1CB}"/>
    <cellStyle name="40% - Accent6 4 2 3 2 6" xfId="24310" xr:uid="{6ADA1C41-348C-418F-960D-16220ABD469B}"/>
    <cellStyle name="40% - Accent6 4 2 3 3" xfId="24317" xr:uid="{40899D69-EAA8-4217-9951-7F7DDF36879E}"/>
    <cellStyle name="40% - Accent6 4 2 3 3 2" xfId="24318" xr:uid="{285D8AFC-C7A9-4E94-A291-2A8BFD17944E}"/>
    <cellStyle name="40% - Accent6 4 2 3 3 2 2" xfId="24319" xr:uid="{F7898347-61D4-4DF2-8A36-D0C2A27E187D}"/>
    <cellStyle name="40% - Accent6 4 2 3 3 2 3" xfId="24320" xr:uid="{B9F5608D-57A9-4E58-9610-4A38A9967141}"/>
    <cellStyle name="40% - Accent6 4 2 3 3 3" xfId="24321" xr:uid="{D54F87CC-6F20-4852-881D-3907A3032767}"/>
    <cellStyle name="40% - Accent6 4 2 3 3 4" xfId="24322" xr:uid="{DBBE2E31-802C-466F-8318-896996F25CAD}"/>
    <cellStyle name="40% - Accent6 4 2 3 3 5" xfId="24323" xr:uid="{8246EC35-B51A-499B-BE46-A98759CC8072}"/>
    <cellStyle name="40% - Accent6 4 2 3 4" xfId="24324" xr:uid="{4B9490D9-056D-4649-8885-31CF105684F0}"/>
    <cellStyle name="40% - Accent6 4 2 3 4 2" xfId="24325" xr:uid="{0BF11641-786F-467A-BECD-4DBF79030357}"/>
    <cellStyle name="40% - Accent6 4 2 3 4 3" xfId="24326" xr:uid="{F0A09FC9-1511-4868-825F-1F885D19E69A}"/>
    <cellStyle name="40% - Accent6 4 2 3 5" xfId="24327" xr:uid="{43CA45FB-56AD-4C38-BA05-B1A822FF2770}"/>
    <cellStyle name="40% - Accent6 4 2 3 6" xfId="24328" xr:uid="{686A8022-0D54-422A-B1CB-169772BFC8D4}"/>
    <cellStyle name="40% - Accent6 4 2 3 7" xfId="24329" xr:uid="{6DB4AD03-5FDE-43F8-A168-8BE929A765BF}"/>
    <cellStyle name="40% - Accent6 4 2 3 8" xfId="24309" xr:uid="{11A6C1A2-847C-468F-A807-D03EE32D6EE8}"/>
    <cellStyle name="40% - Accent6 4 2 4" xfId="4811" xr:uid="{6AF54824-F163-4C56-AB19-9184F128DDE4}"/>
    <cellStyle name="40% - Accent6 4 2 4 2" xfId="24331" xr:uid="{3E9B954F-9DA7-4748-8503-3DEE2B6B1F4E}"/>
    <cellStyle name="40% - Accent6 4 2 4 2 2" xfId="24332" xr:uid="{42FC98BC-713D-4419-BD4B-47F93F87BD5B}"/>
    <cellStyle name="40% - Accent6 4 2 4 2 3" xfId="24333" xr:uid="{B9C9366C-20AE-4D4F-8A21-2B20693692F3}"/>
    <cellStyle name="40% - Accent6 4 2 4 3" xfId="24334" xr:uid="{12A2F8CD-AA54-4D2B-8C35-EC5EB78E088B}"/>
    <cellStyle name="40% - Accent6 4 2 4 4" xfId="24335" xr:uid="{90AAE2EC-4E84-42E4-8CBB-D3C25F3A4980}"/>
    <cellStyle name="40% - Accent6 4 2 4 5" xfId="24336" xr:uid="{53D2054F-B36A-48DC-93DB-7C00A7773378}"/>
    <cellStyle name="40% - Accent6 4 2 4 6" xfId="24330" xr:uid="{37ABBDE9-68F9-4D6C-80D9-B620CB1BD153}"/>
    <cellStyle name="40% - Accent6 4 2 5" xfId="9307" xr:uid="{76AA738E-33CE-4A3E-87D9-F0221A11EA26}"/>
    <cellStyle name="40% - Accent6 4 2 5 2" xfId="24338" xr:uid="{F3E2CBCD-E787-4B54-8F3D-4076F9103843}"/>
    <cellStyle name="40% - Accent6 4 2 5 2 2" xfId="24339" xr:uid="{4DFF1F1F-4C99-4FAA-ADC1-D0B4BB2B95D7}"/>
    <cellStyle name="40% - Accent6 4 2 5 2 3" xfId="24340" xr:uid="{A33AE9BA-42E8-423D-9B2A-FA663D51C661}"/>
    <cellStyle name="40% - Accent6 4 2 5 3" xfId="24341" xr:uid="{EC24A271-FEBD-4FB8-A497-791B38583424}"/>
    <cellStyle name="40% - Accent6 4 2 5 4" xfId="24342" xr:uid="{FED51577-E9EA-4653-A8E2-7497EA279B9B}"/>
    <cellStyle name="40% - Accent6 4 2 5 5" xfId="24343" xr:uid="{2ED8F329-FEE0-48C9-8D66-5A18225CB4A4}"/>
    <cellStyle name="40% - Accent6 4 2 5 6" xfId="24337" xr:uid="{6C6747E2-89CE-4299-BE7D-64928B85EA76}"/>
    <cellStyle name="40% - Accent6 4 2 6" xfId="24344" xr:uid="{002DC91F-C49B-4300-B39F-7B46F8647BEE}"/>
    <cellStyle name="40% - Accent6 4 2 6 2" xfId="24345" xr:uid="{C813E9E2-487B-40D7-A559-7A967C5940A6}"/>
    <cellStyle name="40% - Accent6 4 2 6 3" xfId="24346" xr:uid="{828F8CA8-F5FA-455D-8821-970A975B2314}"/>
    <cellStyle name="40% - Accent6 4 2 7" xfId="24347" xr:uid="{FCF9ED0A-FB48-47FA-873A-2B72A3CB2295}"/>
    <cellStyle name="40% - Accent6 4 2 8" xfId="24348" xr:uid="{6C201C74-AF25-4B94-BFC4-A5C01DBE3E54}"/>
    <cellStyle name="40% - Accent6 4 2 9" xfId="24349" xr:uid="{97331BF0-0281-4B82-BC42-0D8B02048F98}"/>
    <cellStyle name="40% - Accent6 4 3" xfId="1033" xr:uid="{7F668F58-32BF-4881-A81C-D2A1344C1FBE}"/>
    <cellStyle name="40% - Accent6 4 3 10" xfId="11804" xr:uid="{5A450586-3E39-4407-8DA9-9035470E0E96}"/>
    <cellStyle name="40% - Accent6 4 3 2" xfId="2074" xr:uid="{89B9F7C8-E3C3-484F-AAAE-B27F9633487C}"/>
    <cellStyle name="40% - Accent6 4 3 2 2" xfId="4098" xr:uid="{02C57FFA-A046-47C0-9ED3-A8023E0F3D63}"/>
    <cellStyle name="40% - Accent6 4 3 2 2 2" xfId="8107" xr:uid="{7C202921-75A9-457B-BC43-0CFCBB7D0BAC}"/>
    <cellStyle name="40% - Accent6 4 3 2 2 2 2" xfId="24353" xr:uid="{BBD4EE66-012A-498C-A947-AD67515C23E6}"/>
    <cellStyle name="40% - Accent6 4 3 2 2 3" xfId="24354" xr:uid="{642F1E36-234C-4AE7-85A7-0EE158753DF6}"/>
    <cellStyle name="40% - Accent6 4 3 2 2 4" xfId="24352" xr:uid="{31BBFAB9-D21D-4C57-8036-D248FBFCFBAA}"/>
    <cellStyle name="40% - Accent6 4 3 2 3" xfId="6116" xr:uid="{8E626CAA-5BCC-4636-9A41-677DCAFBD4C8}"/>
    <cellStyle name="40% - Accent6 4 3 2 3 2" xfId="24355" xr:uid="{805ED4AB-A520-41AA-A149-3A079B8509E8}"/>
    <cellStyle name="40% - Accent6 4 3 2 4" xfId="10611" xr:uid="{3FED84FE-2483-4DDC-BCA8-D595C57BF6E9}"/>
    <cellStyle name="40% - Accent6 4 3 2 4 2" xfId="24356" xr:uid="{C5FE7556-249E-4037-B72C-5DF8E38921C3}"/>
    <cellStyle name="40% - Accent6 4 3 2 5" xfId="24357" xr:uid="{A5B2216B-E934-4CCF-90D1-E994EB1A0C41}"/>
    <cellStyle name="40% - Accent6 4 3 2 6" xfId="28984" xr:uid="{BAE056EB-4D48-4BC2-818D-ED4EDBB1B7B5}"/>
    <cellStyle name="40% - Accent6 4 3 2 7" xfId="24351" xr:uid="{F45757D7-BF35-4D68-8C1C-F713A03336F0}"/>
    <cellStyle name="40% - Accent6 4 3 2 8" xfId="12841" xr:uid="{AC3839ED-683F-470B-BBB5-20B732F6A1E1}"/>
    <cellStyle name="40% - Accent6 4 3 3" xfId="3061" xr:uid="{F0B72A0A-4F8F-49D2-9ADD-8C223818ABAE}"/>
    <cellStyle name="40% - Accent6 4 3 3 2" xfId="7070" xr:uid="{080098F7-3B63-40B8-8C6F-87572D163F0D}"/>
    <cellStyle name="40% - Accent6 4 3 3 2 2" xfId="24360" xr:uid="{4B02E131-4784-4687-BDBC-CA3B7B0AB7F3}"/>
    <cellStyle name="40% - Accent6 4 3 3 2 3" xfId="24361" xr:uid="{6327B273-921D-46B0-89A2-089824E9AFE0}"/>
    <cellStyle name="40% - Accent6 4 3 3 2 4" xfId="24359" xr:uid="{870B95E0-9CA6-4D2A-BFD8-D44887A2A893}"/>
    <cellStyle name="40% - Accent6 4 3 3 3" xfId="24362" xr:uid="{52F242FF-1D2E-4F8B-9340-299FAC6732D6}"/>
    <cellStyle name="40% - Accent6 4 3 3 4" xfId="24363" xr:uid="{24D52731-92D0-4E3C-AAF2-9FA77C9840E2}"/>
    <cellStyle name="40% - Accent6 4 3 3 5" xfId="24364" xr:uid="{A2CC8B8E-0007-4EE9-A5DE-DC2C453ACF20}"/>
    <cellStyle name="40% - Accent6 4 3 3 6" xfId="24358" xr:uid="{CD475F00-AFD2-4606-A9AC-0EB518359214}"/>
    <cellStyle name="40% - Accent6 4 3 4" xfId="5079" xr:uid="{CE62CDD0-2967-41C2-9A00-79F7DCD238CF}"/>
    <cellStyle name="40% - Accent6 4 3 4 2" xfId="24366" xr:uid="{825983CB-726F-41A6-9967-CB9A825CC30B}"/>
    <cellStyle name="40% - Accent6 4 3 4 3" xfId="24367" xr:uid="{FC75A5AE-AC9F-4FFA-95D2-8294535738DF}"/>
    <cellStyle name="40% - Accent6 4 3 4 4" xfId="24365" xr:uid="{67E21456-67E3-4438-A2FF-946B3E3B6722}"/>
    <cellStyle name="40% - Accent6 4 3 5" xfId="9574" xr:uid="{81F4530E-0E02-403E-B51B-935973306901}"/>
    <cellStyle name="40% - Accent6 4 3 5 2" xfId="24368" xr:uid="{130FB5F8-B26D-41F0-A847-F33022166BBD}"/>
    <cellStyle name="40% - Accent6 4 3 6" xfId="24369" xr:uid="{DB557181-C4B8-4F74-B562-AC4C78DEFA59}"/>
    <cellStyle name="40% - Accent6 4 3 7" xfId="24370" xr:uid="{2A008BD9-2762-4A0F-B48E-F8EBD046F7CB}"/>
    <cellStyle name="40% - Accent6 4 3 8" xfId="27987" xr:uid="{1D5181D7-BDCA-4075-8098-58314DC0C4A8}"/>
    <cellStyle name="40% - Accent6 4 3 9" xfId="24350" xr:uid="{40C56822-DC95-4CB4-97AC-40B6C544B8E1}"/>
    <cellStyle name="40% - Accent6 4 4" xfId="1540" xr:uid="{3438EE8C-E10C-4C44-B3EB-E8DA79127A2A}"/>
    <cellStyle name="40% - Accent6 4 4 10" xfId="12307" xr:uid="{3E4381AF-25E3-4363-9E29-37B203785D21}"/>
    <cellStyle name="40% - Accent6 4 4 2" xfId="3564" xr:uid="{0549833C-19E8-4C7E-8340-DF3B246A3727}"/>
    <cellStyle name="40% - Accent6 4 4 2 2" xfId="7573" xr:uid="{929DD1B3-83A4-400C-AF0C-ABD07D65640D}"/>
    <cellStyle name="40% - Accent6 4 4 2 2 2" xfId="24374" xr:uid="{F082E978-F53B-4612-A048-EBD1A4244947}"/>
    <cellStyle name="40% - Accent6 4 4 2 2 3" xfId="24375" xr:uid="{E646BA6D-37AF-4CA1-BC24-36DF2FE83CCB}"/>
    <cellStyle name="40% - Accent6 4 4 2 2 4" xfId="24373" xr:uid="{6CB9998F-C97C-4E01-A4B7-FBD7FB1656B2}"/>
    <cellStyle name="40% - Accent6 4 4 2 3" xfId="24376" xr:uid="{43C5F651-0F7B-411F-8AB7-9036DA1E8E08}"/>
    <cellStyle name="40% - Accent6 4 4 2 4" xfId="24377" xr:uid="{F8D6C42C-0717-448B-BE72-019367DC116F}"/>
    <cellStyle name="40% - Accent6 4 4 2 5" xfId="24378" xr:uid="{A041DCA4-5CCB-4204-9DE7-1981C7C17F43}"/>
    <cellStyle name="40% - Accent6 4 4 2 6" xfId="24372" xr:uid="{E833904F-E5A8-45F8-B9F7-46C801F5FD5C}"/>
    <cellStyle name="40% - Accent6 4 4 3" xfId="5582" xr:uid="{0253EEBE-E37D-4D0E-83A1-546EB522B8C1}"/>
    <cellStyle name="40% - Accent6 4 4 3 2" xfId="24380" xr:uid="{62B9D6BD-46A4-4233-B765-EE5C4CD0616E}"/>
    <cellStyle name="40% - Accent6 4 4 3 2 2" xfId="24381" xr:uid="{BA09951C-1AAB-45CF-A89A-DABC19D19BE1}"/>
    <cellStyle name="40% - Accent6 4 4 3 2 3" xfId="24382" xr:uid="{DD2F9CC4-F357-4339-92D3-49C7C80ED3B7}"/>
    <cellStyle name="40% - Accent6 4 4 3 3" xfId="24383" xr:uid="{ADB520FE-D5C7-49F0-B485-6C5624DA31F5}"/>
    <cellStyle name="40% - Accent6 4 4 3 4" xfId="24384" xr:uid="{D7C716BE-78E3-4691-9756-770BB54FA463}"/>
    <cellStyle name="40% - Accent6 4 4 3 5" xfId="24385" xr:uid="{5C904B77-302C-4551-86BE-F3E225D330E5}"/>
    <cellStyle name="40% - Accent6 4 4 3 6" xfId="24379" xr:uid="{E51F63AD-EEB3-4DB1-82D5-4BA30BACE5B8}"/>
    <cellStyle name="40% - Accent6 4 4 4" xfId="10077" xr:uid="{3C01DD87-B4C8-40C9-989C-0CE81727D49B}"/>
    <cellStyle name="40% - Accent6 4 4 4 2" xfId="24387" xr:uid="{E4CEA7BA-296C-4CBF-8E77-62F454F66E78}"/>
    <cellStyle name="40% - Accent6 4 4 4 3" xfId="24388" xr:uid="{56219AE2-702D-4609-985C-4E3A2BD76040}"/>
    <cellStyle name="40% - Accent6 4 4 4 4" xfId="24386" xr:uid="{12E5FA38-D324-4173-84DF-8A2FEE61627F}"/>
    <cellStyle name="40% - Accent6 4 4 5" xfId="24389" xr:uid="{5EA22832-F2B5-456B-86A1-0FE8DAA213F3}"/>
    <cellStyle name="40% - Accent6 4 4 6" xfId="24390" xr:uid="{B003EA5E-9BD4-4E74-80CE-8F635CD75121}"/>
    <cellStyle name="40% - Accent6 4 4 7" xfId="24391" xr:uid="{AB1DA7C6-12E2-4319-861C-12A357AD09CA}"/>
    <cellStyle name="40% - Accent6 4 4 8" xfId="28476" xr:uid="{2FAD1D37-4D4E-4921-B88A-41EAF7AE9727}"/>
    <cellStyle name="40% - Accent6 4 4 9" xfId="24371" xr:uid="{C70880F3-1E25-4892-A0E4-481EB1D0C59A}"/>
    <cellStyle name="40% - Accent6 4 5" xfId="2527" xr:uid="{4E331137-578F-4C00-A603-820C766D312E}"/>
    <cellStyle name="40% - Accent6 4 5 2" xfId="6536" xr:uid="{19289583-5632-4A5C-A796-6956FD7701B4}"/>
    <cellStyle name="40% - Accent6 4 5 2 2" xfId="24394" xr:uid="{F920D363-55B2-4C04-BD33-0A204E5B654F}"/>
    <cellStyle name="40% - Accent6 4 5 2 2 2" xfId="24395" xr:uid="{C07C73D5-8948-4819-B9D1-655E27066D83}"/>
    <cellStyle name="40% - Accent6 4 5 2 2 3" xfId="24396" xr:uid="{E77BA3BC-D19A-456C-82B6-F9977E4E0F3E}"/>
    <cellStyle name="40% - Accent6 4 5 2 3" xfId="24397" xr:uid="{29B2436C-7F41-432C-A8A4-9084E1ED86CE}"/>
    <cellStyle name="40% - Accent6 4 5 2 4" xfId="24398" xr:uid="{414FE965-C404-4B04-9D4A-E87E0B5D7994}"/>
    <cellStyle name="40% - Accent6 4 5 2 5" xfId="24399" xr:uid="{0F7F6EAB-2C0A-41F4-95E1-812328F0A634}"/>
    <cellStyle name="40% - Accent6 4 5 2 6" xfId="24393" xr:uid="{4DF3A9F0-D2DF-4846-89D9-5ADE68F18ABE}"/>
    <cellStyle name="40% - Accent6 4 5 3" xfId="24400" xr:uid="{381AC283-AC2D-4A06-8CAB-58B0B7B42403}"/>
    <cellStyle name="40% - Accent6 4 5 3 2" xfId="24401" xr:uid="{82D8B7E2-E7E1-4ACE-AB1F-28CFCA259B3A}"/>
    <cellStyle name="40% - Accent6 4 5 3 2 2" xfId="24402" xr:uid="{409D8D2E-A171-43F5-9C43-3FBB5297C10D}"/>
    <cellStyle name="40% - Accent6 4 5 3 2 3" xfId="24403" xr:uid="{F2D69AF2-34AA-4388-8F13-12AB7771AA04}"/>
    <cellStyle name="40% - Accent6 4 5 3 3" xfId="24404" xr:uid="{0152F64B-72B1-44D2-9B99-E98CA1DA0989}"/>
    <cellStyle name="40% - Accent6 4 5 3 4" xfId="24405" xr:uid="{3EA402C9-C029-45FC-92A2-0D312819CBEB}"/>
    <cellStyle name="40% - Accent6 4 5 3 5" xfId="24406" xr:uid="{9B0E93C5-A8F5-4D8B-90D4-317C1CE89640}"/>
    <cellStyle name="40% - Accent6 4 5 4" xfId="24407" xr:uid="{FFA23117-6745-44EE-9735-77E628EB03E5}"/>
    <cellStyle name="40% - Accent6 4 5 4 2" xfId="24408" xr:uid="{99ECDE76-649E-4D53-A4F0-E12493FDBDB3}"/>
    <cellStyle name="40% - Accent6 4 5 4 3" xfId="24409" xr:uid="{399755B9-3D56-4F4E-BCB4-F8EF44DA881D}"/>
    <cellStyle name="40% - Accent6 4 5 5" xfId="24410" xr:uid="{F18075F4-BD92-4363-8C77-BFFD3AFD859F}"/>
    <cellStyle name="40% - Accent6 4 5 6" xfId="24411" xr:uid="{F283FC1D-8B45-40CF-AED4-9EFA37781A41}"/>
    <cellStyle name="40% - Accent6 4 5 7" xfId="24412" xr:uid="{AAED97A3-7F5A-48C3-A6C1-5919B60E620A}"/>
    <cellStyle name="40% - Accent6 4 5 8" xfId="24392" xr:uid="{10BD78C4-ADF2-4D23-9014-9A978A2870FE}"/>
    <cellStyle name="40% - Accent6 4 6" xfId="4543" xr:uid="{A51FFAC9-30B2-40B1-972B-03ECDA6F5752}"/>
    <cellStyle name="40% - Accent6 4 6 2" xfId="24414" xr:uid="{40855690-1D7E-4F36-A7D9-2E5A9063D75C}"/>
    <cellStyle name="40% - Accent6 4 6 2 2" xfId="24415" xr:uid="{C0F5B81B-859F-4F1E-82B1-9C060AFD48A2}"/>
    <cellStyle name="40% - Accent6 4 6 2 3" xfId="24416" xr:uid="{9F56492E-F519-4C3E-849D-2195DD21E799}"/>
    <cellStyle name="40% - Accent6 4 6 3" xfId="24417" xr:uid="{475C17E0-15B1-4FB0-BF7E-5074996AA4CA}"/>
    <cellStyle name="40% - Accent6 4 6 4" xfId="24418" xr:uid="{657DA909-ADFF-4975-8B41-FB9F668B7301}"/>
    <cellStyle name="40% - Accent6 4 6 5" xfId="24419" xr:uid="{B49F571D-5910-4B3B-9CB5-944A2EEDE365}"/>
    <cellStyle name="40% - Accent6 4 6 6" xfId="24413" xr:uid="{E253332F-E37D-4DE4-8040-242699615773}"/>
    <cellStyle name="40% - Accent6 4 7" xfId="9038" xr:uid="{91C9B905-61D2-4B9F-8FFA-AE40258D6713}"/>
    <cellStyle name="40% - Accent6 4 7 2" xfId="24421" xr:uid="{F2C97A10-4D52-4A3E-9E8A-1D85E9953075}"/>
    <cellStyle name="40% - Accent6 4 7 2 2" xfId="24422" xr:uid="{6BA43E77-2C31-42CD-9514-6B4B73B0D489}"/>
    <cellStyle name="40% - Accent6 4 7 2 3" xfId="24423" xr:uid="{BB8D1E88-23E3-4397-89E4-826A937BFE2B}"/>
    <cellStyle name="40% - Accent6 4 7 3" xfId="24424" xr:uid="{96C66E5D-BF2C-4CF5-AAE1-9566B84FA0F2}"/>
    <cellStyle name="40% - Accent6 4 7 4" xfId="24425" xr:uid="{CD448C79-D367-4941-862A-739F78E22AE1}"/>
    <cellStyle name="40% - Accent6 4 7 5" xfId="24426" xr:uid="{8E298DDC-84AC-4B84-A355-FA78FE92A2F0}"/>
    <cellStyle name="40% - Accent6 4 7 6" xfId="24420" xr:uid="{71C5F1C4-0577-40EE-93AF-DB6F860DF868}"/>
    <cellStyle name="40% - Accent6 4 8" xfId="24427" xr:uid="{35DEF1F3-0B4C-4FDF-99DE-18D43E8DD05B}"/>
    <cellStyle name="40% - Accent6 4 8 2" xfId="24428" xr:uid="{642E4CAA-79A6-42B9-ADE5-11D0DD51D0FC}"/>
    <cellStyle name="40% - Accent6 4 8 3" xfId="24429" xr:uid="{746754A4-5408-46B5-8012-EA8D083DA9A1}"/>
    <cellStyle name="40% - Accent6 4 9" xfId="24430" xr:uid="{0445EDDA-B318-4378-B900-43972AAF867D}"/>
    <cellStyle name="40% - Accent6 5" xfId="494" xr:uid="{D78C2188-EA4E-4F7C-8E76-3EC5CF4C10E3}"/>
    <cellStyle name="40% - Accent6 5 10" xfId="24432" xr:uid="{13D2CA0C-CC42-440F-B2A5-50BD5F88EFC6}"/>
    <cellStyle name="40% - Accent6 5 11" xfId="24433" xr:uid="{8410C8B7-7A6D-474F-8C5A-BFE53FF0D23B}"/>
    <cellStyle name="40% - Accent6 5 12" xfId="27513" xr:uid="{1811B909-BCC7-4246-81D3-7A3081B74128}"/>
    <cellStyle name="40% - Accent6 5 13" xfId="24431" xr:uid="{3405BF5B-6AC2-4690-AD64-75A624556399}"/>
    <cellStyle name="40% - Accent6 5 14" xfId="11281" xr:uid="{6452585D-9C1C-4D33-AC68-9D9A13D1004E}"/>
    <cellStyle name="40% - Accent6 5 2" xfId="781" xr:uid="{A07B0ED1-21F3-472C-917E-86DC207093CF}"/>
    <cellStyle name="40% - Accent6 5 2 10" xfId="27758" xr:uid="{B670DA7C-1FAD-4B5E-92EC-DBC0C3811828}"/>
    <cellStyle name="40% - Accent6 5 2 11" xfId="24434" xr:uid="{A4E6DE9D-6AA3-49C6-AB41-2127F0C048FA}"/>
    <cellStyle name="40% - Accent6 5 2 12" xfId="11555" xr:uid="{F6FA9EEF-0F1B-4F4D-A0A5-BC2A349B029B}"/>
    <cellStyle name="40% - Accent6 5 2 2" xfId="1826" xr:uid="{A209D71E-586B-4AC0-A492-8BA10F7547A1}"/>
    <cellStyle name="40% - Accent6 5 2 2 10" xfId="12593" xr:uid="{31A0F922-6D8B-4844-9696-4416F63D2356}"/>
    <cellStyle name="40% - Accent6 5 2 2 2" xfId="3850" xr:uid="{704E8DF6-8023-4371-9FDE-4E72C27111C3}"/>
    <cellStyle name="40% - Accent6 5 2 2 2 2" xfId="7859" xr:uid="{B9A324B5-8FAB-49F9-961D-38833CF8B251}"/>
    <cellStyle name="40% - Accent6 5 2 2 2 2 2" xfId="24438" xr:uid="{1A998EA2-9DE2-43FC-AF13-C6FF0B2C350E}"/>
    <cellStyle name="40% - Accent6 5 2 2 2 2 3" xfId="24439" xr:uid="{71FC2945-A32D-4034-8B09-3DE1B66C61E1}"/>
    <cellStyle name="40% - Accent6 5 2 2 2 2 4" xfId="24437" xr:uid="{649DF6D9-D728-4A2C-85D3-A42C598093D3}"/>
    <cellStyle name="40% - Accent6 5 2 2 2 3" xfId="24440" xr:uid="{8947BD18-14AE-43A3-8A9C-8333C24AE0CB}"/>
    <cellStyle name="40% - Accent6 5 2 2 2 4" xfId="24441" xr:uid="{6C730047-EAA7-4DF9-A2BD-9E52818900D2}"/>
    <cellStyle name="40% - Accent6 5 2 2 2 5" xfId="24442" xr:uid="{B5DC6B7E-5490-4281-A69A-2CE64D584E47}"/>
    <cellStyle name="40% - Accent6 5 2 2 2 6" xfId="24436" xr:uid="{393EF11C-F534-4E25-A08E-9C6F036F1E81}"/>
    <cellStyle name="40% - Accent6 5 2 2 3" xfId="5868" xr:uid="{F162A0F7-41CB-4485-BF9D-38C77E9E559B}"/>
    <cellStyle name="40% - Accent6 5 2 2 3 2" xfId="24444" xr:uid="{0048F378-9B2A-4C1C-ACD2-BFCC4C3F8147}"/>
    <cellStyle name="40% - Accent6 5 2 2 3 2 2" xfId="24445" xr:uid="{88719073-89CA-4720-B051-670D195602B6}"/>
    <cellStyle name="40% - Accent6 5 2 2 3 2 3" xfId="24446" xr:uid="{EFEDAF3B-9955-4F92-B475-44A78728123A}"/>
    <cellStyle name="40% - Accent6 5 2 2 3 3" xfId="24447" xr:uid="{D0C2B848-F31A-438B-8B1D-A6CE15B65215}"/>
    <cellStyle name="40% - Accent6 5 2 2 3 4" xfId="24448" xr:uid="{0FE2F78E-FF59-4F24-BEF1-943D877D7519}"/>
    <cellStyle name="40% - Accent6 5 2 2 3 5" xfId="24449" xr:uid="{012F7C94-0D58-42C6-A48F-A5918FB1F8E6}"/>
    <cellStyle name="40% - Accent6 5 2 2 3 6" xfId="24443" xr:uid="{35E04E57-D8EE-4FDF-B337-22167D2C33F3}"/>
    <cellStyle name="40% - Accent6 5 2 2 4" xfId="10363" xr:uid="{81C42D80-C6E7-42AD-B797-8FEC29434C36}"/>
    <cellStyle name="40% - Accent6 5 2 2 4 2" xfId="24451" xr:uid="{EF4693DF-821F-489A-86FD-75BABBCECE1D}"/>
    <cellStyle name="40% - Accent6 5 2 2 4 3" xfId="24452" xr:uid="{EAEF4DF7-0DAB-4AB3-800A-C2963994B5F7}"/>
    <cellStyle name="40% - Accent6 5 2 2 4 4" xfId="24450" xr:uid="{8D4A05A8-5304-41AF-A9BE-F572E1CF36A6}"/>
    <cellStyle name="40% - Accent6 5 2 2 5" xfId="24453" xr:uid="{83B8C66C-EFAA-443B-A6B1-26789D2B5BEB}"/>
    <cellStyle name="40% - Accent6 5 2 2 6" xfId="24454" xr:uid="{ECDF8B4B-B927-4BFC-AED5-405BE346A696}"/>
    <cellStyle name="40% - Accent6 5 2 2 7" xfId="24455" xr:uid="{4D870918-D3BC-4002-9D9C-6982807DEE3C}"/>
    <cellStyle name="40% - Accent6 5 2 2 8" xfId="28741" xr:uid="{B234196D-4443-4084-A92B-EAE63CA2AD1D}"/>
    <cellStyle name="40% - Accent6 5 2 2 9" xfId="24435" xr:uid="{33CADCAD-59BD-478A-97D9-8116608B7B0C}"/>
    <cellStyle name="40% - Accent6 5 2 3" xfId="2813" xr:uid="{E6F7A3B4-F3FA-451C-8947-255CB114C0F8}"/>
    <cellStyle name="40% - Accent6 5 2 3 2" xfId="6822" xr:uid="{154DA750-F96C-4D25-A76A-6C3BD0803884}"/>
    <cellStyle name="40% - Accent6 5 2 3 2 2" xfId="24458" xr:uid="{302ACBC8-87EE-4AFB-891F-F32A0B5B7ED1}"/>
    <cellStyle name="40% - Accent6 5 2 3 2 2 2" xfId="24459" xr:uid="{534DB2A8-387A-4B3F-8DAB-559668462205}"/>
    <cellStyle name="40% - Accent6 5 2 3 2 2 3" xfId="24460" xr:uid="{9DFD5C56-6B3E-494B-A27D-AE0BA8F80E49}"/>
    <cellStyle name="40% - Accent6 5 2 3 2 3" xfId="24461" xr:uid="{32843C26-4A08-4203-AFBD-5CEC727D6677}"/>
    <cellStyle name="40% - Accent6 5 2 3 2 4" xfId="24462" xr:uid="{D8938208-E4B3-4FAE-B880-E92C3B072FB2}"/>
    <cellStyle name="40% - Accent6 5 2 3 2 5" xfId="24463" xr:uid="{8EFB218B-7ECB-4050-B862-9587DC3BD8B7}"/>
    <cellStyle name="40% - Accent6 5 2 3 2 6" xfId="24457" xr:uid="{A94FA39D-356F-4E60-8F5C-88095722A9E3}"/>
    <cellStyle name="40% - Accent6 5 2 3 3" xfId="24464" xr:uid="{B6EDD6F4-2A44-4927-9DFD-8AC44D154DAF}"/>
    <cellStyle name="40% - Accent6 5 2 3 3 2" xfId="24465" xr:uid="{1454819D-E8D1-49F1-AD0D-7CE148CB97BA}"/>
    <cellStyle name="40% - Accent6 5 2 3 3 2 2" xfId="24466" xr:uid="{D6B91934-9EE3-45D9-914A-D0F1DEBAA41F}"/>
    <cellStyle name="40% - Accent6 5 2 3 3 2 3" xfId="24467" xr:uid="{2A89E9E8-F5B3-4385-9609-C1C1D0106B66}"/>
    <cellStyle name="40% - Accent6 5 2 3 3 3" xfId="24468" xr:uid="{E17D3BA6-5296-41F0-9B20-EF1D1F1631D2}"/>
    <cellStyle name="40% - Accent6 5 2 3 3 4" xfId="24469" xr:uid="{A4563BDC-A570-4646-A644-3F3137E68311}"/>
    <cellStyle name="40% - Accent6 5 2 3 3 5" xfId="24470" xr:uid="{53518B9F-F870-4FE4-9BDF-EA33F015157C}"/>
    <cellStyle name="40% - Accent6 5 2 3 4" xfId="24471" xr:uid="{6C366B34-8A8A-4685-A50B-E75C073E8CD1}"/>
    <cellStyle name="40% - Accent6 5 2 3 4 2" xfId="24472" xr:uid="{AA85BE70-C168-42BE-8530-EC3A97146A91}"/>
    <cellStyle name="40% - Accent6 5 2 3 4 3" xfId="24473" xr:uid="{6F89A8B9-75D9-4D87-B5AB-1066611EA797}"/>
    <cellStyle name="40% - Accent6 5 2 3 5" xfId="24474" xr:uid="{3C8A485A-537D-48DD-B23D-F420BC3341FF}"/>
    <cellStyle name="40% - Accent6 5 2 3 6" xfId="24475" xr:uid="{1AD5D181-A316-49D0-925E-9D9A9FA6F8C2}"/>
    <cellStyle name="40% - Accent6 5 2 3 7" xfId="24476" xr:uid="{C0EA2C56-072C-496A-8BC0-B4A12B783DF7}"/>
    <cellStyle name="40% - Accent6 5 2 3 8" xfId="24456" xr:uid="{373DC1A2-226F-42AC-BDA2-FD6894916897}"/>
    <cellStyle name="40% - Accent6 5 2 4" xfId="4830" xr:uid="{CACCCD7E-C9F7-418E-AABF-A6363E6140FE}"/>
    <cellStyle name="40% - Accent6 5 2 4 2" xfId="24478" xr:uid="{44333DCF-F369-4E88-B3A7-FE66CE762EE1}"/>
    <cellStyle name="40% - Accent6 5 2 4 2 2" xfId="24479" xr:uid="{5AC7ABF7-D202-434E-94EB-E2E6546B8B9C}"/>
    <cellStyle name="40% - Accent6 5 2 4 2 3" xfId="24480" xr:uid="{C79218A7-6070-4242-BC2F-7326F255F900}"/>
    <cellStyle name="40% - Accent6 5 2 4 3" xfId="24481" xr:uid="{9A25DB10-F69D-4B37-8323-6DCB79DE5708}"/>
    <cellStyle name="40% - Accent6 5 2 4 4" xfId="24482" xr:uid="{57A02C99-5EFA-4F83-9876-17EDF8DD4D5F}"/>
    <cellStyle name="40% - Accent6 5 2 4 5" xfId="24483" xr:uid="{728174ED-77AE-49CE-B534-7E858A1DC907}"/>
    <cellStyle name="40% - Accent6 5 2 4 6" xfId="24477" xr:uid="{C179A281-E5F7-4295-B335-FD96D041BFA7}"/>
    <cellStyle name="40% - Accent6 5 2 5" xfId="9326" xr:uid="{F25DA2FD-626E-48AE-806E-51BE12C830F8}"/>
    <cellStyle name="40% - Accent6 5 2 5 2" xfId="24485" xr:uid="{306B114C-1963-48E1-96D1-173248BBB174}"/>
    <cellStyle name="40% - Accent6 5 2 5 2 2" xfId="24486" xr:uid="{D8A64EFD-D422-4B01-A858-800863F6068E}"/>
    <cellStyle name="40% - Accent6 5 2 5 2 3" xfId="24487" xr:uid="{47316B97-20DA-49D1-A629-588F89BE9402}"/>
    <cellStyle name="40% - Accent6 5 2 5 3" xfId="24488" xr:uid="{00C6C855-5C05-446B-8AEC-F88ADC7A9DC1}"/>
    <cellStyle name="40% - Accent6 5 2 5 4" xfId="24489" xr:uid="{88B21FDB-DF80-4A16-8D31-B909423E113B}"/>
    <cellStyle name="40% - Accent6 5 2 5 5" xfId="24490" xr:uid="{78CD972C-C570-42DD-8422-1A485E70E20C}"/>
    <cellStyle name="40% - Accent6 5 2 5 6" xfId="24484" xr:uid="{678B43E4-ECA9-4D2C-BD37-0D2716FA2722}"/>
    <cellStyle name="40% - Accent6 5 2 6" xfId="24491" xr:uid="{493193FF-E048-4538-8B03-334048CA5A74}"/>
    <cellStyle name="40% - Accent6 5 2 6 2" xfId="24492" xr:uid="{DF2A5EF9-389B-4B0B-A074-2EEAB184081F}"/>
    <cellStyle name="40% - Accent6 5 2 6 3" xfId="24493" xr:uid="{80F5BB49-D6BA-4DAC-B680-0086C16622B2}"/>
    <cellStyle name="40% - Accent6 5 2 7" xfId="24494" xr:uid="{5E4B3451-3C96-4D2A-BDA2-B5670B28D6A7}"/>
    <cellStyle name="40% - Accent6 5 2 8" xfId="24495" xr:uid="{D1719352-091F-4D9C-821C-50392859D05A}"/>
    <cellStyle name="40% - Accent6 5 2 9" xfId="24496" xr:uid="{34C97993-91A0-4FD2-9E83-87FFB3548FA5}"/>
    <cellStyle name="40% - Accent6 5 3" xfId="1052" xr:uid="{124A6BD5-31D6-4758-BFF4-C6EA11EF00AF}"/>
    <cellStyle name="40% - Accent6 5 3 10" xfId="11823" xr:uid="{CF935DC4-0E77-460C-9FD0-6E1683F2B745}"/>
    <cellStyle name="40% - Accent6 5 3 2" xfId="2093" xr:uid="{E7100FB7-CF5B-4D60-AA3C-171948378A42}"/>
    <cellStyle name="40% - Accent6 5 3 2 2" xfId="4117" xr:uid="{AB7658EA-B87D-4E13-8331-16FAA2DDC7FB}"/>
    <cellStyle name="40% - Accent6 5 3 2 2 2" xfId="8126" xr:uid="{E36E546A-A000-42A6-8CE7-A74F6F0F9056}"/>
    <cellStyle name="40% - Accent6 5 3 2 2 2 2" xfId="24500" xr:uid="{F75B95EE-FC6E-47E7-984D-C74A9F493F26}"/>
    <cellStyle name="40% - Accent6 5 3 2 2 3" xfId="24501" xr:uid="{34B45756-3549-4EBD-84B5-F4F535A316A6}"/>
    <cellStyle name="40% - Accent6 5 3 2 2 4" xfId="24499" xr:uid="{ED55BB4B-5F0E-4EDB-A540-4812AD256470}"/>
    <cellStyle name="40% - Accent6 5 3 2 3" xfId="6135" xr:uid="{241B2344-8FB0-4DCD-B717-1DE779BC3B3C}"/>
    <cellStyle name="40% - Accent6 5 3 2 3 2" xfId="24502" xr:uid="{85CAB23E-027C-4874-8B8D-0C44C8845008}"/>
    <cellStyle name="40% - Accent6 5 3 2 4" xfId="10630" xr:uid="{E126DE09-0477-4679-96E9-6CB6979043BC}"/>
    <cellStyle name="40% - Accent6 5 3 2 4 2" xfId="24503" xr:uid="{27CE0579-CB12-4F65-B446-6D6BDF940889}"/>
    <cellStyle name="40% - Accent6 5 3 2 5" xfId="24504" xr:uid="{5ED60FF3-8C9C-4E1D-BD81-4C20D2E3B40C}"/>
    <cellStyle name="40% - Accent6 5 3 2 6" xfId="29003" xr:uid="{44167D7A-E14A-4724-A4F5-BAFAFEC8C9A3}"/>
    <cellStyle name="40% - Accent6 5 3 2 7" xfId="24498" xr:uid="{83E76FE8-BA2F-4A85-A394-756CAD2262E8}"/>
    <cellStyle name="40% - Accent6 5 3 2 8" xfId="12860" xr:uid="{AF5D5F0D-0A85-4229-8D5B-315C46084E0C}"/>
    <cellStyle name="40% - Accent6 5 3 3" xfId="3080" xr:uid="{6D4BB12B-53A0-451C-B6BB-E2B5341C34D0}"/>
    <cellStyle name="40% - Accent6 5 3 3 2" xfId="7089" xr:uid="{2089AEAB-E24D-46C1-B860-547D2BED2FB9}"/>
    <cellStyle name="40% - Accent6 5 3 3 2 2" xfId="24507" xr:uid="{BF165E77-B109-41F3-87AA-B5866CEDFA6C}"/>
    <cellStyle name="40% - Accent6 5 3 3 2 3" xfId="24508" xr:uid="{D2DDB35F-B9DB-4B36-84F5-CD66922FDA51}"/>
    <cellStyle name="40% - Accent6 5 3 3 2 4" xfId="24506" xr:uid="{A38A8D02-3083-43FD-963C-73908C8E128C}"/>
    <cellStyle name="40% - Accent6 5 3 3 3" xfId="24509" xr:uid="{A3729E54-65A4-4146-876D-E69F4C791AB1}"/>
    <cellStyle name="40% - Accent6 5 3 3 4" xfId="24510" xr:uid="{A4997801-CECE-4B31-AEBB-19E4C7DEF2F3}"/>
    <cellStyle name="40% - Accent6 5 3 3 5" xfId="24511" xr:uid="{0E836C83-27E4-4777-88AB-BB5C3CF820F0}"/>
    <cellStyle name="40% - Accent6 5 3 3 6" xfId="24505" xr:uid="{6DBBBF87-91EB-4552-888A-8DAE041F2DA0}"/>
    <cellStyle name="40% - Accent6 5 3 4" xfId="5098" xr:uid="{6CBCACF1-2E6A-49CD-929A-2076A32A9886}"/>
    <cellStyle name="40% - Accent6 5 3 4 2" xfId="24513" xr:uid="{A1733B2B-6B7E-4BE4-AAB8-5DE2E3EEA79A}"/>
    <cellStyle name="40% - Accent6 5 3 4 3" xfId="24514" xr:uid="{38CA7953-7747-4B52-81A6-58B0444C67EC}"/>
    <cellStyle name="40% - Accent6 5 3 4 4" xfId="24512" xr:uid="{CB564D2C-536E-436A-A0B5-5FD05639E8A8}"/>
    <cellStyle name="40% - Accent6 5 3 5" xfId="9593" xr:uid="{30DB38DD-96A6-4716-9A34-796771AD9829}"/>
    <cellStyle name="40% - Accent6 5 3 5 2" xfId="24515" xr:uid="{15302E5F-A17F-4EA0-88B8-8DA726DCC7F3}"/>
    <cellStyle name="40% - Accent6 5 3 6" xfId="24516" xr:uid="{1863A3A0-9564-421E-BDD0-F45184B3A333}"/>
    <cellStyle name="40% - Accent6 5 3 7" xfId="24517" xr:uid="{DD788EA1-6B40-4244-B5FC-284A254C6F5A}"/>
    <cellStyle name="40% - Accent6 5 3 8" xfId="28005" xr:uid="{94805F24-7840-4208-8581-6FB4547406BC}"/>
    <cellStyle name="40% - Accent6 5 3 9" xfId="24497" xr:uid="{A1B7D29C-1B6E-4CCF-BA13-E70FD75BC0C9}"/>
    <cellStyle name="40% - Accent6 5 4" xfId="1559" xr:uid="{8793C549-F67E-4314-BCC5-6A99D2708062}"/>
    <cellStyle name="40% - Accent6 5 4 10" xfId="12326" xr:uid="{8A96A568-1A51-4216-80C0-BD99C334F51A}"/>
    <cellStyle name="40% - Accent6 5 4 2" xfId="3583" xr:uid="{1870B688-78E0-484C-AE21-D520B102D8E9}"/>
    <cellStyle name="40% - Accent6 5 4 2 2" xfId="7592" xr:uid="{8BE413B1-320A-4802-B012-85F7BA1515EB}"/>
    <cellStyle name="40% - Accent6 5 4 2 2 2" xfId="24521" xr:uid="{72F97101-4F18-43C7-9514-0A654573FE0F}"/>
    <cellStyle name="40% - Accent6 5 4 2 2 3" xfId="24522" xr:uid="{5D2D82A9-3FA3-432F-8A7E-BA321CA1CCCA}"/>
    <cellStyle name="40% - Accent6 5 4 2 2 4" xfId="24520" xr:uid="{640EC8E1-F725-4B4A-B761-9A6F9969E2AF}"/>
    <cellStyle name="40% - Accent6 5 4 2 3" xfId="24523" xr:uid="{8DE724DE-B79C-4A8C-BCD9-01ED759DDCEE}"/>
    <cellStyle name="40% - Accent6 5 4 2 4" xfId="24524" xr:uid="{F913891E-13B3-44F9-B40D-19EDEC1E995C}"/>
    <cellStyle name="40% - Accent6 5 4 2 5" xfId="24525" xr:uid="{C41FC601-E9B9-465A-BDAA-DDBCA3897D12}"/>
    <cellStyle name="40% - Accent6 5 4 2 6" xfId="24519" xr:uid="{C3A81516-213B-470F-AD06-06EC2BD012B5}"/>
    <cellStyle name="40% - Accent6 5 4 3" xfId="5601" xr:uid="{33A27500-8BE5-41F3-B793-E6004724C9C0}"/>
    <cellStyle name="40% - Accent6 5 4 3 2" xfId="24527" xr:uid="{53A014AD-AF47-4AAC-A190-685F9E964529}"/>
    <cellStyle name="40% - Accent6 5 4 3 2 2" xfId="24528" xr:uid="{D785E95E-22CE-40BD-8EA0-20FC97077AD4}"/>
    <cellStyle name="40% - Accent6 5 4 3 2 3" xfId="24529" xr:uid="{1E075F64-5751-4712-9E69-3AD25277F560}"/>
    <cellStyle name="40% - Accent6 5 4 3 3" xfId="24530" xr:uid="{931D111C-A5C0-4FCE-B450-C056C7504FC2}"/>
    <cellStyle name="40% - Accent6 5 4 3 4" xfId="24531" xr:uid="{69C5D217-F15D-4161-8F80-FD24E223FC1F}"/>
    <cellStyle name="40% - Accent6 5 4 3 5" xfId="24532" xr:uid="{2B990A76-BE34-40C0-8F5B-3749D7F11421}"/>
    <cellStyle name="40% - Accent6 5 4 3 6" xfId="24526" xr:uid="{A152EE8C-4B83-4ACF-ADF8-C87A259C3BA7}"/>
    <cellStyle name="40% - Accent6 5 4 4" xfId="10096" xr:uid="{B73D99B8-7F31-4FE0-9AB6-0FA7CB688700}"/>
    <cellStyle name="40% - Accent6 5 4 4 2" xfId="24534" xr:uid="{D50C5B78-0068-44F3-ABBF-295FE2ACC194}"/>
    <cellStyle name="40% - Accent6 5 4 4 3" xfId="24535" xr:uid="{4009B43A-78B1-4544-86E6-6F1D4837C116}"/>
    <cellStyle name="40% - Accent6 5 4 4 4" xfId="24533" xr:uid="{2D284337-EDE6-4D55-BC11-48871B985C59}"/>
    <cellStyle name="40% - Accent6 5 4 5" xfId="24536" xr:uid="{B8AC53B6-9940-49EA-A2CB-EAF0A3636F91}"/>
    <cellStyle name="40% - Accent6 5 4 6" xfId="24537" xr:uid="{E8D78117-284E-468E-BACF-CF06D717EC52}"/>
    <cellStyle name="40% - Accent6 5 4 7" xfId="24538" xr:uid="{E84B1386-C67A-4026-8421-66E75E6C48F1}"/>
    <cellStyle name="40% - Accent6 5 4 8" xfId="28494" xr:uid="{B2FADE7E-8AD8-4ACE-89DA-0D3880F5A76F}"/>
    <cellStyle name="40% - Accent6 5 4 9" xfId="24518" xr:uid="{3AB51E34-2E04-4206-BFA2-94ABD607DE9C}"/>
    <cellStyle name="40% - Accent6 5 5" xfId="2546" xr:uid="{B7B58A29-BD38-494F-84A0-7FC2794BE35E}"/>
    <cellStyle name="40% - Accent6 5 5 2" xfId="6555" xr:uid="{14F3ED53-D26F-4ACE-9F10-14BACF198EB2}"/>
    <cellStyle name="40% - Accent6 5 5 2 2" xfId="24541" xr:uid="{EEE0D974-9FA9-4D2C-B71C-C577D1A3F21E}"/>
    <cellStyle name="40% - Accent6 5 5 2 2 2" xfId="24542" xr:uid="{54027C3F-1E33-479E-BD15-10F0A85071F0}"/>
    <cellStyle name="40% - Accent6 5 5 2 2 3" xfId="24543" xr:uid="{48FD69D8-0652-4DE3-8018-BBFB1E66EE75}"/>
    <cellStyle name="40% - Accent6 5 5 2 3" xfId="24544" xr:uid="{0E437B0C-A781-449B-9F96-638C85B1D145}"/>
    <cellStyle name="40% - Accent6 5 5 2 4" xfId="24545" xr:uid="{CD723E12-54BD-4688-A14F-81A8B65B35B7}"/>
    <cellStyle name="40% - Accent6 5 5 2 5" xfId="24546" xr:uid="{3A39275B-CC8D-4842-BB5B-E5937E861B47}"/>
    <cellStyle name="40% - Accent6 5 5 2 6" xfId="24540" xr:uid="{6DC531AF-D603-4E1D-B1FB-F85EB6E97B08}"/>
    <cellStyle name="40% - Accent6 5 5 3" xfId="24547" xr:uid="{721DC988-1BB4-4A23-A9A9-5D5C109EC234}"/>
    <cellStyle name="40% - Accent6 5 5 3 2" xfId="24548" xr:uid="{CA16BEE9-4DE3-4823-99EE-DA6E61BA01F2}"/>
    <cellStyle name="40% - Accent6 5 5 3 2 2" xfId="24549" xr:uid="{0C4820CE-AAE2-4A7F-8267-595AC17583D1}"/>
    <cellStyle name="40% - Accent6 5 5 3 2 3" xfId="24550" xr:uid="{3A3FB21F-5221-4C3B-8B06-77E55A3C63EF}"/>
    <cellStyle name="40% - Accent6 5 5 3 3" xfId="24551" xr:uid="{D239D901-0421-4029-AF4C-9BC2FB1CE39A}"/>
    <cellStyle name="40% - Accent6 5 5 3 4" xfId="24552" xr:uid="{9BC4DF9E-335F-4926-8C5E-A8BC485D4858}"/>
    <cellStyle name="40% - Accent6 5 5 3 5" xfId="24553" xr:uid="{899B1C5E-59D9-487F-9D51-C52002898A76}"/>
    <cellStyle name="40% - Accent6 5 5 4" xfId="24554" xr:uid="{35D7A82B-3EF5-4AA0-9F3E-32D15FA40477}"/>
    <cellStyle name="40% - Accent6 5 5 4 2" xfId="24555" xr:uid="{D06E37E6-D33E-4111-A93A-EEE72567058A}"/>
    <cellStyle name="40% - Accent6 5 5 4 3" xfId="24556" xr:uid="{AD6DC5FD-898B-4A82-AE87-F9A60588EC17}"/>
    <cellStyle name="40% - Accent6 5 5 5" xfId="24557" xr:uid="{89638F3C-585D-469A-8513-8F257B9FF2B0}"/>
    <cellStyle name="40% - Accent6 5 5 6" xfId="24558" xr:uid="{96263964-26CF-44D0-905A-3CC046CF62A6}"/>
    <cellStyle name="40% - Accent6 5 5 7" xfId="24559" xr:uid="{4203C0AF-6EC3-4CFA-9214-BE51FBD44704}"/>
    <cellStyle name="40% - Accent6 5 5 8" xfId="24539" xr:uid="{C758D454-F337-486A-89AF-92F6303E2960}"/>
    <cellStyle name="40% - Accent6 5 6" xfId="4562" xr:uid="{1A0C5F67-FEAD-40AC-8F9C-4F0BAED85204}"/>
    <cellStyle name="40% - Accent6 5 6 2" xfId="24561" xr:uid="{142A86F4-6590-41A7-A343-2A3D172F41C1}"/>
    <cellStyle name="40% - Accent6 5 6 2 2" xfId="24562" xr:uid="{0E2DBFAC-9D74-4CD4-8CFD-2C54A1D26183}"/>
    <cellStyle name="40% - Accent6 5 6 2 3" xfId="24563" xr:uid="{37633122-8D3E-40B7-BD9B-BF646CD3EA7E}"/>
    <cellStyle name="40% - Accent6 5 6 3" xfId="24564" xr:uid="{CAED7350-4D60-430E-A189-A0CEEEC6E55C}"/>
    <cellStyle name="40% - Accent6 5 6 4" xfId="24565" xr:uid="{D08261AB-FB14-4DE0-8447-B3EC9D8FF282}"/>
    <cellStyle name="40% - Accent6 5 6 5" xfId="24566" xr:uid="{FCD1F67C-44B7-4EE8-BDFF-DC416853655B}"/>
    <cellStyle name="40% - Accent6 5 6 6" xfId="24560" xr:uid="{82AB9D43-4B8B-4F3B-941B-ED9A0B97CCA1}"/>
    <cellStyle name="40% - Accent6 5 7" xfId="9057" xr:uid="{89AFBDF2-5388-4389-80BC-744FBA4E831D}"/>
    <cellStyle name="40% - Accent6 5 7 2" xfId="24568" xr:uid="{1C316BD3-72EF-4EA9-86BA-657C9EA294DB}"/>
    <cellStyle name="40% - Accent6 5 7 2 2" xfId="24569" xr:uid="{B9A748FA-F35C-4AE0-8F47-67DA1F5EDE79}"/>
    <cellStyle name="40% - Accent6 5 7 2 3" xfId="24570" xr:uid="{C9C70965-0133-430D-B211-E5E31F0C32EB}"/>
    <cellStyle name="40% - Accent6 5 7 3" xfId="24571" xr:uid="{A0802ABE-4377-431A-BB5B-7562BA14E21D}"/>
    <cellStyle name="40% - Accent6 5 7 4" xfId="24572" xr:uid="{FAC5ECCB-40BA-4D1F-AC9B-167248FCE386}"/>
    <cellStyle name="40% - Accent6 5 7 5" xfId="24573" xr:uid="{327FACAE-8E99-41CD-BFED-EA57E6A3A40B}"/>
    <cellStyle name="40% - Accent6 5 7 6" xfId="24567" xr:uid="{BE1F237A-8C22-4D30-88A6-D1152EFF1AF6}"/>
    <cellStyle name="40% - Accent6 5 8" xfId="24574" xr:uid="{185487B1-07E0-4826-B1D0-A3DD0E57DEFD}"/>
    <cellStyle name="40% - Accent6 5 8 2" xfId="24575" xr:uid="{9CF78384-D3A6-437E-B206-B4BF659EC98A}"/>
    <cellStyle name="40% - Accent6 5 8 3" xfId="24576" xr:uid="{0D4F6DBF-85FC-4126-B485-A971CF865767}"/>
    <cellStyle name="40% - Accent6 5 9" xfId="24577" xr:uid="{6B90AA6C-D937-420E-ABC8-F51AFE25E117}"/>
    <cellStyle name="40% - Accent6 6" xfId="512" xr:uid="{9A762032-4431-48D7-9AA5-147D16D690AA}"/>
    <cellStyle name="40% - Accent6 6 10" xfId="24579" xr:uid="{9D906931-1E07-4CFE-A2CA-2F86C42E19EB}"/>
    <cellStyle name="40% - Accent6 6 11" xfId="27530" xr:uid="{194E0172-66B4-4C78-9E53-0893E56958B1}"/>
    <cellStyle name="40% - Accent6 6 12" xfId="24578" xr:uid="{BCD3EFD3-57A8-443D-A584-1F0C0E0E89D5}"/>
    <cellStyle name="40% - Accent6 6 13" xfId="11299" xr:uid="{EAC535E2-E32A-41ED-AA15-8A941CC39FC4}"/>
    <cellStyle name="40% - Accent6 6 2" xfId="802" xr:uid="{EF673B73-A218-4A8B-80CA-9E9F57CA565E}"/>
    <cellStyle name="40% - Accent6 6 2 10" xfId="11576" xr:uid="{FE67DC10-277B-4BA5-BA03-87D86C635E34}"/>
    <cellStyle name="40% - Accent6 6 2 2" xfId="1847" xr:uid="{611DFEF8-CB45-4454-A1BF-2124D27E8B01}"/>
    <cellStyle name="40% - Accent6 6 2 2 2" xfId="3871" xr:uid="{DF11A9F2-CC22-424F-9EDC-2AAEAD10BE6A}"/>
    <cellStyle name="40% - Accent6 6 2 2 2 2" xfId="7880" xr:uid="{D85664DE-CB4B-48AC-BE23-9F81EAF8B77F}"/>
    <cellStyle name="40% - Accent6 6 2 2 2 2 2" xfId="24583" xr:uid="{0EF012ED-B375-4EE3-B32C-7C2781617D62}"/>
    <cellStyle name="40% - Accent6 6 2 2 2 3" xfId="24584" xr:uid="{37013AC0-E797-46F0-86B7-1B4192D7B284}"/>
    <cellStyle name="40% - Accent6 6 2 2 2 4" xfId="24582" xr:uid="{27FFEFFD-69CD-4F82-B562-F418861904EE}"/>
    <cellStyle name="40% - Accent6 6 2 2 3" xfId="5889" xr:uid="{89EB8005-06B3-4FEF-BB95-54C8C8CBCE4B}"/>
    <cellStyle name="40% - Accent6 6 2 2 3 2" xfId="24585" xr:uid="{19DD00C2-C6DE-4017-A921-CF098F591805}"/>
    <cellStyle name="40% - Accent6 6 2 2 4" xfId="10384" xr:uid="{ABF68C69-8F7B-4077-9477-EF02C3CD8E2C}"/>
    <cellStyle name="40% - Accent6 6 2 2 4 2" xfId="24586" xr:uid="{93F6A887-5B2D-4522-921B-07856C42EE3A}"/>
    <cellStyle name="40% - Accent6 6 2 2 5" xfId="24587" xr:uid="{1AA40D0D-C2F6-4D03-9E12-40BFF4285497}"/>
    <cellStyle name="40% - Accent6 6 2 2 6" xfId="28761" xr:uid="{EFED53DB-F760-4563-9478-A9685E2F2426}"/>
    <cellStyle name="40% - Accent6 6 2 2 7" xfId="24581" xr:uid="{5EEC03B0-F274-44C8-ADA5-B2DF890E91B5}"/>
    <cellStyle name="40% - Accent6 6 2 2 8" xfId="12614" xr:uid="{5F679B5D-F9F0-4ADF-B1AE-AF169F68648B}"/>
    <cellStyle name="40% - Accent6 6 2 3" xfId="2834" xr:uid="{CDB1C110-1A16-491F-9707-FDB9FB457587}"/>
    <cellStyle name="40% - Accent6 6 2 3 2" xfId="6843" xr:uid="{F1004248-DDA4-4780-962A-0A4674065739}"/>
    <cellStyle name="40% - Accent6 6 2 3 2 2" xfId="24590" xr:uid="{C82F789B-32D4-4C8F-A4E3-CA2A13AD6F13}"/>
    <cellStyle name="40% - Accent6 6 2 3 2 3" xfId="24591" xr:uid="{F1D51680-4CD2-4538-9175-7EF2FB654E4C}"/>
    <cellStyle name="40% - Accent6 6 2 3 2 4" xfId="24589" xr:uid="{183750B6-9366-4838-B39D-07F68EBF039A}"/>
    <cellStyle name="40% - Accent6 6 2 3 3" xfId="24592" xr:uid="{7BDB4CF0-127E-42BD-BC92-36C2740F7B3B}"/>
    <cellStyle name="40% - Accent6 6 2 3 4" xfId="24593" xr:uid="{9C2BE9C7-5D74-49B1-879D-00FD874A6EAE}"/>
    <cellStyle name="40% - Accent6 6 2 3 5" xfId="24594" xr:uid="{4CB584C5-A7F9-41E4-8312-C404E349ADF6}"/>
    <cellStyle name="40% - Accent6 6 2 3 6" xfId="24588" xr:uid="{87856DCF-654E-469F-9D02-3967484F0D41}"/>
    <cellStyle name="40% - Accent6 6 2 4" xfId="4851" xr:uid="{51E7CDEA-1CCB-4C52-A48E-44CB4F04C5A8}"/>
    <cellStyle name="40% - Accent6 6 2 4 2" xfId="24596" xr:uid="{49A922D4-7D81-4F1B-AC1A-9AA309BE365F}"/>
    <cellStyle name="40% - Accent6 6 2 4 3" xfId="24597" xr:uid="{10E0EB62-4D8B-42ED-9B44-23BDC9511BA2}"/>
    <cellStyle name="40% - Accent6 6 2 4 4" xfId="24595" xr:uid="{B75F3C24-9DA1-4C7D-A3C7-CEB0D5220DD4}"/>
    <cellStyle name="40% - Accent6 6 2 5" xfId="9347" xr:uid="{469CE531-474B-42A2-88A7-8196AE529706}"/>
    <cellStyle name="40% - Accent6 6 2 5 2" xfId="24598" xr:uid="{86179B6F-EF67-4D48-BF56-2C9F1D0EAFCA}"/>
    <cellStyle name="40% - Accent6 6 2 6" xfId="24599" xr:uid="{FB9C1461-A67D-4956-9DFF-2E79AE88A262}"/>
    <cellStyle name="40% - Accent6 6 2 7" xfId="24600" xr:uid="{927AB33F-B198-4A03-9C77-7874A2125CC7}"/>
    <cellStyle name="40% - Accent6 6 2 8" xfId="27777" xr:uid="{B9172F0B-248D-4CDA-AFDC-BCCD3ED3B655}"/>
    <cellStyle name="40% - Accent6 6 2 9" xfId="24580" xr:uid="{54887AA1-F40C-49E4-ACF3-AC9DA7401D43}"/>
    <cellStyle name="40% - Accent6 6 3" xfId="1073" xr:uid="{2A6C63C9-E3FD-4F4B-AA9E-7124933DDE8D}"/>
    <cellStyle name="40% - Accent6 6 3 10" xfId="11844" xr:uid="{E4D6859E-E36E-4626-8ACD-0566AAA95503}"/>
    <cellStyle name="40% - Accent6 6 3 2" xfId="2114" xr:uid="{92286495-1C72-40A8-877C-D45D7B217A39}"/>
    <cellStyle name="40% - Accent6 6 3 2 2" xfId="4138" xr:uid="{3461CA13-E9E6-4657-9C26-1875CF2C20CC}"/>
    <cellStyle name="40% - Accent6 6 3 2 2 2" xfId="8147" xr:uid="{24A15C9C-6D17-4B0D-B9C9-F8A746759CD4}"/>
    <cellStyle name="40% - Accent6 6 3 2 2 2 2" xfId="24604" xr:uid="{6503983D-365B-4B89-9AEA-D4491BD5432B}"/>
    <cellStyle name="40% - Accent6 6 3 2 2 3" xfId="24605" xr:uid="{330964E6-1500-4D7E-9317-7B55FDBD6870}"/>
    <cellStyle name="40% - Accent6 6 3 2 2 4" xfId="24603" xr:uid="{AF0C7462-396D-4619-8475-D59D5BE83F82}"/>
    <cellStyle name="40% - Accent6 6 3 2 3" xfId="6156" xr:uid="{EF6C469D-0589-48B2-8DF2-7827E1324B8E}"/>
    <cellStyle name="40% - Accent6 6 3 2 3 2" xfId="24606" xr:uid="{4F840BCE-7F8C-498F-A8C0-52444A46B3B6}"/>
    <cellStyle name="40% - Accent6 6 3 2 4" xfId="10651" xr:uid="{BDB9E843-7190-4F86-9373-456C8E40C9CC}"/>
    <cellStyle name="40% - Accent6 6 3 2 4 2" xfId="24607" xr:uid="{F88FC391-A683-4BC9-B8E8-8C7769E41081}"/>
    <cellStyle name="40% - Accent6 6 3 2 5" xfId="24608" xr:uid="{CD5D3F4E-BF66-47AB-A03A-C7511D741EDE}"/>
    <cellStyle name="40% - Accent6 6 3 2 6" xfId="29024" xr:uid="{58550EA4-9263-4528-B063-CD8B5CA8ECF8}"/>
    <cellStyle name="40% - Accent6 6 3 2 7" xfId="24602" xr:uid="{90954B5B-6443-4373-A4A9-9B0395A8DE90}"/>
    <cellStyle name="40% - Accent6 6 3 2 8" xfId="12881" xr:uid="{1B7BFEC3-EF44-4A6E-AAB4-C662CCAB9C2D}"/>
    <cellStyle name="40% - Accent6 6 3 3" xfId="3101" xr:uid="{81899887-CB4B-47A0-AA7F-05318B7ED528}"/>
    <cellStyle name="40% - Accent6 6 3 3 2" xfId="7110" xr:uid="{DF93A7F0-0CE0-4993-BAF6-6654BE1429A1}"/>
    <cellStyle name="40% - Accent6 6 3 3 2 2" xfId="24611" xr:uid="{40567BD5-FA79-4F40-8B1D-04FB6242A9DF}"/>
    <cellStyle name="40% - Accent6 6 3 3 2 3" xfId="24612" xr:uid="{C1C18B48-142C-4821-80D6-953C8F01BCC4}"/>
    <cellStyle name="40% - Accent6 6 3 3 2 4" xfId="24610" xr:uid="{BFBBFD8C-0BD2-410C-8F5D-51F6A4DDE386}"/>
    <cellStyle name="40% - Accent6 6 3 3 3" xfId="24613" xr:uid="{42F15CEE-61B0-48CB-9013-449CD2FFB8F2}"/>
    <cellStyle name="40% - Accent6 6 3 3 4" xfId="24614" xr:uid="{6A344BDA-8D60-41CF-AD63-E0E8AD63724C}"/>
    <cellStyle name="40% - Accent6 6 3 3 5" xfId="24615" xr:uid="{A29D14E4-F102-4AAD-822A-16EEA9BE006E}"/>
    <cellStyle name="40% - Accent6 6 3 3 6" xfId="24609" xr:uid="{F8F61D66-27F3-4D80-8F9B-D951D92CC430}"/>
    <cellStyle name="40% - Accent6 6 3 4" xfId="5119" xr:uid="{CAF7A7DD-8784-4CAC-A453-FD56516CC9FE}"/>
    <cellStyle name="40% - Accent6 6 3 4 2" xfId="24617" xr:uid="{FDD17A8C-086E-41B3-BF23-C599900C7F5D}"/>
    <cellStyle name="40% - Accent6 6 3 4 3" xfId="24618" xr:uid="{284465E4-0061-4696-AC07-9813457DD1E8}"/>
    <cellStyle name="40% - Accent6 6 3 4 4" xfId="24616" xr:uid="{00528D35-CABD-4614-916C-B5E055A00FA6}"/>
    <cellStyle name="40% - Accent6 6 3 5" xfId="9614" xr:uid="{C83051AA-1687-484F-823E-BF63A492DAA5}"/>
    <cellStyle name="40% - Accent6 6 3 5 2" xfId="24619" xr:uid="{DF5BCFE1-6888-4654-8765-BD4696CBB4BD}"/>
    <cellStyle name="40% - Accent6 6 3 6" xfId="24620" xr:uid="{828B26C3-3BF1-4ABE-A347-AA446A59C439}"/>
    <cellStyle name="40% - Accent6 6 3 7" xfId="24621" xr:uid="{6FBDAB91-954B-4FBC-A0F8-A21F8C5A95EE}"/>
    <cellStyle name="40% - Accent6 6 3 8" xfId="28025" xr:uid="{38BA6C19-AAF1-45B7-B51F-81E205BC050F}"/>
    <cellStyle name="40% - Accent6 6 3 9" xfId="24601" xr:uid="{D8AD20D1-5985-4FCB-B11E-3C02100EF685}"/>
    <cellStyle name="40% - Accent6 6 4" xfId="1577" xr:uid="{7F9EFE39-FA83-47FA-8A05-EE8B4C8F9381}"/>
    <cellStyle name="40% - Accent6 6 4 10" xfId="12344" xr:uid="{8445120A-1987-4DEC-A966-3BEE5055BC9E}"/>
    <cellStyle name="40% - Accent6 6 4 2" xfId="3601" xr:uid="{0C609F8A-B9FA-4317-BE21-066BCF30608A}"/>
    <cellStyle name="40% - Accent6 6 4 2 2" xfId="7610" xr:uid="{E80E8E5D-EE47-4AE5-9E71-5B75CA942515}"/>
    <cellStyle name="40% - Accent6 6 4 2 2 2" xfId="24625" xr:uid="{A94325C9-78A3-4E09-8C62-94AF4C6B2356}"/>
    <cellStyle name="40% - Accent6 6 4 2 2 3" xfId="24626" xr:uid="{BFFD318E-2FEC-4E8D-A6D6-6390F51D3697}"/>
    <cellStyle name="40% - Accent6 6 4 2 2 4" xfId="24624" xr:uid="{7E084933-74DA-49EE-8B36-9142A50F18F1}"/>
    <cellStyle name="40% - Accent6 6 4 2 3" xfId="24627" xr:uid="{28B59414-8D80-4C83-B72A-D369E095304D}"/>
    <cellStyle name="40% - Accent6 6 4 2 4" xfId="24628" xr:uid="{44AB2F5B-AE73-4547-8449-32B3A34C0BE4}"/>
    <cellStyle name="40% - Accent6 6 4 2 5" xfId="24629" xr:uid="{B3792E76-BE09-4289-88BC-A494BBF3182B}"/>
    <cellStyle name="40% - Accent6 6 4 2 6" xfId="24623" xr:uid="{E286E7FE-6AE4-4FB9-B8A9-86C241ED11B0}"/>
    <cellStyle name="40% - Accent6 6 4 3" xfId="5619" xr:uid="{A918069E-3CCB-4C99-BDA4-7235EFF5AEC7}"/>
    <cellStyle name="40% - Accent6 6 4 3 2" xfId="24631" xr:uid="{7D529D41-76F3-4657-96A5-48E0FF6D553C}"/>
    <cellStyle name="40% - Accent6 6 4 3 2 2" xfId="24632" xr:uid="{6A85505E-C290-44DC-8CDA-005637B169BA}"/>
    <cellStyle name="40% - Accent6 6 4 3 2 3" xfId="24633" xr:uid="{15819638-4EA1-41CC-86F9-B39D76522B62}"/>
    <cellStyle name="40% - Accent6 6 4 3 3" xfId="24634" xr:uid="{ADBB889A-9E66-47D9-8B05-8D632166610D}"/>
    <cellStyle name="40% - Accent6 6 4 3 4" xfId="24635" xr:uid="{712008B6-AFBE-4675-B2FB-37244FB0A762}"/>
    <cellStyle name="40% - Accent6 6 4 3 5" xfId="24636" xr:uid="{3B45D669-AD0B-47D0-9ECC-D6A75F59F8CE}"/>
    <cellStyle name="40% - Accent6 6 4 3 6" xfId="24630" xr:uid="{4D98DA6B-BA0B-477B-8DCE-7F9E87630221}"/>
    <cellStyle name="40% - Accent6 6 4 4" xfId="10114" xr:uid="{4E06CEC2-0307-4FFD-AC6C-80753BA7DCB2}"/>
    <cellStyle name="40% - Accent6 6 4 4 2" xfId="24638" xr:uid="{503304D1-B152-49BE-9574-EB4A2FF99748}"/>
    <cellStyle name="40% - Accent6 6 4 4 3" xfId="24639" xr:uid="{7C175E0E-A99A-4839-A155-3B32EBB8B770}"/>
    <cellStyle name="40% - Accent6 6 4 4 4" xfId="24637" xr:uid="{6FCA464E-D8E3-4E2A-955F-C223DE6C1F55}"/>
    <cellStyle name="40% - Accent6 6 4 5" xfId="24640" xr:uid="{C86E0256-5051-4345-9923-59D57C15B084}"/>
    <cellStyle name="40% - Accent6 6 4 6" xfId="24641" xr:uid="{B230B293-5A27-4174-A5CA-875C1F702F33}"/>
    <cellStyle name="40% - Accent6 6 4 7" xfId="24642" xr:uid="{A6837B1F-C70D-4092-B95F-E42C688CEFF5}"/>
    <cellStyle name="40% - Accent6 6 4 8" xfId="28511" xr:uid="{5CD487C1-0043-4DEC-A8ED-8A1B23358ED8}"/>
    <cellStyle name="40% - Accent6 6 4 9" xfId="24622" xr:uid="{8DE12EFC-B596-48E7-8C01-2024C1BE29FD}"/>
    <cellStyle name="40% - Accent6 6 5" xfId="2564" xr:uid="{8DB17322-FEDB-4189-8A07-6A569BAEF010}"/>
    <cellStyle name="40% - Accent6 6 5 2" xfId="6573" xr:uid="{31A8CD62-4C84-4B79-A51E-6869F7F652EC}"/>
    <cellStyle name="40% - Accent6 6 5 2 2" xfId="24645" xr:uid="{EC9578AE-E68E-4426-8EAD-8132724313CE}"/>
    <cellStyle name="40% - Accent6 6 5 2 3" xfId="24646" xr:uid="{7BFA2CD5-DF43-43E1-BF6F-60E2A78FA512}"/>
    <cellStyle name="40% - Accent6 6 5 2 4" xfId="24644" xr:uid="{38686E24-57EB-4745-B2B2-F2C512845CC9}"/>
    <cellStyle name="40% - Accent6 6 5 3" xfId="24647" xr:uid="{60AA0DDB-A929-4028-9DCA-7DD0C5C6E1A1}"/>
    <cellStyle name="40% - Accent6 6 5 4" xfId="24648" xr:uid="{9380F0E6-8B68-49AF-B332-D027727034B2}"/>
    <cellStyle name="40% - Accent6 6 5 5" xfId="24649" xr:uid="{31C0EA03-2571-4E35-B86A-7E2D2439449F}"/>
    <cellStyle name="40% - Accent6 6 5 6" xfId="24643" xr:uid="{15E8E219-39ED-4F44-9D7F-63A9D15BCE73}"/>
    <cellStyle name="40% - Accent6 6 6" xfId="4580" xr:uid="{A1672511-74AC-4FCC-B31D-A96E7541D08C}"/>
    <cellStyle name="40% - Accent6 6 6 2" xfId="24651" xr:uid="{C8255A9D-6803-4A21-9DDC-D422F1CF684A}"/>
    <cellStyle name="40% - Accent6 6 6 2 2" xfId="24652" xr:uid="{2E90DAD5-3FF3-4BA2-8F0B-F78D733871E6}"/>
    <cellStyle name="40% - Accent6 6 6 2 3" xfId="24653" xr:uid="{56AC6036-C1C6-4C2F-A193-EE745BEA946F}"/>
    <cellStyle name="40% - Accent6 6 6 3" xfId="24654" xr:uid="{903BB4A5-8E16-48EA-BA06-B5151667A6C5}"/>
    <cellStyle name="40% - Accent6 6 6 4" xfId="24655" xr:uid="{3932F39C-E75F-418E-98BA-670526A1254D}"/>
    <cellStyle name="40% - Accent6 6 6 5" xfId="24656" xr:uid="{45DBB191-FD92-4467-8541-5BB89AEA825E}"/>
    <cellStyle name="40% - Accent6 6 6 6" xfId="24650" xr:uid="{3F641DCA-DC99-451A-BB53-74475A27C222}"/>
    <cellStyle name="40% - Accent6 6 7" xfId="9075" xr:uid="{7DF06BCB-8533-4116-B529-616150FBF5A4}"/>
    <cellStyle name="40% - Accent6 6 7 2" xfId="24658" xr:uid="{FC054A3B-74CE-4A0C-A4F5-B34FB09A6A7C}"/>
    <cellStyle name="40% - Accent6 6 7 3" xfId="24659" xr:uid="{947FC64B-50BE-4FEA-BA86-AB91370709B2}"/>
    <cellStyle name="40% - Accent6 6 7 4" xfId="24657" xr:uid="{E53F761C-8A88-4A4E-B941-D9C57F1A08F3}"/>
    <cellStyle name="40% - Accent6 6 8" xfId="24660" xr:uid="{262843BB-5CAA-4CCB-9F23-5E11F0FFB96E}"/>
    <cellStyle name="40% - Accent6 6 9" xfId="24661" xr:uid="{54CD2B2E-1FED-4A73-B907-45C993395D55}"/>
    <cellStyle name="40% - Accent6 7" xfId="534" xr:uid="{26E15490-AFAF-48C9-82F5-61509FE561E4}"/>
    <cellStyle name="40% - Accent6 7 10" xfId="27549" xr:uid="{414BD956-6070-442B-A280-970FDC1AD0EB}"/>
    <cellStyle name="40% - Accent6 7 11" xfId="24662" xr:uid="{433FBE2C-05D4-4A4D-83CE-47F43DAD6539}"/>
    <cellStyle name="40% - Accent6 7 12" xfId="11320" xr:uid="{257EEC07-9CED-4354-B038-679EA1D41B9C}"/>
    <cellStyle name="40% - Accent6 7 2" xfId="829" xr:uid="{986FA78B-E8A8-44FC-944D-A10973AB9725}"/>
    <cellStyle name="40% - Accent6 7 2 10" xfId="11603" xr:uid="{56A9EC28-E2A3-434F-9856-4F66398A79A2}"/>
    <cellStyle name="40% - Accent6 7 2 2" xfId="1874" xr:uid="{7B643FC4-DAA2-4034-B5B7-14DB5D0FFD37}"/>
    <cellStyle name="40% - Accent6 7 2 2 2" xfId="3898" xr:uid="{515230F6-5371-4969-AEFC-4480D6B4DF28}"/>
    <cellStyle name="40% - Accent6 7 2 2 2 2" xfId="7907" xr:uid="{A050F42C-AAF7-4D27-80BD-FDC6574F4084}"/>
    <cellStyle name="40% - Accent6 7 2 2 2 2 2" xfId="24666" xr:uid="{3703954C-B4BD-4440-A3C4-3230369B2ECF}"/>
    <cellStyle name="40% - Accent6 7 2 2 2 3" xfId="24667" xr:uid="{0423165C-CEDF-49CC-BA01-27E9399512B9}"/>
    <cellStyle name="40% - Accent6 7 2 2 2 4" xfId="24665" xr:uid="{4176C4B5-655B-4031-B7DD-D7025AC20D6B}"/>
    <cellStyle name="40% - Accent6 7 2 2 3" xfId="5916" xr:uid="{6BBC4D7F-C849-49AF-9A37-7C75C71F82F9}"/>
    <cellStyle name="40% - Accent6 7 2 2 3 2" xfId="24668" xr:uid="{A30BC146-434B-4098-BC55-5FAA87C8F8FC}"/>
    <cellStyle name="40% - Accent6 7 2 2 4" xfId="10411" xr:uid="{13073EC0-C78A-4C68-AB9A-9C1B2B3253D1}"/>
    <cellStyle name="40% - Accent6 7 2 2 4 2" xfId="24669" xr:uid="{604FAED8-6910-4294-AE3C-9FCBC2C942E2}"/>
    <cellStyle name="40% - Accent6 7 2 2 5" xfId="24670" xr:uid="{D9BFC659-982E-4150-BE08-ED05C44AC342}"/>
    <cellStyle name="40% - Accent6 7 2 2 6" xfId="28788" xr:uid="{BE7BF920-8201-4063-B518-FE08CC6505EB}"/>
    <cellStyle name="40% - Accent6 7 2 2 7" xfId="24664" xr:uid="{F6B73688-1622-47B5-AB32-96BFE47012EB}"/>
    <cellStyle name="40% - Accent6 7 2 2 8" xfId="12641" xr:uid="{7D84B0A8-B019-4B93-8DFF-DC33094A0F5D}"/>
    <cellStyle name="40% - Accent6 7 2 3" xfId="2861" xr:uid="{CC94277E-D7A6-4F7A-A576-E97A2D59D025}"/>
    <cellStyle name="40% - Accent6 7 2 3 2" xfId="6870" xr:uid="{CDBF92A6-0C5C-43DF-B6F3-F90D09F9CD05}"/>
    <cellStyle name="40% - Accent6 7 2 3 2 2" xfId="24673" xr:uid="{FC79EDFA-BFD7-40C9-B601-3F41DB42A96B}"/>
    <cellStyle name="40% - Accent6 7 2 3 2 3" xfId="24674" xr:uid="{4DF4858F-9501-4AAC-B4F4-913F076366BA}"/>
    <cellStyle name="40% - Accent6 7 2 3 2 4" xfId="24672" xr:uid="{D7B88D38-B835-4B77-86AF-186D65B0A9F8}"/>
    <cellStyle name="40% - Accent6 7 2 3 3" xfId="24675" xr:uid="{C3BE4E6D-5D2D-4B21-A353-5CFDB7151033}"/>
    <cellStyle name="40% - Accent6 7 2 3 4" xfId="24676" xr:uid="{4B899EE2-C213-4069-9659-CC488AFB2B80}"/>
    <cellStyle name="40% - Accent6 7 2 3 5" xfId="24677" xr:uid="{6836C978-6BFE-43B1-929C-188CEC8C343D}"/>
    <cellStyle name="40% - Accent6 7 2 3 6" xfId="24671" xr:uid="{7D7C83A6-A6E6-42B1-84CF-563BCBF7CB80}"/>
    <cellStyle name="40% - Accent6 7 2 4" xfId="4878" xr:uid="{2DAD5F90-2118-4167-A4FB-7DF587C19964}"/>
    <cellStyle name="40% - Accent6 7 2 4 2" xfId="24679" xr:uid="{0429FF49-B6E4-4C08-9D89-C2F7E4889519}"/>
    <cellStyle name="40% - Accent6 7 2 4 3" xfId="24680" xr:uid="{6A9EB757-998F-4B4B-8388-DEDAA8E7E8D9}"/>
    <cellStyle name="40% - Accent6 7 2 4 4" xfId="24678" xr:uid="{C75B56C5-92D1-4284-9A49-A6C545A90F3C}"/>
    <cellStyle name="40% - Accent6 7 2 5" xfId="9374" xr:uid="{9980D7FC-856E-4ADE-AB47-F9AC33A665C4}"/>
    <cellStyle name="40% - Accent6 7 2 5 2" xfId="24681" xr:uid="{3850A822-DD1D-410D-9105-BE4055407742}"/>
    <cellStyle name="40% - Accent6 7 2 6" xfId="24682" xr:uid="{5EFEEE7C-31B4-4F36-8988-CF0E720A4A1F}"/>
    <cellStyle name="40% - Accent6 7 2 7" xfId="24683" xr:uid="{AD2AC4A0-3ED3-4BED-9B6A-82DFC0E25ED0}"/>
    <cellStyle name="40% - Accent6 7 2 8" xfId="27802" xr:uid="{7B8E066E-0DCA-4E5F-B539-C7414F343040}"/>
    <cellStyle name="40% - Accent6 7 2 9" xfId="24663" xr:uid="{C0277CF3-39AD-4FEA-A019-094E6B1AB731}"/>
    <cellStyle name="40% - Accent6 7 3" xfId="1100" xr:uid="{CF9C7D4C-EFA6-42F4-AF02-30A2EB29A953}"/>
    <cellStyle name="40% - Accent6 7 3 10" xfId="11871" xr:uid="{AE0B90B8-1331-4882-BFE3-875BF1126E59}"/>
    <cellStyle name="40% - Accent6 7 3 2" xfId="2141" xr:uid="{5BC46D8E-3996-4DCD-B2AA-9379B75517BA}"/>
    <cellStyle name="40% - Accent6 7 3 2 2" xfId="4165" xr:uid="{DC0ECDC3-B425-4709-88BD-85BB3E31DA87}"/>
    <cellStyle name="40% - Accent6 7 3 2 2 2" xfId="8174" xr:uid="{0003BCA6-7473-4FA5-9506-B0DA81EBCBF8}"/>
    <cellStyle name="40% - Accent6 7 3 2 2 2 2" xfId="24687" xr:uid="{D6B8F6B3-6636-43E9-BDC0-BF563C3635EE}"/>
    <cellStyle name="40% - Accent6 7 3 2 2 3" xfId="24688" xr:uid="{8F5BEAB4-0ACA-44FD-B77F-62B67F27116B}"/>
    <cellStyle name="40% - Accent6 7 3 2 2 4" xfId="24686" xr:uid="{7ADEC88E-FCFE-40DF-BE10-B4C96F825DDF}"/>
    <cellStyle name="40% - Accent6 7 3 2 3" xfId="6183" xr:uid="{DCD61C4C-1781-443A-9A01-2BA5BEB29E23}"/>
    <cellStyle name="40% - Accent6 7 3 2 3 2" xfId="24689" xr:uid="{645CC3D0-9F9D-4C73-AE79-89EE02237041}"/>
    <cellStyle name="40% - Accent6 7 3 2 4" xfId="10678" xr:uid="{524B458D-3603-4F68-96D1-13F51BF8F485}"/>
    <cellStyle name="40% - Accent6 7 3 2 4 2" xfId="24690" xr:uid="{9CE1CD72-5094-4C6C-AB25-E412F3FF88EC}"/>
    <cellStyle name="40% - Accent6 7 3 2 5" xfId="24691" xr:uid="{FF0D144C-C002-4CCA-86FC-E01CA292EF36}"/>
    <cellStyle name="40% - Accent6 7 3 2 6" xfId="29051" xr:uid="{31FA19EC-80F2-4EE8-BE9C-49DBA247859B}"/>
    <cellStyle name="40% - Accent6 7 3 2 7" xfId="24685" xr:uid="{7970FCFE-C030-4B62-B44D-600B580E9DA9}"/>
    <cellStyle name="40% - Accent6 7 3 2 8" xfId="12908" xr:uid="{B43168AA-D2D7-42EF-AEBE-C1E914B29397}"/>
    <cellStyle name="40% - Accent6 7 3 3" xfId="3128" xr:uid="{AF006CFE-F0D8-4594-BD62-78EC0A00CD98}"/>
    <cellStyle name="40% - Accent6 7 3 3 2" xfId="7137" xr:uid="{8451B0A7-ABA9-428B-A5C2-5F9D2199ED02}"/>
    <cellStyle name="40% - Accent6 7 3 3 2 2" xfId="24694" xr:uid="{DA673B1E-11EA-42AB-9C8B-0F9969C876E7}"/>
    <cellStyle name="40% - Accent6 7 3 3 2 3" xfId="24695" xr:uid="{D3ACCC2B-86C1-4DE3-941D-332AF3E756CC}"/>
    <cellStyle name="40% - Accent6 7 3 3 2 4" xfId="24693" xr:uid="{31C20C47-EB60-462A-95E0-DFA3BC39DDB6}"/>
    <cellStyle name="40% - Accent6 7 3 3 3" xfId="24696" xr:uid="{5E96A871-D384-4A64-8FE4-5037D4676F6E}"/>
    <cellStyle name="40% - Accent6 7 3 3 4" xfId="24697" xr:uid="{1BC56014-24D5-4EC6-BD1A-51EE3D15DFA9}"/>
    <cellStyle name="40% - Accent6 7 3 3 5" xfId="24698" xr:uid="{619EA72B-136A-44A6-9829-448E49BBF846}"/>
    <cellStyle name="40% - Accent6 7 3 3 6" xfId="24692" xr:uid="{2440E6B0-129C-4AD1-AA7D-E0B5E8D274A1}"/>
    <cellStyle name="40% - Accent6 7 3 4" xfId="5146" xr:uid="{A2D962F3-EC75-4817-A664-A27D4247F231}"/>
    <cellStyle name="40% - Accent6 7 3 4 2" xfId="24700" xr:uid="{38FCC9B5-EC82-4740-B35C-C44CF9EBD187}"/>
    <cellStyle name="40% - Accent6 7 3 4 3" xfId="24701" xr:uid="{7EF8ADC7-0AB0-4DDF-8C92-587DF48BBD87}"/>
    <cellStyle name="40% - Accent6 7 3 4 4" xfId="24699" xr:uid="{FC8EE323-5B13-4A19-BACA-228D02A00BB1}"/>
    <cellStyle name="40% - Accent6 7 3 5" xfId="9641" xr:uid="{BCE871F8-EED6-4D31-9F4D-30D3D569A7C1}"/>
    <cellStyle name="40% - Accent6 7 3 5 2" xfId="24702" xr:uid="{607D0060-AA7F-486D-89BE-4EBE6C81BBFC}"/>
    <cellStyle name="40% - Accent6 7 3 6" xfId="24703" xr:uid="{101DF6F6-B181-449D-83D5-E1A67E25AD26}"/>
    <cellStyle name="40% - Accent6 7 3 7" xfId="24704" xr:uid="{9B579A9E-6DB6-4DF8-806A-1AA74DDE5A63}"/>
    <cellStyle name="40% - Accent6 7 3 8" xfId="28051" xr:uid="{5A7C10D9-206F-4C5D-B975-65B8D93B1535}"/>
    <cellStyle name="40% - Accent6 7 3 9" xfId="24684" xr:uid="{8C616710-5F53-48B8-8BA7-2B0E61F2146A}"/>
    <cellStyle name="40% - Accent6 7 4" xfId="1598" xr:uid="{7F83A84E-C4F3-4DC7-AA93-3F17379A9105}"/>
    <cellStyle name="40% - Accent6 7 4 2" xfId="3622" xr:uid="{2B1B9EF0-4A1C-4BB9-BC7A-06F417A617FF}"/>
    <cellStyle name="40% - Accent6 7 4 2 2" xfId="7631" xr:uid="{05667ED9-3AEB-4333-92AA-C776520BBD6A}"/>
    <cellStyle name="40% - Accent6 7 4 2 2 2" xfId="24707" xr:uid="{484CAB45-B222-46E8-979C-43DAE2BC6E60}"/>
    <cellStyle name="40% - Accent6 7 4 2 3" xfId="24708" xr:uid="{C39C7B17-8E47-439B-9315-8439F67C1429}"/>
    <cellStyle name="40% - Accent6 7 4 2 4" xfId="24706" xr:uid="{73B323CC-486A-4387-BD0B-4A51849A42DB}"/>
    <cellStyle name="40% - Accent6 7 4 3" xfId="5640" xr:uid="{DB58F3BE-BB8B-4207-AE19-24A996EE9EA8}"/>
    <cellStyle name="40% - Accent6 7 4 3 2" xfId="24709" xr:uid="{C71DDE37-B43D-4746-BF91-4461A58BB178}"/>
    <cellStyle name="40% - Accent6 7 4 4" xfId="10135" xr:uid="{F14DC4EE-CCCC-43A7-95AB-0DBB2876602C}"/>
    <cellStyle name="40% - Accent6 7 4 4 2" xfId="24710" xr:uid="{D0C5846D-5356-41B4-BD60-4F5C0736C0CD}"/>
    <cellStyle name="40% - Accent6 7 4 5" xfId="24711" xr:uid="{5E89A1E0-2277-4EFC-AFBD-6698E3A46C96}"/>
    <cellStyle name="40% - Accent6 7 4 6" xfId="28531" xr:uid="{8A7545BA-0D81-44AA-9A60-8947B0DABF88}"/>
    <cellStyle name="40% - Accent6 7 4 7" xfId="24705" xr:uid="{4A5324D6-1C86-4DEA-9243-60C1CEF87484}"/>
    <cellStyle name="40% - Accent6 7 4 8" xfId="12365" xr:uid="{5FD64D3F-96BE-4C68-B165-F9101D976CA3}"/>
    <cellStyle name="40% - Accent6 7 5" xfId="2585" xr:uid="{F8465812-DF45-4F58-BCC9-703354F75A84}"/>
    <cellStyle name="40% - Accent6 7 5 2" xfId="6594" xr:uid="{6C25C1C4-17E6-426C-836C-558BF61E293F}"/>
    <cellStyle name="40% - Accent6 7 5 2 2" xfId="24714" xr:uid="{9B4DB068-6FFE-4DD2-B5BA-D292268FFFFB}"/>
    <cellStyle name="40% - Accent6 7 5 2 3" xfId="24715" xr:uid="{B62F51F0-795B-461A-82C4-60FF08FB4002}"/>
    <cellStyle name="40% - Accent6 7 5 2 4" xfId="24713" xr:uid="{49C8FE81-6B00-40EC-AC65-C21EA10495B1}"/>
    <cellStyle name="40% - Accent6 7 5 3" xfId="24716" xr:uid="{9D4C452C-1AE2-4C52-94BA-DE1899B0B76B}"/>
    <cellStyle name="40% - Accent6 7 5 4" xfId="24717" xr:uid="{7B012C9D-BBAE-4EA3-AF30-B6B2DA42B131}"/>
    <cellStyle name="40% - Accent6 7 5 5" xfId="24718" xr:uid="{B4993DC6-BDDE-4292-83A5-A1936EAE7574}"/>
    <cellStyle name="40% - Accent6 7 5 6" xfId="24712" xr:uid="{92AF0F90-1EEF-447E-9CE7-DD33C994D0D5}"/>
    <cellStyle name="40% - Accent6 7 6" xfId="4601" xr:uid="{380D344C-55AA-4D14-80B2-F0232F16DA04}"/>
    <cellStyle name="40% - Accent6 7 6 2" xfId="24720" xr:uid="{42223D03-0947-493D-B99B-89C313B3AAE2}"/>
    <cellStyle name="40% - Accent6 7 6 3" xfId="24721" xr:uid="{13B91CE6-5D7E-43E0-9EF6-51B83A9119E5}"/>
    <cellStyle name="40% - Accent6 7 6 4" xfId="24719" xr:uid="{3A8468EE-622F-4A65-8EA8-2B22C1553A0F}"/>
    <cellStyle name="40% - Accent6 7 7" xfId="9096" xr:uid="{140B88B3-400A-4C97-B476-35520F84A99E}"/>
    <cellStyle name="40% - Accent6 7 7 2" xfId="24722" xr:uid="{98C9BE9A-20AA-450E-96DF-489E4F60B7D3}"/>
    <cellStyle name="40% - Accent6 7 8" xfId="24723" xr:uid="{C65BA6D6-B9A2-4581-BA7C-C498FD8452A3}"/>
    <cellStyle name="40% - Accent6 7 9" xfId="24724" xr:uid="{C64E4464-1752-4731-8079-DF5A630737CF}"/>
    <cellStyle name="40% - Accent6 8" xfId="564" xr:uid="{85EB086A-E178-4E53-B4A5-E2636E6D3C99}"/>
    <cellStyle name="40% - Accent6 8 10" xfId="11345" xr:uid="{237A9194-E259-4857-94F1-53BD54F450C6}"/>
    <cellStyle name="40% - Accent6 8 2" xfId="851" xr:uid="{AA13296D-8260-46A6-8558-24C86434176C}"/>
    <cellStyle name="40% - Accent6 8 2 2" xfId="1892" xr:uid="{BABB0A1E-43C7-4237-BCC6-915953A2BDBC}"/>
    <cellStyle name="40% - Accent6 8 2 2 2" xfId="3916" xr:uid="{B1A1A4A3-E406-4754-BD19-8F03C86F9C52}"/>
    <cellStyle name="40% - Accent6 8 2 2 2 2" xfId="7925" xr:uid="{4F051A6A-D2D2-4FB7-BAE9-C215F358B25C}"/>
    <cellStyle name="40% - Accent6 8 2 2 2 3" xfId="24728" xr:uid="{F697378F-A0DD-496B-8FCD-06B4EF11F56D}"/>
    <cellStyle name="40% - Accent6 8 2 2 3" xfId="5934" xr:uid="{F14D18C7-D42A-402B-999F-48C4D1BE8319}"/>
    <cellStyle name="40% - Accent6 8 2 2 3 2" xfId="24729" xr:uid="{F844BF42-AF72-4DA1-8C94-F7F193DE40BD}"/>
    <cellStyle name="40% - Accent6 8 2 2 4" xfId="10429" xr:uid="{2950B048-291B-4B9C-ABBA-41893BFAE5C6}"/>
    <cellStyle name="40% - Accent6 8 2 2 4 2" xfId="28806" xr:uid="{89B4DF86-DF3E-497A-B929-5C6430517674}"/>
    <cellStyle name="40% - Accent6 8 2 2 5" xfId="24727" xr:uid="{4AB1FB44-873A-49E5-92D1-77495B2DBE13}"/>
    <cellStyle name="40% - Accent6 8 2 2 6" xfId="12659" xr:uid="{DE7E90A0-6716-4225-B720-EB35C3C46B91}"/>
    <cellStyle name="40% - Accent6 8 2 3" xfId="2879" xr:uid="{1E8498C4-E2B6-4BBA-B130-9182651AD7A4}"/>
    <cellStyle name="40% - Accent6 8 2 3 2" xfId="6888" xr:uid="{A7B26B3D-781D-4F13-9897-2318F8B4287A}"/>
    <cellStyle name="40% - Accent6 8 2 3 3" xfId="24730" xr:uid="{4F7B9486-E35D-461E-A91B-A91169FA81F3}"/>
    <cellStyle name="40% - Accent6 8 2 4" xfId="4897" xr:uid="{DA932061-701B-405E-A376-9820CDF76998}"/>
    <cellStyle name="40% - Accent6 8 2 4 2" xfId="24731" xr:uid="{6511DDF3-DECD-4A0A-B86A-667C06D68533}"/>
    <cellStyle name="40% - Accent6 8 2 5" xfId="9392" xr:uid="{8C5A1CA1-2356-47D9-B2F0-C4B17E32F03C}"/>
    <cellStyle name="40% - Accent6 8 2 5 2" xfId="24732" xr:uid="{667DD671-63C1-48EF-9EF0-C0074A7E75A8}"/>
    <cellStyle name="40% - Accent6 8 2 6" xfId="27822" xr:uid="{9A2FECF9-E417-470E-B31D-F58D77A975AE}"/>
    <cellStyle name="40% - Accent6 8 2 7" xfId="24726" xr:uid="{77C78012-1662-4159-BB0D-99B278627FCA}"/>
    <cellStyle name="40% - Accent6 8 2 8" xfId="11622" xr:uid="{A146EDB9-1DC0-4C40-94DF-30B63A74D95C}"/>
    <cellStyle name="40% - Accent6 8 3" xfId="1118" xr:uid="{9AFBC722-AB40-414A-82CA-48162ECF2AC5}"/>
    <cellStyle name="40% - Accent6 8 3 2" xfId="2159" xr:uid="{FDC0805D-EF4E-4FD4-844F-2EBF46171CE1}"/>
    <cellStyle name="40% - Accent6 8 3 2 2" xfId="4183" xr:uid="{76E037FC-698F-4DAE-B948-AF7EE60971C0}"/>
    <cellStyle name="40% - Accent6 8 3 2 2 2" xfId="8192" xr:uid="{D14D17F5-3988-4839-AEBB-410CF17C015B}"/>
    <cellStyle name="40% - Accent6 8 3 2 2 3" xfId="24735" xr:uid="{FDC71D7C-3E9B-4F58-99CD-697E6FAB16B6}"/>
    <cellStyle name="40% - Accent6 8 3 2 3" xfId="6201" xr:uid="{E7085110-0C7D-4785-9FCA-F58A69D73A55}"/>
    <cellStyle name="40% - Accent6 8 3 2 3 2" xfId="24736" xr:uid="{EC7CF8E3-21EA-4D9C-A666-E62A41E9E9D4}"/>
    <cellStyle name="40% - Accent6 8 3 2 4" xfId="10696" xr:uid="{E61F7B3A-C1B7-42AF-B506-8FD815CBCF0B}"/>
    <cellStyle name="40% - Accent6 8 3 2 4 2" xfId="29069" xr:uid="{322A17E8-F7AA-4214-82D1-67F3DBCED819}"/>
    <cellStyle name="40% - Accent6 8 3 2 5" xfId="24734" xr:uid="{8B6953D2-9A95-417A-B6B7-6440094C4EBB}"/>
    <cellStyle name="40% - Accent6 8 3 2 6" xfId="12926" xr:uid="{8A3188FB-4801-4FD2-8180-0AD505F6D5D1}"/>
    <cellStyle name="40% - Accent6 8 3 3" xfId="3146" xr:uid="{9C8261BB-D65F-4512-A8EE-2AF8D1E87487}"/>
    <cellStyle name="40% - Accent6 8 3 3 2" xfId="7155" xr:uid="{733BDD65-258A-4D09-BE5A-29B44793AE4B}"/>
    <cellStyle name="40% - Accent6 8 3 3 3" xfId="24737" xr:uid="{F3A67933-49D5-42E1-9FC3-B6F64DA5F788}"/>
    <cellStyle name="40% - Accent6 8 3 4" xfId="5164" xr:uid="{74F397B1-3649-46A8-8948-4E48D6267F4B}"/>
    <cellStyle name="40% - Accent6 8 3 4 2" xfId="24738" xr:uid="{38D1D1C4-2CA2-4D25-AE30-1BB44A77479D}"/>
    <cellStyle name="40% - Accent6 8 3 5" xfId="9659" xr:uid="{183BCB24-18D8-4D2F-A18C-29297EE43470}"/>
    <cellStyle name="40% - Accent6 8 3 5 2" xfId="24739" xr:uid="{983BFE6F-A752-4820-8D8F-217E4415C859}"/>
    <cellStyle name="40% - Accent6 8 3 6" xfId="28069" xr:uid="{940182C2-0753-4A57-AFC5-3EC222826067}"/>
    <cellStyle name="40% - Accent6 8 3 7" xfId="24733" xr:uid="{439684B9-CABD-486B-B755-1F90F97D5714}"/>
    <cellStyle name="40% - Accent6 8 3 8" xfId="11889" xr:uid="{EF41E120-98B7-4AEE-A0C7-327BD0F3C11D}"/>
    <cellStyle name="40% - Accent6 8 4" xfId="1622" xr:uid="{DEB2E89C-B727-4660-8121-CCCD76903DB0}"/>
    <cellStyle name="40% - Accent6 8 4 2" xfId="3646" xr:uid="{3C41F81C-148F-4E6A-9FF1-294E4354E5DC}"/>
    <cellStyle name="40% - Accent6 8 4 2 2" xfId="7655" xr:uid="{779C0AC0-4F4D-4DBF-BAD7-4BCF01057747}"/>
    <cellStyle name="40% - Accent6 8 4 2 3" xfId="24741" xr:uid="{9986011C-8251-452A-AC8F-731838D01EF0}"/>
    <cellStyle name="40% - Accent6 8 4 3" xfId="5664" xr:uid="{35F852DF-EE6B-4543-B71E-B8E489A76BA6}"/>
    <cellStyle name="40% - Accent6 8 4 3 2" xfId="24742" xr:uid="{124DF7F1-59D8-41CD-8EC9-C88A404FBA87}"/>
    <cellStyle name="40% - Accent6 8 4 4" xfId="10159" xr:uid="{F93BA4C9-CF38-4785-86F2-49DAA1D2D094}"/>
    <cellStyle name="40% - Accent6 8 4 4 2" xfId="28555" xr:uid="{97916AD2-AB99-486B-B51B-76F79BA3F940}"/>
    <cellStyle name="40% - Accent6 8 4 5" xfId="24740" xr:uid="{BC0E7B92-2EE6-43D4-8316-67ED0F14CA05}"/>
    <cellStyle name="40% - Accent6 8 4 6" xfId="12389" xr:uid="{35079261-FB3B-4B68-8548-397646B4125B}"/>
    <cellStyle name="40% - Accent6 8 5" xfId="2609" xr:uid="{E531F801-0B74-449D-8ABC-2A627AF9CD36}"/>
    <cellStyle name="40% - Accent6 8 5 2" xfId="6618" xr:uid="{9B5B7F10-8CAD-4072-805D-B3BF8DC3C888}"/>
    <cellStyle name="40% - Accent6 8 5 3" xfId="24743" xr:uid="{5785EBE9-4F2B-4946-8441-146B005CE2B6}"/>
    <cellStyle name="40% - Accent6 8 6" xfId="4625" xr:uid="{9719CBA2-164F-4922-AA40-98A7FDE18097}"/>
    <cellStyle name="40% - Accent6 8 6 2" xfId="24744" xr:uid="{854F5F5E-3121-4F8D-8C2F-9BF7DDEC2C0E}"/>
    <cellStyle name="40% - Accent6 8 7" xfId="9120" xr:uid="{AE31EC82-9618-4A37-9965-1B5822047245}"/>
    <cellStyle name="40% - Accent6 8 7 2" xfId="24745" xr:uid="{AD8FFDD9-AF55-4FB2-A8DE-23ABCCA79C77}"/>
    <cellStyle name="40% - Accent6 8 8" xfId="27576" xr:uid="{A57FFBA9-ACA5-4AAA-8C76-8FC7A78430B4}"/>
    <cellStyle name="40% - Accent6 8 9" xfId="24725" xr:uid="{9AE69ED9-FAA7-406A-B7B0-F6A55967744B}"/>
    <cellStyle name="40% - Accent6 9" xfId="588" xr:uid="{529A8FB9-4ECA-4AAB-B255-7E1E4242C8B6}"/>
    <cellStyle name="40% - Accent6 9 10" xfId="11369" xr:uid="{D92BA439-FAD1-4E87-821C-859E6C2CBBBA}"/>
    <cellStyle name="40% - Accent6 9 2" xfId="872" xr:uid="{2A6E90F5-8407-43D6-AE3F-087C48278317}"/>
    <cellStyle name="40% - Accent6 9 2 2" xfId="1913" xr:uid="{41714B66-985A-41FF-9340-C3204D603F6A}"/>
    <cellStyle name="40% - Accent6 9 2 2 2" xfId="3937" xr:uid="{8918F50A-A2A9-4B7A-809E-7B4E25CB473D}"/>
    <cellStyle name="40% - Accent6 9 2 2 2 2" xfId="7946" xr:uid="{8E26FF3A-CF4C-4014-8D5D-34DFC2318CAE}"/>
    <cellStyle name="40% - Accent6 9 2 2 2 3" xfId="24749" xr:uid="{D27B1FB4-081A-40FD-B861-6AF296BDFBEC}"/>
    <cellStyle name="40% - Accent6 9 2 2 3" xfId="5955" xr:uid="{35B16BBD-E37D-46C0-970F-DF8B77EC9C3D}"/>
    <cellStyle name="40% - Accent6 9 2 2 3 2" xfId="24750" xr:uid="{54373773-5A42-43F5-8577-8599A48A7B0A}"/>
    <cellStyle name="40% - Accent6 9 2 2 4" xfId="10450" xr:uid="{DEC8346F-677F-48EE-9233-23119A6A9405}"/>
    <cellStyle name="40% - Accent6 9 2 2 4 2" xfId="28827" xr:uid="{744B1C7F-4209-4322-80BE-B74B7024CD9E}"/>
    <cellStyle name="40% - Accent6 9 2 2 5" xfId="24748" xr:uid="{A08128AE-8195-4337-82A4-3B5FD800ED28}"/>
    <cellStyle name="40% - Accent6 9 2 2 6" xfId="12680" xr:uid="{322B12AC-C6F0-4807-848D-5D764C1489F0}"/>
    <cellStyle name="40% - Accent6 9 2 3" xfId="2900" xr:uid="{4D7ED57D-D959-4C96-A656-FFD501A6345B}"/>
    <cellStyle name="40% - Accent6 9 2 3 2" xfId="6909" xr:uid="{91EED7EC-4645-44C2-B2B4-2AE60E2043B9}"/>
    <cellStyle name="40% - Accent6 9 2 3 3" xfId="24751" xr:uid="{83943CAB-65EC-4082-B7E4-D83D0981F911}"/>
    <cellStyle name="40% - Accent6 9 2 4" xfId="4918" xr:uid="{A3F55F84-5EC0-493B-9644-E7DD20743EFA}"/>
    <cellStyle name="40% - Accent6 9 2 4 2" xfId="24752" xr:uid="{7F2ED666-240F-4C14-B870-190D3312711A}"/>
    <cellStyle name="40% - Accent6 9 2 5" xfId="9413" xr:uid="{02D453EB-0610-4B10-A8DA-0411359370DA}"/>
    <cellStyle name="40% - Accent6 9 2 5 2" xfId="24753" xr:uid="{494A3800-A79E-4131-B172-04CCF9FFB76E}"/>
    <cellStyle name="40% - Accent6 9 2 6" xfId="27842" xr:uid="{328382FD-8D72-4FD0-8D6D-95DCDCDFDE87}"/>
    <cellStyle name="40% - Accent6 9 2 7" xfId="24747" xr:uid="{867F7FA2-EE69-48E9-9C67-7531FE002831}"/>
    <cellStyle name="40% - Accent6 9 2 8" xfId="11643" xr:uid="{C1DAD6CB-394C-4637-A695-B87BFD63C4B6}"/>
    <cellStyle name="40% - Accent6 9 3" xfId="1139" xr:uid="{F431A38D-1C18-4230-93D2-784B4C8F2AA8}"/>
    <cellStyle name="40% - Accent6 9 3 2" xfId="2180" xr:uid="{40534CB5-1213-4817-BB8F-C8450259AD54}"/>
    <cellStyle name="40% - Accent6 9 3 2 2" xfId="4204" xr:uid="{56D566DC-FFF9-41AB-AED4-4C9431129801}"/>
    <cellStyle name="40% - Accent6 9 3 2 2 2" xfId="8213" xr:uid="{867CCEC2-063D-46FF-949B-BBD7B725ECF7}"/>
    <cellStyle name="40% - Accent6 9 3 2 2 3" xfId="24756" xr:uid="{EB29E544-C9CF-46B8-A058-2F5ECF3FF400}"/>
    <cellStyle name="40% - Accent6 9 3 2 3" xfId="6222" xr:uid="{DFEB08E8-1F30-4997-AED5-B72D121580AF}"/>
    <cellStyle name="40% - Accent6 9 3 2 3 2" xfId="24757" xr:uid="{70DEC4C1-FF70-49EE-8C30-67792CF6F85B}"/>
    <cellStyle name="40% - Accent6 9 3 2 4" xfId="10717" xr:uid="{A871BD57-D3BA-4F44-B99E-70D65C51D0D2}"/>
    <cellStyle name="40% - Accent6 9 3 2 4 2" xfId="29090" xr:uid="{A8B6722F-E62A-4176-A6CB-9DC8D7B49C5E}"/>
    <cellStyle name="40% - Accent6 9 3 2 5" xfId="24755" xr:uid="{ED77B293-4BE3-43D6-9E5A-BD8180D5638C}"/>
    <cellStyle name="40% - Accent6 9 3 2 6" xfId="12947" xr:uid="{913D7730-DF7C-4A0D-985F-E996C7A2E584}"/>
    <cellStyle name="40% - Accent6 9 3 3" xfId="3167" xr:uid="{2744444E-FF22-45C4-9F34-E65BBAD2B606}"/>
    <cellStyle name="40% - Accent6 9 3 3 2" xfId="7176" xr:uid="{805D7F36-045E-4E37-8EDC-AEB958D23F31}"/>
    <cellStyle name="40% - Accent6 9 3 3 3" xfId="24758" xr:uid="{84C25DD2-02EF-4F27-8F96-DEC643CB1AF1}"/>
    <cellStyle name="40% - Accent6 9 3 4" xfId="5185" xr:uid="{87C5AB0C-A9F5-4354-B330-A56A4991F71E}"/>
    <cellStyle name="40% - Accent6 9 3 4 2" xfId="24759" xr:uid="{AE751AD0-DD59-422A-AC9A-9414C05854E8}"/>
    <cellStyle name="40% - Accent6 9 3 5" xfId="9680" xr:uid="{9234F772-494A-4E5C-9FFD-BAF4888DE4BC}"/>
    <cellStyle name="40% - Accent6 9 3 5 2" xfId="24760" xr:uid="{188E29EB-B569-4393-AF48-344D5D97E1E3}"/>
    <cellStyle name="40% - Accent6 9 3 6" xfId="28090" xr:uid="{7146F51D-6A05-4ABA-A5D9-00DF884287AE}"/>
    <cellStyle name="40% - Accent6 9 3 7" xfId="24754" xr:uid="{F5113524-3642-4A8A-9D52-7C72AFA0855C}"/>
    <cellStyle name="40% - Accent6 9 3 8" xfId="11910" xr:uid="{5C2D21B8-3C42-496C-833D-E2B1F350DFE4}"/>
    <cellStyle name="40% - Accent6 9 4" xfId="1646" xr:uid="{92300C89-CD9F-4186-82D6-FA5E7EFB1D7E}"/>
    <cellStyle name="40% - Accent6 9 4 2" xfId="3670" xr:uid="{50A84AF7-C4DE-4075-9E41-13CB040E8135}"/>
    <cellStyle name="40% - Accent6 9 4 2 2" xfId="7679" xr:uid="{D669420A-287F-4EBC-B703-192DD8881418}"/>
    <cellStyle name="40% - Accent6 9 4 2 3" xfId="24762" xr:uid="{40E214FD-56B2-49F8-B69A-56FB86DCBE34}"/>
    <cellStyle name="40% - Accent6 9 4 3" xfId="5688" xr:uid="{09017361-FBB4-4020-A601-A81983AA880F}"/>
    <cellStyle name="40% - Accent6 9 4 3 2" xfId="24763" xr:uid="{262A16EE-A619-42A0-B100-76AB65466D56}"/>
    <cellStyle name="40% - Accent6 9 4 4" xfId="10183" xr:uid="{DB93086D-CB7A-4AF7-B343-E1F15393C8AC}"/>
    <cellStyle name="40% - Accent6 9 4 4 2" xfId="28579" xr:uid="{B2B1F7FF-5791-4F27-884C-C3EFDEEC24D2}"/>
    <cellStyle name="40% - Accent6 9 4 5" xfId="24761" xr:uid="{35CFB01B-2FB8-4697-8F0C-3C0710BD1D4E}"/>
    <cellStyle name="40% - Accent6 9 4 6" xfId="12413" xr:uid="{56BB6529-7F2F-437F-8CC4-EC12BFDFAA64}"/>
    <cellStyle name="40% - Accent6 9 5" xfId="2633" xr:uid="{B0DEC338-1FF8-4157-893E-CDE78BB13F5C}"/>
    <cellStyle name="40% - Accent6 9 5 2" xfId="6642" xr:uid="{2C5F082F-1C94-4F76-8BA5-F20F4B43ACB2}"/>
    <cellStyle name="40% - Accent6 9 5 3" xfId="24764" xr:uid="{8902527A-38B1-48AE-9DA2-4A15AC56B501}"/>
    <cellStyle name="40% - Accent6 9 6" xfId="4649" xr:uid="{AD989E8D-37A2-4D1F-BF49-7AB1BE8FA5EE}"/>
    <cellStyle name="40% - Accent6 9 6 2" xfId="24765" xr:uid="{C73D27C0-DAED-4A8C-B050-F6A75B67F8C2}"/>
    <cellStyle name="40% - Accent6 9 7" xfId="9144" xr:uid="{2392017E-56B0-4290-90D9-93BC1C2E6AD4}"/>
    <cellStyle name="40% - Accent6 9 7 2" xfId="24766" xr:uid="{9FAD119F-D6DC-4E55-8363-FA428C8F8BC7}"/>
    <cellStyle name="40% - Accent6 9 8" xfId="27597" xr:uid="{84C43C60-FB1F-4E77-BB33-1593602FA649}"/>
    <cellStyle name="40% - Accent6 9 9" xfId="24746" xr:uid="{2F645ECC-D570-4739-B78F-0140F90FB24B}"/>
    <cellStyle name="5 Space" xfId="11187" xr:uid="{E08F3A06-A6E7-4C2B-854D-85A3EF5988BE}"/>
    <cellStyle name="6 Space" xfId="29361" xr:uid="{D267C354-A5F5-4E78-9832-6FE01BB7242B}"/>
    <cellStyle name="60% - Accent1 2" xfId="101" xr:uid="{639E7C32-8169-46D2-9D66-2577A51C36F6}"/>
    <cellStyle name="60% - Accent1 2 2" xfId="8476" xr:uid="{0BDB6C2E-39FB-4F05-B34D-931403BD879E}"/>
    <cellStyle name="60% - Accent1 2 2 2" xfId="24769" xr:uid="{9BE5638A-3971-4178-B6B8-BA53C4843515}"/>
    <cellStyle name="60% - Accent1 2 3" xfId="27156" xr:uid="{E44C5917-4DE4-4C86-9B39-A54143B6D38E}"/>
    <cellStyle name="60% - Accent1 2 4" xfId="24768" xr:uid="{90473C8F-EBE6-4A06-A0F6-EAF4654F08EA}"/>
    <cellStyle name="60% - Accent1 2 5" xfId="13162" xr:uid="{17AE1B4F-C889-4935-AE18-F4D2571C2896}"/>
    <cellStyle name="60% - Accent1 2 6" xfId="11184" xr:uid="{DEBD1A6D-A2C1-4C57-98FE-4C4DFBCF767D}"/>
    <cellStyle name="60% - Accent1 3" xfId="24767" xr:uid="{B93F7E4E-B0FB-4400-A48D-5B537B1C7BC4}"/>
    <cellStyle name="60% - Accent1 3 2" xfId="11139" xr:uid="{ABA4E8E8-9D24-4196-9E50-B34E38F3F31D}"/>
    <cellStyle name="60% - Accent1 4" xfId="11147" xr:uid="{1455131B-3FA1-4160-919C-55BEEE13B219}"/>
    <cellStyle name="60% - Accent2 2" xfId="102" xr:uid="{CEFC0C03-67A6-461A-8239-92E182EA23BA}"/>
    <cellStyle name="60% - Accent2 2 2" xfId="8508" xr:uid="{2EA0ECBA-FADC-49D2-BA2C-5C842709E9BB}"/>
    <cellStyle name="60% - Accent2 2 2 2" xfId="24772" xr:uid="{AB1909D8-864B-42B4-9EDB-1ACFF5782A4B}"/>
    <cellStyle name="60% - Accent2 2 3" xfId="27157" xr:uid="{BF6CB7FA-5BAF-4B8E-8EAF-968AB34DF434}"/>
    <cellStyle name="60% - Accent2 2 4" xfId="24771" xr:uid="{0C75EC91-825C-4FC6-AF52-55C6F5263E34}"/>
    <cellStyle name="60% - Accent2 2 5" xfId="13163" xr:uid="{9147DA92-C399-46C3-8D8D-5CA2D6608D49}"/>
    <cellStyle name="60% - Accent2 2 6" xfId="13106" xr:uid="{771A0890-5C69-4240-8579-EE110C9FBC08}"/>
    <cellStyle name="60% - Accent2 3" xfId="24770" xr:uid="{4B73E969-3BC7-4DAA-BF4B-C44F00740E12}"/>
    <cellStyle name="60% - Accent2 3 2" xfId="11175" xr:uid="{FA4F77E9-E9FB-4EE4-9E9E-EC50FE985FF8}"/>
    <cellStyle name="60% - Accent2 4" xfId="11149" xr:uid="{EEF4DB29-A8B1-439E-953B-1F52686B7C83}"/>
    <cellStyle name="60% - Accent3 2" xfId="103" xr:uid="{6066F44F-B78F-4EE8-AE82-9BB80598A5C8}"/>
    <cellStyle name="60% - Accent3 2 2" xfId="8509" xr:uid="{90D8D35B-C365-4410-9E2C-36A338B55260}"/>
    <cellStyle name="60% - Accent3 2 2 2" xfId="24775" xr:uid="{81452752-AD73-4109-891F-6CA45D41D013}"/>
    <cellStyle name="60% - Accent3 2 3" xfId="27158" xr:uid="{2433E622-E08F-431D-A4E4-02BA509F95F4}"/>
    <cellStyle name="60% - Accent3 2 4" xfId="24774" xr:uid="{3EE4AD89-5C6C-4F26-90DB-011EB361DD1E}"/>
    <cellStyle name="60% - Accent3 2 5" xfId="13164" xr:uid="{75FE4ED8-548D-44F5-8F28-8071EF565ECE}"/>
    <cellStyle name="60% - Accent3 2 6" xfId="11168" xr:uid="{B946F7F0-255F-488B-B651-14E9B8FA2809}"/>
    <cellStyle name="60% - Accent3 3" xfId="24773" xr:uid="{E3CCB9E9-607B-41CF-B653-85CC1C7D63CC}"/>
    <cellStyle name="60% - Accent3 3 2" xfId="11408" xr:uid="{BF486359-2A9C-4E2C-97BB-0F69CF97FC9F}"/>
    <cellStyle name="60% - Accent3 4" xfId="11148" xr:uid="{952F0898-C8D0-457F-8F8F-80E6224A56E9}"/>
    <cellStyle name="60% - Accent4 2" xfId="104" xr:uid="{3B7C8356-F27B-4ED0-A99C-9A5BEAF2D615}"/>
    <cellStyle name="60% - Accent4 2 2" xfId="8479" xr:uid="{66714CD2-3A75-436C-8323-A44271E43D61}"/>
    <cellStyle name="60% - Accent4 2 2 2" xfId="24778" xr:uid="{BFD3BE5A-81FE-4516-8ECB-F2402CA2442C}"/>
    <cellStyle name="60% - Accent4 2 3" xfId="27159" xr:uid="{6C0889DF-2DF4-46A8-92BE-E1F446DC7B55}"/>
    <cellStyle name="60% - Accent4 2 4" xfId="24777" xr:uid="{45C06B0E-044D-4185-8859-F51DA65AACF2}"/>
    <cellStyle name="60% - Accent4 2 5" xfId="13165" xr:uid="{E2ABE148-5CD9-4A54-BCA5-7FB469752F54}"/>
    <cellStyle name="60% - Accent4 2 6" xfId="13110" xr:uid="{4F1F73B5-B197-418C-AD80-E0B8803CE7BC}"/>
    <cellStyle name="60% - Accent4 3" xfId="24776" xr:uid="{43C78D13-200F-40B2-9466-91B73F7EC395}"/>
    <cellStyle name="60% - Accent4 3 2" xfId="29262" xr:uid="{6F46DC19-7D1A-4D89-98A8-6261064B4424}"/>
    <cellStyle name="60% - Accent4 4" xfId="11039" xr:uid="{AEC0A652-4CAE-48EC-990E-5E9DB23FEEB2}"/>
    <cellStyle name="60% - Accent5 2" xfId="105" xr:uid="{86719871-14E1-4758-8F2A-238B649AA372}"/>
    <cellStyle name="60% - Accent5 2 2" xfId="8441" xr:uid="{CA00A426-1A18-4529-9E9F-11DF8C7006F3}"/>
    <cellStyle name="60% - Accent5 2 2 2" xfId="24781" xr:uid="{433F9FEC-90B5-455C-B86B-5B5CB0433556}"/>
    <cellStyle name="60% - Accent5 2 3" xfId="27160" xr:uid="{8BE31394-A39E-4853-9D0C-31C409D2A678}"/>
    <cellStyle name="60% - Accent5 2 4" xfId="24780" xr:uid="{E7AF5331-5664-4A8B-9EF3-8CDDA1996575}"/>
    <cellStyle name="60% - Accent5 2 5" xfId="13166" xr:uid="{A849FFC0-9436-4373-B19C-D607F95F2B7C}"/>
    <cellStyle name="60% - Accent5 2 6" xfId="29264" xr:uid="{CF9A70C0-32E1-4B3E-9FB2-EC79D52D7C78}"/>
    <cellStyle name="60% - Accent5 3" xfId="24779" xr:uid="{FB2C18F7-829B-4637-911F-DB668FC74BDF}"/>
    <cellStyle name="60% - Accent5 3 2" xfId="29265" xr:uid="{C01454FF-E078-4D88-841E-2F937B9DCECE}"/>
    <cellStyle name="60% - Accent5 4" xfId="29263" xr:uid="{D838CB63-E26C-4A94-B2EB-741FAEB062EF}"/>
    <cellStyle name="60% - Accent6 2" xfId="106" xr:uid="{CC53A415-125E-41E4-9230-E5E9DA833DCB}"/>
    <cellStyle name="60% - Accent6 2 2" xfId="8535" xr:uid="{03DFFFB7-A7C5-4C63-807C-16FD85BA1EED}"/>
    <cellStyle name="60% - Accent6 2 2 2" xfId="24784" xr:uid="{DE7BF0D6-3D56-446D-8B72-D3A5B10DDC1C}"/>
    <cellStyle name="60% - Accent6 2 3" xfId="27161" xr:uid="{A7839F1A-5E18-4011-A646-69150606DBFA}"/>
    <cellStyle name="60% - Accent6 2 4" xfId="24783" xr:uid="{5F6583AC-7D9B-4AEA-95C5-F1335217CEFE}"/>
    <cellStyle name="60% - Accent6 2 5" xfId="13167" xr:uid="{D345B8E8-BB19-4434-9C75-3B95BCB73903}"/>
    <cellStyle name="60% - Accent6 2 6" xfId="11141" xr:uid="{2AA69FF5-1783-4C45-A3D9-FB28CBA999B2}"/>
    <cellStyle name="60% - Accent6 3" xfId="24782" xr:uid="{6FDFC4AC-E971-4CD2-B9B3-05A458D606F1}"/>
    <cellStyle name="60% - Accent6 3 2" xfId="11030" xr:uid="{88B5F107-23BB-435D-8480-C281F81DD6B1}"/>
    <cellStyle name="60% - Accent6 4" xfId="29357" xr:uid="{B4ABF543-51AA-4692-A5D7-12BFE8255520}"/>
    <cellStyle name="Accent1" xfId="57" builtinId="29" customBuiltin="1"/>
    <cellStyle name="Accent1 2" xfId="8613" xr:uid="{EF6E7134-D1FE-4947-A0D9-73A09F86D7FA}"/>
    <cellStyle name="Accent1 2 2" xfId="24787" xr:uid="{E2C8E696-BF7A-485C-8AF7-F02081FA1239}"/>
    <cellStyle name="Accent1 2 3" xfId="27162" xr:uid="{AC8B6268-7613-4DF0-A29C-CC6C57180C56}"/>
    <cellStyle name="Accent1 2 4" xfId="24786" xr:uid="{E6F07390-86C0-4C83-A223-2528CD4C9B77}"/>
    <cellStyle name="Accent1 2 5" xfId="13168" xr:uid="{E73E4B00-44A9-4EA9-BD72-2BB957FC1F87}"/>
    <cellStyle name="Accent1 2 6" xfId="29408" xr:uid="{BE01FC8F-5C13-482F-B0B6-B79BE203B293}"/>
    <cellStyle name="Accent1 3" xfId="24785" xr:uid="{34373494-5097-4362-ABBA-74A6F7CFF489}"/>
    <cellStyle name="Accent1 3 2" xfId="29405" xr:uid="{E4CDF7C1-83D3-4B9E-851E-7719E1FCB5B4}"/>
    <cellStyle name="Accent1 4" xfId="11167" xr:uid="{CEB0C321-F077-4B24-8B6D-60440560FCE6}"/>
    <cellStyle name="Accent2" xfId="60" builtinId="33" customBuiltin="1"/>
    <cellStyle name="Accent2 2" xfId="8582" xr:uid="{366B1ECA-91D5-46AA-B338-937D826EB14C}"/>
    <cellStyle name="Accent2 2 2" xfId="24790" xr:uid="{7AB5C7F2-AB6D-4BB8-A9AA-5D257435954A}"/>
    <cellStyle name="Accent2 2 3" xfId="27163" xr:uid="{04F3B3D4-2C7E-49C0-BAFD-FE99F680E746}"/>
    <cellStyle name="Accent2 2 4" xfId="24789" xr:uid="{B4FE7138-92A7-46E8-8F97-27D1DBA77D25}"/>
    <cellStyle name="Accent2 2 5" xfId="13169" xr:uid="{CC9D0D6D-4E93-4AF0-A095-5081D958E699}"/>
    <cellStyle name="Accent2 2 6" xfId="29410" xr:uid="{D1F178C0-683B-4020-AE77-6E420A135815}"/>
    <cellStyle name="Accent2 3" xfId="24788" xr:uid="{0C489B60-E9E4-4326-BF21-001058C2258D}"/>
    <cellStyle name="Accent2 3 2" xfId="29411" xr:uid="{0DB62F87-119F-4EB8-959B-723C60B70231}"/>
    <cellStyle name="Accent2 4" xfId="29409" xr:uid="{187CAAD9-851E-4E27-9502-3C8AC0DD8D7D}"/>
    <cellStyle name="Accent3" xfId="63" builtinId="37" customBuiltin="1"/>
    <cellStyle name="Accent3 2" xfId="8664" xr:uid="{430FC77E-C7FB-4CA3-95B1-4999B16DDD31}"/>
    <cellStyle name="Accent3 2 2" xfId="24793" xr:uid="{2FED5596-0C39-43F7-81B3-6F6685B0E22B}"/>
    <cellStyle name="Accent3 2 3" xfId="27164" xr:uid="{C1C1C363-9DE9-49BA-9B4D-F6F1B079F782}"/>
    <cellStyle name="Accent3 2 4" xfId="24792" xr:uid="{16B931FC-1C91-4C4B-A150-BD619E62E49E}"/>
    <cellStyle name="Accent3 2 5" xfId="13170" xr:uid="{DF8F4E7D-EB32-4E89-814D-0BD8F1CA624F}"/>
    <cellStyle name="Accent3 2 6" xfId="11028" xr:uid="{D5D8A346-3863-4CE6-86E0-52FE2147051F}"/>
    <cellStyle name="Accent3 3" xfId="24791" xr:uid="{A580F108-4DD3-421F-AD5D-7BBFEAA5D008}"/>
    <cellStyle name="Accent3 3 2" xfId="29266" xr:uid="{F742EB0F-F966-4D7E-8963-8A2BA3B5EFB2}"/>
    <cellStyle name="Accent3 4" xfId="11154" xr:uid="{C7D9AB45-6336-422F-BAC2-821E58A45872}"/>
    <cellStyle name="Accent4" xfId="66" builtinId="41" customBuiltin="1"/>
    <cellStyle name="Accent4 2" xfId="8572" xr:uid="{C3D23BE9-AED5-4647-BD6E-EC6C53C986D9}"/>
    <cellStyle name="Accent4 2 2" xfId="24796" xr:uid="{228A2DC5-30AD-4450-A2B4-BF7E4165D79A}"/>
    <cellStyle name="Accent4 2 3" xfId="27165" xr:uid="{99F09A24-17C3-424E-BD25-38E690AF9E01}"/>
    <cellStyle name="Accent4 2 4" xfId="24795" xr:uid="{690C7E28-BD58-4ED6-B5EB-52C3E0A916C4}"/>
    <cellStyle name="Accent4 2 5" xfId="13171" xr:uid="{6C51D791-1997-49FB-BA34-F660263037CA}"/>
    <cellStyle name="Accent4 2 6" xfId="11496" xr:uid="{8C696D84-B555-4888-85C9-F77864C1AA8D}"/>
    <cellStyle name="Accent4 3" xfId="24794" xr:uid="{746F51C1-2CDC-4991-B404-4F4F89CCD624}"/>
    <cellStyle name="Accent4 3 2" xfId="11166" xr:uid="{4AA60F65-B53D-47F7-82B3-75F40BB206D7}"/>
    <cellStyle name="Accent4 4" xfId="11146" xr:uid="{0586CA8A-E349-46E7-A63E-DA69EB205ADF}"/>
    <cellStyle name="Accent5" xfId="69" builtinId="45" customBuiltin="1"/>
    <cellStyle name="Accent5 2" xfId="8719" xr:uid="{294EF135-147E-42DD-B437-0EB6C60AC496}"/>
    <cellStyle name="Accent5 2 2" xfId="24799" xr:uid="{FAAEB71C-CBCD-4786-A15E-983D4D00E8F1}"/>
    <cellStyle name="Accent5 2 3" xfId="27166" xr:uid="{945E46CF-4E4D-44B8-B6DD-948228621DF1}"/>
    <cellStyle name="Accent5 2 4" xfId="24798" xr:uid="{7A5DC9E2-BAED-454E-B682-1CB7C8009900}"/>
    <cellStyle name="Accent5 2 5" xfId="13172" xr:uid="{34D43ECC-9C57-4011-9BDD-E5BF703F6B10}"/>
    <cellStyle name="Accent5 2 6" xfId="29257" xr:uid="{D522D3FE-C63D-491E-A310-8943455433DA}"/>
    <cellStyle name="Accent5 3" xfId="24797" xr:uid="{1890B66F-CEC9-460F-ADB1-29224B0487E8}"/>
    <cellStyle name="Accent5 3 2" xfId="11176" xr:uid="{81592535-03EF-43BE-AF9F-0B00A58A330B}"/>
    <cellStyle name="Accent6" xfId="72" builtinId="49" customBuiltin="1"/>
    <cellStyle name="Accent6 2" xfId="8682" xr:uid="{1985A734-F2E0-4AFB-8C7A-E48445CBD005}"/>
    <cellStyle name="Accent6 2 2" xfId="24802" xr:uid="{FAE85184-8651-4F8A-81DB-1BEA4B02BBF1}"/>
    <cellStyle name="Accent6 2 3" xfId="27167" xr:uid="{4A8E79A7-87D7-4706-B9FB-E4D9B6640384}"/>
    <cellStyle name="Accent6 2 4" xfId="24801" xr:uid="{44D62E51-DBC8-445F-895B-6AF222B0B577}"/>
    <cellStyle name="Accent6 2 5" xfId="13173" xr:uid="{965DC0DC-499B-4FE7-87FA-01DF9B257401}"/>
    <cellStyle name="Accent6 2 6" xfId="11024" xr:uid="{061590CF-856E-4AA9-BB28-4ED623121FB0}"/>
    <cellStyle name="Accent6 3" xfId="24800" xr:uid="{C070EE21-C51E-4A7C-9C5D-7D9FF565FC78}"/>
    <cellStyle name="Accent6 3 2" xfId="11394" xr:uid="{F31F1869-CE6A-4C4F-8915-811C7884196A}"/>
    <cellStyle name="Accent6 4" xfId="11182" xr:uid="{33B33D49-059C-4BEB-B963-EDB20E915C6B}"/>
    <cellStyle name="Bad" xfId="48" builtinId="27" customBuiltin="1"/>
    <cellStyle name="Bad 2" xfId="8465" xr:uid="{22E081A9-01CB-4F44-885F-9170A08AA256}"/>
    <cellStyle name="Bad 2 2" xfId="24805" xr:uid="{17647ED1-86B0-4624-8AFC-263BAA7EAD9E}"/>
    <cellStyle name="Bad 2 3" xfId="27168" xr:uid="{AB61A08B-1141-456E-986F-9883D8CCD49F}"/>
    <cellStyle name="Bad 2 4" xfId="24804" xr:uid="{431FC706-CD9E-4F6E-9D6F-1EDBF81C1A6F}"/>
    <cellStyle name="Bad 2 5" xfId="13174" xr:uid="{A88FBA0F-AB2B-4D57-A47A-9F536D55B275}"/>
    <cellStyle name="Bad 2 6" xfId="29407" xr:uid="{4A881684-7D64-49E6-8182-652C34E2AD08}"/>
    <cellStyle name="Bad 3" xfId="24803" xr:uid="{C809C3FE-E55D-4CB0-A88E-2894BC0DC58F}"/>
    <cellStyle name="Bad 3 2" xfId="29267" xr:uid="{50071641-B4A8-4FFC-A541-C06EA1D5A4FF}"/>
    <cellStyle name="Bad 4" xfId="11034" xr:uid="{F9EBDB72-FD7F-4F99-94E3-33ADDFF8217A}"/>
    <cellStyle name="Calculation" xfId="51" builtinId="22" customBuiltin="1"/>
    <cellStyle name="Calculation 2" xfId="8696" xr:uid="{13C1EC89-AF0B-443B-AA53-8B1A69B6DE12}"/>
    <cellStyle name="Calculation 2 2" xfId="24808" xr:uid="{6094EB2D-92EF-4FD3-AD21-ED55CAAD6999}"/>
    <cellStyle name="Calculation 2 3" xfId="27169" xr:uid="{CE229F81-0444-40E2-B081-5730C6A67C9F}"/>
    <cellStyle name="Calculation 2 4" xfId="24807" xr:uid="{B3C97197-6140-4492-A030-5F601FEFC317}"/>
    <cellStyle name="Calculation 2 5" xfId="13175" xr:uid="{9126EB6C-1323-486E-8211-CF06696554D6}"/>
    <cellStyle name="Calculation 2 6" xfId="11135" xr:uid="{85AC608E-1DA5-49B0-BC6B-5E9E19C1C23A}"/>
    <cellStyle name="Calculation 3" xfId="24806" xr:uid="{4A5D7E86-6966-43A4-98F1-85983C5D13DF}"/>
    <cellStyle name="Calculation 3 2" xfId="13105" xr:uid="{8A497207-EC42-4E93-A78A-F9AEA5FBCAAE}"/>
    <cellStyle name="Calculation 4" xfId="29268" xr:uid="{C80E97F7-894D-4F95-AF2C-D0E562E70A50}"/>
    <cellStyle name="Check Cell" xfId="53" builtinId="23" customBuiltin="1"/>
    <cellStyle name="Check Cell 2" xfId="8454" xr:uid="{F252C6BE-9AA7-4A9C-BAF0-4B9BD41A78B8}"/>
    <cellStyle name="Check Cell 2 2" xfId="24811" xr:uid="{AE80D766-1F36-457F-97DC-641F58C80686}"/>
    <cellStyle name="Check Cell 2 3" xfId="27170" xr:uid="{457C5B2B-C394-4382-8DB6-9B2685BD5A08}"/>
    <cellStyle name="Check Cell 2 4" xfId="24810" xr:uid="{FC92BB9E-491A-4A52-88B5-2C6B8FD6A122}"/>
    <cellStyle name="Check Cell 2 5" xfId="13176" xr:uid="{A9D424C2-2C87-453A-8880-AE503FCD1DB6}"/>
    <cellStyle name="Check Cell 2 6" xfId="11027" xr:uid="{6710BC6D-7FA2-4016-AB25-DAB7A3B04437}"/>
    <cellStyle name="Check Cell 3" xfId="24809" xr:uid="{F5B27296-2B43-4A9A-A0E6-6ED6641E59AE}"/>
    <cellStyle name="Check Cell 3 2" xfId="29269" xr:uid="{558A934F-D2EF-4413-9419-C3ED522DBC32}"/>
    <cellStyle name="Column Headings - size 10" xfId="212" xr:uid="{C61C7FD0-84AA-4568-8C93-5B20CD345AFA}"/>
    <cellStyle name="Column Headings - size 10 2" xfId="27356" xr:uid="{5763FD10-162B-4E28-8E2C-C8B326A36CB3}"/>
    <cellStyle name="Column Headings - size 10 3" xfId="24812" xr:uid="{DCA6AABE-BD79-44DF-A516-3481BB995FC8}"/>
    <cellStyle name="Column Headings - size 11" xfId="213" xr:uid="{46B30626-9A8B-4A1B-B511-6CEBA4A247DC}"/>
    <cellStyle name="Column Headings - size 11 2" xfId="27357" xr:uid="{597E6F76-46F0-4FD4-B9C6-D944614497E3}"/>
    <cellStyle name="Column Headings - size 11 3" xfId="24813" xr:uid="{F0E2EA4F-A599-4410-AE19-2E40637CA50C}"/>
    <cellStyle name="Column Headings - size 8" xfId="214" xr:uid="{D41605BF-35F7-4B3F-B68B-2696379F3F55}"/>
    <cellStyle name="Column Headings - size 8 2" xfId="27358" xr:uid="{041971CE-44EE-443B-A262-D5D665564956}"/>
    <cellStyle name="Column Headings - size 8 3" xfId="24814" xr:uid="{E1878D88-DFD1-48D9-AD71-E2B76C9F6EAE}"/>
    <cellStyle name="Column Headings - size 9" xfId="215" xr:uid="{AF495F65-BFA1-4DAD-84AA-64011087FA70}"/>
    <cellStyle name="Column Headings - size 9 2" xfId="27359" xr:uid="{95DF2738-C6C7-410A-A9A3-54D4A5E26B86}"/>
    <cellStyle name="Column Headings - size 9 3" xfId="24815" xr:uid="{9893C01E-397A-4104-B601-79B68FE626FB}"/>
    <cellStyle name="Comma" xfId="1" builtinId="3"/>
    <cellStyle name="Comma [0] 2" xfId="86" xr:uid="{032892D8-3913-4912-B6F6-168CFE9C9964}"/>
    <cellStyle name="Comma [0] 2 2" xfId="11025" xr:uid="{B40D0C7E-829B-46DF-966B-9678118726BE}"/>
    <cellStyle name="Comma [0] 2 3" xfId="29346" xr:uid="{30F6F697-9E5F-4972-8496-477959E45657}"/>
    <cellStyle name="Comma [0] 3" xfId="80" xr:uid="{D458FC26-4D86-40DF-B0DF-D9FA649D0915}"/>
    <cellStyle name="Comma 10" xfId="516" xr:uid="{169E0FCF-8024-44B4-B2E6-C9AAC02DCEFF}"/>
    <cellStyle name="Comma 10 10" xfId="9" xr:uid="{00000000-0005-0000-0000-000001000000}"/>
    <cellStyle name="Comma 10 10 2" xfId="8691" xr:uid="{2309D203-5B3F-4AAE-A6E6-83B801370B0F}"/>
    <cellStyle name="Comma 10 2" xfId="815" xr:uid="{DD44F7B7-1156-4A6E-A1F1-82466F75AD8B}"/>
    <cellStyle name="Comma 10 2 2" xfId="1860" xr:uid="{90D5D7B1-649B-448C-A675-13E37670F9C7}"/>
    <cellStyle name="Comma 10 2 2 2" xfId="3884" xr:uid="{C016CE23-50B1-4C78-8AF2-EC4F01EC2FD4}"/>
    <cellStyle name="Comma 10 2 2 2 2" xfId="7893" xr:uid="{011FCCEA-6BB4-4F55-BCFF-19579BEE690E}"/>
    <cellStyle name="Comma 10 2 2 2 3" xfId="28774" xr:uid="{1D6751AE-B700-4920-B82B-C39F065D3B89}"/>
    <cellStyle name="Comma 10 2 2 3" xfId="5902" xr:uid="{DB731C3E-E6D8-4A93-992D-1DD799020EBA}"/>
    <cellStyle name="Comma 10 2 2 4" xfId="10397" xr:uid="{060D4A5B-6A6F-4691-9F36-38DC23572A60}"/>
    <cellStyle name="Comma 10 2 2 5" xfId="12627" xr:uid="{8A305607-26C3-4BCC-99C8-5F02CFA43EC4}"/>
    <cellStyle name="Comma 10 2 3" xfId="2847" xr:uid="{13B0ACA5-E1EA-4B09-A828-BC64CC02F3F8}"/>
    <cellStyle name="Comma 10 2 3 2" xfId="6856" xr:uid="{149D8D36-1580-4F6E-A933-9CC24E906D1B}"/>
    <cellStyle name="Comma 10 2 3 3" xfId="27788" xr:uid="{E2A1241D-83AC-45C9-ADAF-AFB7F9B18812}"/>
    <cellStyle name="Comma 10 2 4" xfId="4864" xr:uid="{C579FE42-9213-4801-ADAA-71015C354CF0}"/>
    <cellStyle name="Comma 10 2 5" xfId="9360" xr:uid="{90200075-CBBE-4CD5-86C5-F3E9D90D0845}"/>
    <cellStyle name="Comma 10 2 6" xfId="11589" xr:uid="{FB1379BD-F3A4-4CF6-B0FB-D65CBB3F915A}"/>
    <cellStyle name="Comma 10 2 7" xfId="29428" xr:uid="{260757DF-B223-487E-9BD5-FDAE64760546}"/>
    <cellStyle name="Comma 10 3" xfId="1086" xr:uid="{71EB85B8-D8FB-4535-9700-E051F2DC5E19}"/>
    <cellStyle name="Comma 10 3 2" xfId="2127" xr:uid="{5DB77DBB-0652-4104-ACD3-126F6877F9F0}"/>
    <cellStyle name="Comma 10 3 2 2" xfId="4151" xr:uid="{A73EEAAE-601C-435A-AD08-17BD9BD21F35}"/>
    <cellStyle name="Comma 10 3 2 2 2" xfId="8160" xr:uid="{8D03CFA6-FF80-4083-B5FB-9530FBD9C78F}"/>
    <cellStyle name="Comma 10 3 2 2 3" xfId="29037" xr:uid="{B21C73B8-8CF7-47D8-8BBB-0670AF3A1829}"/>
    <cellStyle name="Comma 10 3 2 3" xfId="6169" xr:uid="{9A4BA314-128C-4860-98E1-42352F5AAE3C}"/>
    <cellStyle name="Comma 10 3 2 4" xfId="10664" xr:uid="{8082244C-C1C1-4D4F-AC2A-7B9748FE924B}"/>
    <cellStyle name="Comma 10 3 2 5" xfId="12894" xr:uid="{B32EB2CF-B595-4D12-A1E5-6B6C398C49E3}"/>
    <cellStyle name="Comma 10 3 3" xfId="3114" xr:uid="{C5390AD4-2493-4954-BA84-F4CEA1557E51}"/>
    <cellStyle name="Comma 10 3 3 2" xfId="7123" xr:uid="{068D35C0-0F52-4603-8E55-5010600F298A}"/>
    <cellStyle name="Comma 10 3 3 3" xfId="28037" xr:uid="{6BF46B41-DCE6-4B7C-A115-632716001552}"/>
    <cellStyle name="Comma 10 3 4" xfId="5132" xr:uid="{6E6571B2-A72E-4D69-9D71-21AE34F4495E}"/>
    <cellStyle name="Comma 10 3 5" xfId="9627" xr:uid="{4E7A8B94-BF6D-416C-BE2C-86B13C85FCEE}"/>
    <cellStyle name="Comma 10 3 6" xfId="11857" xr:uid="{CB55FDDF-1A19-4737-ABF1-AF574999503F}"/>
    <cellStyle name="Comma 10 4" xfId="1581" xr:uid="{B869585C-B9E1-4020-850F-D20E723415B3}"/>
    <cellStyle name="Comma 10 4 2" xfId="3605" xr:uid="{BBA5F8DD-5DD9-4E7E-A1B7-E3D584E2E413}"/>
    <cellStyle name="Comma 10 4 2 2" xfId="7614" xr:uid="{112E7AC1-3CF8-45F0-B371-D049A76D965E}"/>
    <cellStyle name="Comma 10 4 2 3" xfId="28514" xr:uid="{2939BEDC-67A6-4115-B5DE-AE247CCE3B12}"/>
    <cellStyle name="Comma 10 4 3" xfId="5623" xr:uid="{375DB64D-3408-4D92-91DF-B8591293B615}"/>
    <cellStyle name="Comma 10 4 4" xfId="10118" xr:uid="{801237B7-14AB-4EBB-80E4-A2B4A3AB848E}"/>
    <cellStyle name="Comma 10 4 5" xfId="12348" xr:uid="{7B66FD5B-F58F-4012-AAE1-56333AA342A0}"/>
    <cellStyle name="Comma 10 5" xfId="2568" xr:uid="{6E97B7AB-551E-48C1-B948-8964EE0C51D6}"/>
    <cellStyle name="Comma 10 5 2" xfId="6577" xr:uid="{1C257102-AD5D-437C-A2D5-07C5B5F0D25D}"/>
    <cellStyle name="Comma 10 5 2 2" xfId="27533" xr:uid="{3BB73758-3E32-47A3-BABD-5DC0DCBDBBBA}"/>
    <cellStyle name="Comma 10 5 3" xfId="9079" xr:uid="{C5FAF62B-4354-4659-8EA5-47A8B4C0A9FD}"/>
    <cellStyle name="Comma 10 5 4" xfId="11303" xr:uid="{3A5A19A4-C756-4795-B671-DBFB798F8EC1}"/>
    <cellStyle name="Comma 10 6" xfId="4584" xr:uid="{CF962465-83BA-465F-9D47-8A899FB7AA1C}"/>
    <cellStyle name="Comma 10 6 2" xfId="13178" xr:uid="{72C3418E-925A-4D64-BC4B-234013E3D838}"/>
    <cellStyle name="Comma 10 7" xfId="8646" xr:uid="{C814E3C1-1EF1-4B4F-9611-3F98B905E519}"/>
    <cellStyle name="Comma 100" xfId="8857" xr:uid="{515664E2-8C93-4B2D-BC42-00B13C4F1D7F}"/>
    <cellStyle name="Comma 101" xfId="8858" xr:uid="{2FCA35F2-2D86-45FC-A8C7-C080B31A4E1D}"/>
    <cellStyle name="Comma 102" xfId="8859" xr:uid="{BCD88E06-507E-428F-AE5F-1A50A100C60B}"/>
    <cellStyle name="Comma 103" xfId="8861" xr:uid="{90F9B621-7858-45F3-B14A-FAA3F92E7C44}"/>
    <cellStyle name="Comma 104" xfId="8950" xr:uid="{8DC73E3E-7E88-4979-BA36-C24DBDAECC31}"/>
    <cellStyle name="Comma 105" xfId="8960" xr:uid="{D543E629-A51E-4221-ABC0-5C1750EEF7E6}"/>
    <cellStyle name="Comma 106" xfId="10914" xr:uid="{C42C0D6B-BB44-4AEA-BE3E-5C56E2E73191}"/>
    <cellStyle name="Comma 107" xfId="8966" xr:uid="{CE1EE115-7DAE-4CBA-8E8C-83C9923A6F8C}"/>
    <cellStyle name="Comma 108" xfId="10981" xr:uid="{02A6E911-2386-4056-A036-A221613CE342}"/>
    <cellStyle name="Comma 109" xfId="10965" xr:uid="{1FFAC77B-D212-4624-954D-802E5AB3D1F4}"/>
    <cellStyle name="Comma 11" xfId="522" xr:uid="{9EB1B5C7-F737-4E08-BFB3-95163F664DE9}"/>
    <cellStyle name="Comma 11 2" xfId="817" xr:uid="{E19221F2-57A4-4803-9D3F-B8ED2A9DA431}"/>
    <cellStyle name="Comma 11 2 2" xfId="1862" xr:uid="{E8EDEA11-7AB3-405F-9955-0797B70C5814}"/>
    <cellStyle name="Comma 11 2 2 2" xfId="3886" xr:uid="{63BCE98C-1801-402A-9F9C-6C2641844BAD}"/>
    <cellStyle name="Comma 11 2 2 2 2" xfId="7895" xr:uid="{277AF9FD-E485-40F5-8229-B000A4BEA424}"/>
    <cellStyle name="Comma 11 2 2 2 3" xfId="28776" xr:uid="{993DCE08-F124-4B20-A51E-F1256D9CC85D}"/>
    <cellStyle name="Comma 11 2 2 3" xfId="5904" xr:uid="{8F60A46B-7FFC-45EC-BF02-52F1A637C42F}"/>
    <cellStyle name="Comma 11 2 2 4" xfId="10399" xr:uid="{2AAE09DD-C973-437C-BE95-6A32D90AD8EF}"/>
    <cellStyle name="Comma 11 2 2 5" xfId="12629" xr:uid="{ACB77DD8-C5B8-493D-BDAF-1C3E0A99E5AB}"/>
    <cellStyle name="Comma 11 2 3" xfId="2849" xr:uid="{8BAD74BB-E5C5-4940-A4EB-2C38902FD2CB}"/>
    <cellStyle name="Comma 11 2 3 2" xfId="6858" xr:uid="{F1CD9929-BF5C-414E-ADCD-CD386459120C}"/>
    <cellStyle name="Comma 11 2 3 3" xfId="27790" xr:uid="{2142A581-0137-43E9-A967-F1948DB405B3}"/>
    <cellStyle name="Comma 11 2 4" xfId="4866" xr:uid="{D887A28A-8910-4354-9C6C-FE4E924B81A2}"/>
    <cellStyle name="Comma 11 2 5" xfId="9362" xr:uid="{49F40624-FF82-4F73-BE79-B54ABE8BC599}"/>
    <cellStyle name="Comma 11 2 6" xfId="11591" xr:uid="{AC15C943-CDB6-4694-B789-C5B25019F53F}"/>
    <cellStyle name="Comma 11 2 7" xfId="29429" xr:uid="{D1728F1A-7C32-46DE-9082-057AD7FAFFF9}"/>
    <cellStyle name="Comma 11 3" xfId="1088" xr:uid="{210486AC-66A8-43C2-B1E6-B94291481D70}"/>
    <cellStyle name="Comma 11 3 2" xfId="2129" xr:uid="{492F4B08-5AC9-4753-A6F1-21E37D5BA48F}"/>
    <cellStyle name="Comma 11 3 2 2" xfId="4153" xr:uid="{2A55EB2E-4CFD-4067-844D-61B80FBC3AEF}"/>
    <cellStyle name="Comma 11 3 2 2 2" xfId="8162" xr:uid="{ECA68315-48F8-4081-B0F0-7CAFB67091D1}"/>
    <cellStyle name="Comma 11 3 2 2 3" xfId="29039" xr:uid="{B4426AC9-B09B-459A-9F6C-C7C6FE44F1E0}"/>
    <cellStyle name="Comma 11 3 2 3" xfId="6171" xr:uid="{48CF328E-2951-435B-81C7-51211144E2C6}"/>
    <cellStyle name="Comma 11 3 2 4" xfId="10666" xr:uid="{0900D04A-EDF3-4C5B-A257-64854861ACE8}"/>
    <cellStyle name="Comma 11 3 2 5" xfId="12896" xr:uid="{0E4E349D-92CB-4D8D-927A-57F6FD1AAF57}"/>
    <cellStyle name="Comma 11 3 3" xfId="3116" xr:uid="{9D908D14-ACB9-455C-AF8A-33457202E759}"/>
    <cellStyle name="Comma 11 3 3 2" xfId="7125" xr:uid="{DB13BD42-9362-4E7F-8C48-07CB929AA251}"/>
    <cellStyle name="Comma 11 3 3 3" xfId="28039" xr:uid="{4BCFB3D0-085B-4D63-B37A-19A84E441826}"/>
    <cellStyle name="Comma 11 3 4" xfId="5134" xr:uid="{B2737437-98D8-4490-8AB2-D878A013E5DE}"/>
    <cellStyle name="Comma 11 3 5" xfId="9629" xr:uid="{30BCD7CA-2DCB-49AE-852F-43747498C316}"/>
    <cellStyle name="Comma 11 3 6" xfId="11859" xr:uid="{C4B9BE15-C35A-473B-AC77-D1E7B5B8A338}"/>
    <cellStyle name="Comma 11 4" xfId="1586" xr:uid="{99CF708B-CB62-4E80-B97A-899C71C23AF0}"/>
    <cellStyle name="Comma 11 4 2" xfId="3610" xr:uid="{252BF6BC-7777-4B3C-A62A-2401CBC5C880}"/>
    <cellStyle name="Comma 11 4 2 2" xfId="7619" xr:uid="{A517B109-C033-41CE-94EF-ECF8EFF14B94}"/>
    <cellStyle name="Comma 11 4 2 3" xfId="28519" xr:uid="{DA87615E-B305-4AD6-B849-78FCEAEC5CA5}"/>
    <cellStyle name="Comma 11 4 3" xfId="5628" xr:uid="{D75C1187-F8B8-45D6-B891-831C3F635CF0}"/>
    <cellStyle name="Comma 11 4 4" xfId="10123" xr:uid="{D12C236C-EB85-4413-AC36-18E5EA882D42}"/>
    <cellStyle name="Comma 11 4 5" xfId="12353" xr:uid="{A7AC6DBF-3147-42AF-85F3-FCAB21639381}"/>
    <cellStyle name="Comma 11 5" xfId="2573" xr:uid="{C9A23F15-A7B3-4862-9FBA-B52C880EC53A}"/>
    <cellStyle name="Comma 11 5 2" xfId="6582" xr:uid="{A8E2C2D2-F801-42F6-B01F-D430BD5BBB89}"/>
    <cellStyle name="Comma 11 5 2 2" xfId="13223" xr:uid="{753C5809-370C-4FC3-A85B-AF57B4B390A2}"/>
    <cellStyle name="Comma 11 5 3" xfId="9084" xr:uid="{9F50AE5E-D678-4362-A558-5E371A6086E5}"/>
    <cellStyle name="Comma 11 5 4" xfId="11308" xr:uid="{CE74D8EC-F9A2-45F2-8082-0C77740B1AB3}"/>
    <cellStyle name="Comma 11 6" xfId="4589" xr:uid="{8E5698E6-D515-44FA-9AA8-47E9489C53D9}"/>
    <cellStyle name="Comma 11 7" xfId="8446" xr:uid="{78526878-A0CA-4798-8A1F-07AA7D94F143}"/>
    <cellStyle name="Comma 110" xfId="10937" xr:uid="{F0EB74C5-860A-4231-ABB0-1840C8C138FD}"/>
    <cellStyle name="Comma 111" xfId="10891" xr:uid="{2A4CEEBA-3311-4389-BEE2-B4A1A6384CDF}"/>
    <cellStyle name="Comma 112" xfId="10939" xr:uid="{BF0ADA2D-10DA-41A1-899A-8499EDA2B5CE}"/>
    <cellStyle name="Comma 113" xfId="10903" xr:uid="{FB4F22F4-98D9-4F52-958F-278A046A9468}"/>
    <cellStyle name="Comma 114" xfId="10907" xr:uid="{2C3860B9-F604-4D60-B433-3BEDEC142AB9}"/>
    <cellStyle name="Comma 115" xfId="10962" xr:uid="{AAE16B5D-5E69-4C81-821A-2B595D0F3F88}"/>
    <cellStyle name="Comma 116" xfId="10899" xr:uid="{5859982C-14DF-4882-90A3-69793AC36A3D}"/>
    <cellStyle name="Comma 117" xfId="10906" xr:uid="{350DCC42-C94D-4336-B7D0-CE574EB4AA82}"/>
    <cellStyle name="Comma 118" xfId="10963" xr:uid="{0E42C555-549F-4AC0-A295-692F75AE9F9B}"/>
    <cellStyle name="Comma 119" xfId="10935" xr:uid="{302C05FE-471A-4168-ABA7-FBA49A207313}"/>
    <cellStyle name="Comma 12" xfId="552" xr:uid="{C1D59D4F-2C90-4805-87B7-EFE8925C4F5E}"/>
    <cellStyle name="Comma 12 2" xfId="839" xr:uid="{D5B79638-D4CC-4C0A-BAED-34A237CA19E1}"/>
    <cellStyle name="Comma 12 2 2" xfId="1880" xr:uid="{D75722D0-199A-48AD-A981-B915826D44CE}"/>
    <cellStyle name="Comma 12 2 2 2" xfId="3904" xr:uid="{740E4825-6850-4185-BAC9-A1D41000BC69}"/>
    <cellStyle name="Comma 12 2 2 2 2" xfId="7913" xr:uid="{6CB4B589-D129-4F36-B0BD-ADB93782C5BA}"/>
    <cellStyle name="Comma 12 2 2 2 3" xfId="28794" xr:uid="{2D60CD9F-A10B-4999-9403-CB576D73A75C}"/>
    <cellStyle name="Comma 12 2 2 3" xfId="5922" xr:uid="{E5EC91E9-47A8-415B-BB41-2408F78F4F95}"/>
    <cellStyle name="Comma 12 2 2 4" xfId="10417" xr:uid="{B97732EF-3497-4FF5-9356-7713C38631D5}"/>
    <cellStyle name="Comma 12 2 2 5" xfId="12647" xr:uid="{1B0B84F6-F961-4C7C-ABC0-CC0300A2FF5B}"/>
    <cellStyle name="Comma 12 2 3" xfId="2867" xr:uid="{D896F478-676F-4D25-AF9B-0D0BDB5FC211}"/>
    <cellStyle name="Comma 12 2 3 2" xfId="6876" xr:uid="{76E3DDC4-B478-498A-A455-7428E4EF759E}"/>
    <cellStyle name="Comma 12 2 3 3" xfId="27810" xr:uid="{6F278DC7-7441-4285-B7C8-6292090032D3}"/>
    <cellStyle name="Comma 12 2 4" xfId="4885" xr:uid="{D3057FCC-0187-4138-9434-1D2FD53ACA2E}"/>
    <cellStyle name="Comma 12 2 5" xfId="9380" xr:uid="{88C508BA-E78D-4068-B9C8-904610483796}"/>
    <cellStyle name="Comma 12 2 6" xfId="11610" xr:uid="{638F4AA3-2101-4D6D-8807-18ED1DDC8FB9}"/>
    <cellStyle name="Comma 12 3" xfId="1106" xr:uid="{B77F02DA-8DCB-4D89-9733-C6360BE105C7}"/>
    <cellStyle name="Comma 12 3 2" xfId="2147" xr:uid="{8CDC3F26-BF26-4938-9108-72F261E3E4BE}"/>
    <cellStyle name="Comma 12 3 2 2" xfId="4171" xr:uid="{CD3309D8-9AC9-4695-AC12-57B7C57B21E4}"/>
    <cellStyle name="Comma 12 3 2 2 2" xfId="8180" xr:uid="{E44305D9-A7EB-49EB-A6E4-8A19F69682CC}"/>
    <cellStyle name="Comma 12 3 2 2 3" xfId="29057" xr:uid="{6D71B483-E2A7-4BB2-9E80-EFD12F20ACCA}"/>
    <cellStyle name="Comma 12 3 2 3" xfId="6189" xr:uid="{D33632BB-1843-4CE7-AFB2-34C63C850915}"/>
    <cellStyle name="Comma 12 3 2 4" xfId="10684" xr:uid="{5468558D-817A-4253-BA5C-5CD34FF14E3D}"/>
    <cellStyle name="Comma 12 3 2 5" xfId="12914" xr:uid="{BA74CFF2-5E70-4F67-A22F-7243C789DAF1}"/>
    <cellStyle name="Comma 12 3 3" xfId="3134" xr:uid="{16CA4BB1-194C-416C-BC36-E530BA9E2DCE}"/>
    <cellStyle name="Comma 12 3 3 2" xfId="7143" xr:uid="{7820B84F-E945-4FD5-A2BA-BDF2F43BC329}"/>
    <cellStyle name="Comma 12 3 3 3" xfId="28057" xr:uid="{5FD0516B-FA68-4069-AA87-23F159FEF76B}"/>
    <cellStyle name="Comma 12 3 4" xfId="5152" xr:uid="{EBE9AB55-1CF0-4229-96A3-165D13900016}"/>
    <cellStyle name="Comma 12 3 5" xfId="9647" xr:uid="{8CD18B46-109C-434C-BB8B-02AD2164FE46}"/>
    <cellStyle name="Comma 12 3 6" xfId="11877" xr:uid="{E0E7E188-1F6A-4B34-B289-B1554ADEA187}"/>
    <cellStyle name="Comma 12 4" xfId="1610" xr:uid="{45BA93CA-BF47-49F1-89D3-87FC4C25C6AD}"/>
    <cellStyle name="Comma 12 4 2" xfId="3634" xr:uid="{AF950956-8E37-46C0-80EC-B1CB41D9DF58}"/>
    <cellStyle name="Comma 12 4 2 2" xfId="7643" xr:uid="{20EAA6A5-0C45-46D6-8015-0B2F35C4BEA6}"/>
    <cellStyle name="Comma 12 4 2 3" xfId="28543" xr:uid="{456B0A92-C46F-48E1-9A73-776E10B028C9}"/>
    <cellStyle name="Comma 12 4 3" xfId="5652" xr:uid="{9919BB9C-4C72-4C33-AEC3-90F61233E35C}"/>
    <cellStyle name="Comma 12 4 4" xfId="10147" xr:uid="{A250CE40-AC3A-48DE-8F8E-B7C1E6C8A5B1}"/>
    <cellStyle name="Comma 12 4 5" xfId="12377" xr:uid="{1361DE4D-0A04-4101-A53D-30FC7F127056}"/>
    <cellStyle name="Comma 12 5" xfId="2597" xr:uid="{7826D9D4-5F17-4D6D-B175-9A218EE0EDDF}"/>
    <cellStyle name="Comma 12 5 2" xfId="6606" xr:uid="{A177116E-A74B-46F6-9104-235EBEF25017}"/>
    <cellStyle name="Comma 12 5 2 2" xfId="27564" xr:uid="{07B97FE6-CBB2-437E-813B-1C9E02FED907}"/>
    <cellStyle name="Comma 12 5 3" xfId="9108" xr:uid="{19E48EE8-FFB2-4448-A4BA-A1139DDDFBCB}"/>
    <cellStyle name="Comma 12 5 4" xfId="11333" xr:uid="{062776AE-938A-41C8-AA5C-BC3B05F031F8}"/>
    <cellStyle name="Comma 12 6" xfId="4613" xr:uid="{60E19F5F-C5A9-4908-9504-3046C74467B6}"/>
    <cellStyle name="Comma 12 6 2" xfId="13177" xr:uid="{D8DD9A7A-2522-460F-86CF-1206037E543A}"/>
    <cellStyle name="Comma 12 7" xfId="8456" xr:uid="{734C6F55-E7CF-4A0B-8F38-E0C634858742}"/>
    <cellStyle name="Comma 120" xfId="8957" xr:uid="{63F716AC-E8CA-4B55-8482-34EA291C6EA4}"/>
    <cellStyle name="Comma 121" xfId="10916" xr:uid="{A6734D18-3EC6-4DCF-921E-BE9C36FAEE37}"/>
    <cellStyle name="Comma 122" xfId="10947" xr:uid="{B3BCDC29-F875-46BD-A0CA-C861513DDEDA}"/>
    <cellStyle name="Comma 123" xfId="10959" xr:uid="{9CC6957F-8C00-4542-A787-4BBAB947715A}"/>
    <cellStyle name="Comma 124" xfId="10902" xr:uid="{237AA84B-C452-4FD9-B515-60A14824CDE3}"/>
    <cellStyle name="Comma 125" xfId="10889" xr:uid="{2DDC4BEA-420C-47DA-B85B-F8EF620ED1D5}"/>
    <cellStyle name="Comma 126" xfId="8952" xr:uid="{A8CCCB90-4B1F-4FDE-AFC9-9682F5913505}"/>
    <cellStyle name="Comma 127" xfId="10878" xr:uid="{72917AEC-617F-47F0-93E7-3BA699413340}"/>
    <cellStyle name="Comma 128" xfId="10924" xr:uid="{CD7535F1-F7FF-4B00-807F-B8B2402585B2}"/>
    <cellStyle name="Comma 129" xfId="10876" xr:uid="{06694675-6299-407A-B54E-1597643F9764}"/>
    <cellStyle name="Comma 13" xfId="576" xr:uid="{9FAB7FE8-C7DE-4404-8886-2BF7DEB78E34}"/>
    <cellStyle name="Comma 13 2" xfId="860" xr:uid="{E95D1591-FDA5-4C2C-818B-AA189DCD3E73}"/>
    <cellStyle name="Comma 13 2 2" xfId="1901" xr:uid="{7A24C608-404A-4AF5-8980-87C171CC0961}"/>
    <cellStyle name="Comma 13 2 2 2" xfId="3925" xr:uid="{405DAABC-F202-43B8-B370-1A50280AD305}"/>
    <cellStyle name="Comma 13 2 2 2 2" xfId="7934" xr:uid="{C4634F4C-34EB-465D-ACC9-0116BC3C8902}"/>
    <cellStyle name="Comma 13 2 2 2 3" xfId="28815" xr:uid="{F320EAB7-BA51-437B-8A3D-32AB54E23E3C}"/>
    <cellStyle name="Comma 13 2 2 3" xfId="5943" xr:uid="{69D649A5-B116-48EB-8A1D-E6AABC644154}"/>
    <cellStyle name="Comma 13 2 2 4" xfId="10438" xr:uid="{CA218DF4-2BBF-4A0E-9CE0-BDD2A62B7A4F}"/>
    <cellStyle name="Comma 13 2 2 5" xfId="12668" xr:uid="{085B7836-06CA-4770-8415-2B1AD772A37F}"/>
    <cellStyle name="Comma 13 2 3" xfId="2888" xr:uid="{8FADEE93-6324-4127-AD83-972EC14C770A}"/>
    <cellStyle name="Comma 13 2 3 2" xfId="6897" xr:uid="{9F82B9A7-A7CE-45FD-A2CD-6C7C2865C0BC}"/>
    <cellStyle name="Comma 13 2 3 3" xfId="27830" xr:uid="{060F18FF-B087-4E63-80C3-F5BE46471471}"/>
    <cellStyle name="Comma 13 2 4" xfId="4906" xr:uid="{6E93E960-9286-48A4-82DB-DEF68A8C032F}"/>
    <cellStyle name="Comma 13 2 5" xfId="9401" xr:uid="{E130BF8E-3B5B-44AC-98B9-4A483FD118BF}"/>
    <cellStyle name="Comma 13 2 6" xfId="11631" xr:uid="{A624201D-3D7C-404F-99DF-FE9CB9C05E2B}"/>
    <cellStyle name="Comma 13 3" xfId="1127" xr:uid="{5CD1FAEC-EEE0-4592-ACC3-7C15E4D400D4}"/>
    <cellStyle name="Comma 13 3 2" xfId="2168" xr:uid="{0DFA30E0-A940-406C-A0CC-04D385BBA2D8}"/>
    <cellStyle name="Comma 13 3 2 2" xfId="4192" xr:uid="{5889D7F8-F9F2-423D-95FE-86A1F6617380}"/>
    <cellStyle name="Comma 13 3 2 2 2" xfId="8201" xr:uid="{CC2C162E-57E9-41E4-AECA-758B3DEBA7B8}"/>
    <cellStyle name="Comma 13 3 2 2 3" xfId="29078" xr:uid="{51BF78DA-89CC-4361-A6F4-58F4FF7B3FA2}"/>
    <cellStyle name="Comma 13 3 2 3" xfId="6210" xr:uid="{F326F0B9-E4E5-47FB-867F-D40F59155772}"/>
    <cellStyle name="Comma 13 3 2 4" xfId="10705" xr:uid="{B1680B4C-4BA8-409A-BC37-44E2CE76C027}"/>
    <cellStyle name="Comma 13 3 2 5" xfId="12935" xr:uid="{3BC36DCC-DBFD-4D02-8964-2FE4C6B6770F}"/>
    <cellStyle name="Comma 13 3 3" xfId="3155" xr:uid="{07814E82-B862-4BE8-8624-768213DA4D33}"/>
    <cellStyle name="Comma 13 3 3 2" xfId="7164" xr:uid="{E776BC74-52CA-4426-BAF7-FD9BB5DB131F}"/>
    <cellStyle name="Comma 13 3 3 3" xfId="28078" xr:uid="{F8A7B0AE-CF15-42AC-8920-B2C5A49FE804}"/>
    <cellStyle name="Comma 13 3 4" xfId="5173" xr:uid="{06F18647-0AE5-4587-9865-F5CEEAEEECFE}"/>
    <cellStyle name="Comma 13 3 5" xfId="9668" xr:uid="{8287DA33-E5C9-454E-9C62-ADCAD656A40D}"/>
    <cellStyle name="Comma 13 3 6" xfId="11898" xr:uid="{828D0BBD-4BCD-440B-813F-464F328B595B}"/>
    <cellStyle name="Comma 13 4" xfId="1634" xr:uid="{19C5B14B-75A3-4421-A347-0CD4DA1ECA9B}"/>
    <cellStyle name="Comma 13 4 2" xfId="3658" xr:uid="{C4C2B4AC-AE4F-4D36-A1B0-BF4758FE3DC8}"/>
    <cellStyle name="Comma 13 4 2 2" xfId="7667" xr:uid="{FC5BA2EF-3191-40E3-B66F-4EF800115858}"/>
    <cellStyle name="Comma 13 4 2 3" xfId="28567" xr:uid="{815B38D9-076A-48F5-A7D2-9C6DD54DF6E0}"/>
    <cellStyle name="Comma 13 4 3" xfId="5676" xr:uid="{EA94FC05-BC40-4D75-B32A-6BFF327AF688}"/>
    <cellStyle name="Comma 13 4 4" xfId="10171" xr:uid="{21FEF36C-B755-48D1-84EE-346189D686D6}"/>
    <cellStyle name="Comma 13 4 5" xfId="12401" xr:uid="{2789D934-CE0C-42F5-AC49-31BC76F56D57}"/>
    <cellStyle name="Comma 13 5" xfId="2621" xr:uid="{A7FC9459-7CC8-4DF8-8608-0BFE8B6EBD17}"/>
    <cellStyle name="Comma 13 5 2" xfId="6630" xr:uid="{700B3E9A-2AEA-41F9-89AC-9DA44CE808E4}"/>
    <cellStyle name="Comma 13 5 2 2" xfId="27585" xr:uid="{571CD7E2-F752-418B-96E1-81A64F72BC7E}"/>
    <cellStyle name="Comma 13 5 3" xfId="9132" xr:uid="{4750E1F4-8EBF-41D1-9F61-3ACE8FE388C3}"/>
    <cellStyle name="Comma 13 5 4" xfId="11357" xr:uid="{F946FD44-A5AF-494E-8546-205A9CAEA03A}"/>
    <cellStyle name="Comma 13 6" xfId="4637" xr:uid="{EADCCE3B-DD34-4619-8372-B6CCCB5FF920}"/>
    <cellStyle name="Comma 13 7" xfId="8475" xr:uid="{9918CCAF-729E-46F8-9ADE-98F6AED99BD4}"/>
    <cellStyle name="Comma 130" xfId="10982" xr:uid="{CF6CC394-D924-4E0E-B903-DF53A571F98E}"/>
    <cellStyle name="Comma 131" xfId="10923" xr:uid="{E291BEE9-26AB-4276-A7B5-B01B432FA836}"/>
    <cellStyle name="Comma 132" xfId="10912" xr:uid="{2B03769D-BDEF-4F87-9E5A-82EFDA304323}"/>
    <cellStyle name="Comma 133" xfId="10956" xr:uid="{E2BEF88E-E03C-4203-B975-B6ACBD612E71}"/>
    <cellStyle name="Comma 134" xfId="10948" xr:uid="{B9C34607-1097-4657-81ED-8013D7514914}"/>
    <cellStyle name="Comma 135" xfId="8991" xr:uid="{2DE5B5B8-0857-4D27-A7EC-22E6339145F3}"/>
    <cellStyle name="Comma 136" xfId="10950" xr:uid="{DC8C5D92-A6DB-4F7A-BA63-9D1762726D64}"/>
    <cellStyle name="Comma 137" xfId="10904" xr:uid="{C6468D45-B278-42C7-8ECF-000F849472C3}"/>
    <cellStyle name="Comma 138" xfId="10977" xr:uid="{3838712A-6EE8-4887-AB31-2B469454F001}"/>
    <cellStyle name="Comma 139" xfId="10980" xr:uid="{6A24797A-6165-4604-9871-1C6838411797}"/>
    <cellStyle name="Comma 14" xfId="600" xr:uid="{A6BE18B0-60F8-49E7-A397-857FC678336B}"/>
    <cellStyle name="Comma 14 2" xfId="1658" xr:uid="{FA838BA8-60F4-4756-841B-9D2A450E4D42}"/>
    <cellStyle name="Comma 14 2 2" xfId="3682" xr:uid="{F85FC033-9E68-419B-83D4-D00A5B2BE6D3}"/>
    <cellStyle name="Comma 14 2 2 2" xfId="7691" xr:uid="{8B9B8C54-2D8B-4A1A-B251-B9CEE6973AF9}"/>
    <cellStyle name="Comma 14 2 2 3" xfId="28591" xr:uid="{FAACC422-66EC-47F4-986C-97AECD7C1795}"/>
    <cellStyle name="Comma 14 2 3" xfId="5700" xr:uid="{C14F861D-E4E5-4F89-96DB-7D40C57B055C}"/>
    <cellStyle name="Comma 14 2 4" xfId="10195" xr:uid="{A270A35F-B1FA-4059-B5FA-B69BB3555D6E}"/>
    <cellStyle name="Comma 14 2 5" xfId="12425" xr:uid="{0EE20495-7B83-40A3-BFC9-7F3E41B5E9CC}"/>
    <cellStyle name="Comma 14 3" xfId="2645" xr:uid="{8363C4B1-7003-46FA-ACAF-12C6728F1F69}"/>
    <cellStyle name="Comma 14 3 2" xfId="6654" xr:uid="{7D86142E-59F1-4D4F-A8ED-F38AF97826A6}"/>
    <cellStyle name="Comma 14 3 3" xfId="27606" xr:uid="{F24EEF84-178D-44B9-8402-50C760F26AC3}"/>
    <cellStyle name="Comma 14 4" xfId="4661" xr:uid="{DB8D038A-CDCF-47DA-997D-7A4AD93C7419}"/>
    <cellStyle name="Comma 14 5" xfId="9156" xr:uid="{CEE621A5-5F11-4AD6-BA7C-3C64533E7D22}"/>
    <cellStyle name="Comma 14 6" xfId="11381" xr:uid="{3812073F-10E9-4712-AAD3-26E962B2B89D}"/>
    <cellStyle name="Comma 14 7" xfId="13108" xr:uid="{99B05A1E-1F2E-4071-BA9E-E1978B3EBE57}"/>
    <cellStyle name="Comma 140" xfId="10886" xr:uid="{60BFA65F-640B-48C2-A537-A9E8860FC5CE}"/>
    <cellStyle name="Comma 141" xfId="10895" xr:uid="{740DD172-0455-4DA7-80A6-17354B5A5B40}"/>
    <cellStyle name="Comma 142" xfId="8956" xr:uid="{0220E2D8-283E-4392-8483-AE063F310740}"/>
    <cellStyle name="Comma 143" xfId="10894" xr:uid="{208F0900-B4D6-4341-8A9C-831254D88388}"/>
    <cellStyle name="Comma 144" xfId="10926" xr:uid="{5C7F96C3-A2DD-4727-A4B0-69D0B295A8CD}"/>
    <cellStyle name="Comma 145" xfId="10877" xr:uid="{C92F1F37-C093-4417-8C5D-FA7CE935C744}"/>
    <cellStyle name="Comma 146" xfId="10972" xr:uid="{DB1ADD84-9B17-4A11-A326-998EF0E72BBF}"/>
    <cellStyle name="Comma 147" xfId="10927" xr:uid="{E9D9C46F-A746-4A6D-8A08-897FF710676D}"/>
    <cellStyle name="Comma 148" xfId="8888" xr:uid="{FEF329A1-8D3C-41C8-A07F-86F1BBB2B670}"/>
    <cellStyle name="Comma 149" xfId="10885" xr:uid="{FE58F9C8-7445-4EC8-ABD1-BE8811C29BC7}"/>
    <cellStyle name="Comma 15" xfId="884" xr:uid="{20347707-96E3-4CAE-ACFE-47C79B8CEB09}"/>
    <cellStyle name="Comma 15 2" xfId="1925" xr:uid="{2C68AE1A-724F-47DE-B466-146AAC19252D}"/>
    <cellStyle name="Comma 15 2 2" xfId="3949" xr:uid="{5DAD2D38-8EF3-4114-A449-ADB851FCF94C}"/>
    <cellStyle name="Comma 15 2 2 2" xfId="7958" xr:uid="{E4527695-0FD9-446B-A6DA-C768746471DB}"/>
    <cellStyle name="Comma 15 2 2 3" xfId="28839" xr:uid="{A0C60176-CB53-4B5A-BD25-747CF4DFB995}"/>
    <cellStyle name="Comma 15 2 3" xfId="5967" xr:uid="{352882DD-DF8C-43B7-B639-12AA27811E5E}"/>
    <cellStyle name="Comma 15 2 4" xfId="10462" xr:uid="{F2EB72EA-A1B7-4C28-B58E-2E828A411DB2}"/>
    <cellStyle name="Comma 15 2 5" xfId="12692" xr:uid="{83394F21-F7B6-4924-A714-EE4629492CD6}"/>
    <cellStyle name="Comma 15 3" xfId="2912" xr:uid="{A1A2F670-768E-4195-8DFD-BD35B08CE5F1}"/>
    <cellStyle name="Comma 15 3 2" xfId="6921" xr:uid="{273ACADE-B24B-426F-A013-EE60CB811F7D}"/>
    <cellStyle name="Comma 15 3 3" xfId="27854" xr:uid="{29DD3521-A27B-451C-B388-1FA7CE7F2035}"/>
    <cellStyle name="Comma 15 4" xfId="4930" xr:uid="{873880AD-CB40-4DAE-8320-4F15A2CAB827}"/>
    <cellStyle name="Comma 15 5" xfId="9425" xr:uid="{38F178A6-F6F6-46D8-83F0-AFA9ABC7CEDB}"/>
    <cellStyle name="Comma 15 6" xfId="11655" xr:uid="{A7AA60CE-3FBF-4D61-AC6E-1BDDFF69ACA8}"/>
    <cellStyle name="Comma 15 7" xfId="29470" xr:uid="{1E475851-6444-449A-92B2-5216A1A74854}"/>
    <cellStyle name="Comma 150" xfId="10910" xr:uid="{28AAEE87-934C-45C5-925A-274B0AD6D8F0}"/>
    <cellStyle name="Comma 151" xfId="10929" xr:uid="{81EE4734-3F15-4CCF-B774-3BC17EB2EFC0}"/>
    <cellStyle name="Comma 152" xfId="10921" xr:uid="{25C05445-DF32-4F34-993E-01A20D32411D}"/>
    <cellStyle name="Comma 153" xfId="8951" xr:uid="{2D0FDA10-2C95-424F-88D0-9010EB1D8CA2}"/>
    <cellStyle name="Comma 154" xfId="9182" xr:uid="{8F1AD64A-7219-480B-AC68-BB3E4170A497}"/>
    <cellStyle name="Comma 155" xfId="10909" xr:uid="{BE41DEA4-358D-4E10-8148-0A7EAF20C7FA}"/>
    <cellStyle name="Comma 156" xfId="10976" xr:uid="{71DD3E91-881D-4E14-A57E-32A184D904FF}"/>
    <cellStyle name="Comma 157" xfId="10896" xr:uid="{C4A37CB1-6A4E-435C-9589-928636D02623}"/>
    <cellStyle name="Comma 158" xfId="10951" xr:uid="{6D838238-8FC3-40FB-9F35-D955DEF24DF9}"/>
    <cellStyle name="Comma 159" xfId="10971" xr:uid="{9AABD55B-A328-44B4-9F4C-E5CC191BF7B0}"/>
    <cellStyle name="Comma 16" xfId="1151" xr:uid="{430F8CCA-9043-4FA4-AD84-6BA7F880BEC9}"/>
    <cellStyle name="Comma 16 2" xfId="2192" xr:uid="{3F823491-FC94-4E2D-8494-E69C39883C03}"/>
    <cellStyle name="Comma 16 2 2" xfId="4216" xr:uid="{77203486-4A6E-4861-AA47-83A8125E553E}"/>
    <cellStyle name="Comma 16 2 2 2" xfId="8225" xr:uid="{532CEB88-E3E1-4134-8C5D-0B0ACD534226}"/>
    <cellStyle name="Comma 16 2 2 3" xfId="29102" xr:uid="{EE2A5D20-8CB2-4345-B88F-37287CFD3D0C}"/>
    <cellStyle name="Comma 16 2 3" xfId="6234" xr:uid="{A111C50D-DE0A-4CA4-8D21-1F78145D239E}"/>
    <cellStyle name="Comma 16 2 4" xfId="10729" xr:uid="{CFF0D2F5-8278-4042-ACBF-7D53DE3B454D}"/>
    <cellStyle name="Comma 16 2 5" xfId="12959" xr:uid="{A15B67A6-485C-4C1D-837A-C1EC1EC0D042}"/>
    <cellStyle name="Comma 16 3" xfId="3179" xr:uid="{A0765757-6B1E-44AB-8897-67BFDC5571DD}"/>
    <cellStyle name="Comma 16 3 2" xfId="7188" xr:uid="{7041498B-3E89-42E0-BCAC-6E2AF7217E8D}"/>
    <cellStyle name="Comma 16 3 3" xfId="28102" xr:uid="{CF51D747-2188-4D8B-B790-B27075842AE5}"/>
    <cellStyle name="Comma 16 4" xfId="5197" xr:uid="{D80C17FB-BAB9-4142-AED7-BDF50649AD75}"/>
    <cellStyle name="Comma 16 5" xfId="9692" xr:uid="{9972EC4C-E674-43CC-BD25-8E580A69BD7B}"/>
    <cellStyle name="Comma 16 6" xfId="11922" xr:uid="{AA2F6484-C126-4DA9-8550-7033989A938F}"/>
    <cellStyle name="Comma 16 7" xfId="29476" xr:uid="{8CA3E529-5163-4B2C-A144-28E0D74C32D3}"/>
    <cellStyle name="Comma 160" xfId="10967" xr:uid="{70CA35C3-1DAC-47EF-A799-21D1D183459D}"/>
    <cellStyle name="Comma 161" xfId="10928" xr:uid="{C85D6391-5457-4BC8-A1BE-3A5930DCAD50}"/>
    <cellStyle name="Comma 162" xfId="10925" xr:uid="{F6AAB459-D38E-49D0-AE1B-9B09C3092007}"/>
    <cellStyle name="Comma 163" xfId="10952" xr:uid="{9B9D4E04-D10F-4C7E-86B0-B266E191116C}"/>
    <cellStyle name="Comma 164" xfId="10900" xr:uid="{E58F4F28-A44D-4D89-837E-EBBD0148815E}"/>
    <cellStyle name="Comma 165" xfId="10970" xr:uid="{BFC066A5-17D6-4E4A-9AE0-761C7714042B}"/>
    <cellStyle name="Comma 166" xfId="10986" xr:uid="{EB360D6B-3EC7-404C-B8F5-21E74650A5C1}"/>
    <cellStyle name="Comma 167" xfId="10989" xr:uid="{11EE2A12-5F84-43FE-91B8-D04893671C8C}"/>
    <cellStyle name="Comma 168" xfId="10992" xr:uid="{D4485C14-A15D-4CEB-AE25-6DE2836F2035}"/>
    <cellStyle name="Comma 169" xfId="10995" xr:uid="{BAB6FCA1-3A77-42CE-A6DC-AF083DAC42E5}"/>
    <cellStyle name="Comma 17" xfId="1176" xr:uid="{33D681CF-27D7-4876-94E5-7888D84104A6}"/>
    <cellStyle name="Comma 17 2" xfId="2217" xr:uid="{6493DE78-B7AC-4DF7-915A-09DC362C4B8B}"/>
    <cellStyle name="Comma 17 2 2" xfId="4241" xr:uid="{37EB4692-632B-422F-A551-1B199D56E6C6}"/>
    <cellStyle name="Comma 17 2 2 2" xfId="8250" xr:uid="{A75271AD-7752-4DBC-85C7-9D5F3E46F2C1}"/>
    <cellStyle name="Comma 17 2 2 3" xfId="29126" xr:uid="{CA9CC910-D84D-4CD2-B461-C697DADB66B2}"/>
    <cellStyle name="Comma 17 2 3" xfId="6259" xr:uid="{3A56CB29-8981-4A22-980D-58C0872CE67A}"/>
    <cellStyle name="Comma 17 2 4" xfId="10754" xr:uid="{0EB0DA18-4379-41FD-BC60-DCA16CB3ECBC}"/>
    <cellStyle name="Comma 17 2 5" xfId="12984" xr:uid="{967BEE4C-EDB2-4D10-876D-320A6552E46A}"/>
    <cellStyle name="Comma 17 3" xfId="3204" xr:uid="{06B15827-3E94-42D1-A4D6-C79D81CF2854}"/>
    <cellStyle name="Comma 17 3 2" xfId="7213" xr:uid="{82E5EC42-24EC-4374-AE35-C16B488AE2F9}"/>
    <cellStyle name="Comma 17 3 3" xfId="28125" xr:uid="{5204B2BB-0729-4AFA-AA49-48BD7D939DF7}"/>
    <cellStyle name="Comma 17 4" xfId="5222" xr:uid="{DD47B94A-5C21-4FF1-BF01-58518E90772F}"/>
    <cellStyle name="Comma 17 5" xfId="9717" xr:uid="{B4749871-9B1C-47A9-BD5C-F5B3540610FB}"/>
    <cellStyle name="Comma 17 6" xfId="11947" xr:uid="{F401C532-8209-4AB2-82A8-5ECFF88B51EA}"/>
    <cellStyle name="Comma 17 7" xfId="29478" xr:uid="{AEA21051-3364-464B-AC8A-F9CF98A63D15}"/>
    <cellStyle name="Comma 170" xfId="10998" xr:uid="{22964732-2D55-4950-90C7-492CC18C56C0}"/>
    <cellStyle name="Comma 171" xfId="11026" xr:uid="{3A326756-BC17-48B7-BAF0-906D1CF1F4A4}"/>
    <cellStyle name="Comma 172" xfId="11161" xr:uid="{56BABCC4-7365-47F5-8FB4-A388BD61FE35}"/>
    <cellStyle name="Comma 173" xfId="11213" xr:uid="{2B621F45-6AF8-4255-A929-2F6B06B17211}"/>
    <cellStyle name="Comma 174" xfId="11156" xr:uid="{3F0745CB-1885-477F-AA6C-D43161D086EA}"/>
    <cellStyle name="Comma 175" xfId="29481" xr:uid="{7995CB0C-1F6A-47A3-A09C-17A19F8DE7C0}"/>
    <cellStyle name="Comma 176" xfId="29333" xr:uid="{6D3FFFF0-DF4E-4636-8702-9EBAF7B06A08}"/>
    <cellStyle name="Comma 177" xfId="29477" xr:uid="{E3FE7E33-62C3-4657-A23C-5FB2D87072F9}"/>
    <cellStyle name="Comma 178" xfId="29462" xr:uid="{F7C92163-A5E6-4183-AC79-11D1A63FE069}"/>
    <cellStyle name="Comma 179" xfId="29495" xr:uid="{C9793017-AEDA-4A49-A52D-F712E17FDB9A}"/>
    <cellStyle name="Comma 18" xfId="1201" xr:uid="{920D12D3-202A-44AE-AA62-C135E899A811}"/>
    <cellStyle name="Comma 18 2" xfId="2242" xr:uid="{B8CADBCA-0651-4B0F-9B28-319B3005B5AE}"/>
    <cellStyle name="Comma 18 2 2" xfId="4266" xr:uid="{E237F234-830B-42C0-BC59-D1F15E6F48BB}"/>
    <cellStyle name="Comma 18 2 2 2" xfId="8275" xr:uid="{EDDE23D1-916D-4280-B716-85211039F5E4}"/>
    <cellStyle name="Comma 18 2 2 3" xfId="29150" xr:uid="{48AEC106-163E-4890-95EF-88E70280FAD0}"/>
    <cellStyle name="Comma 18 2 3" xfId="6284" xr:uid="{F0F0185F-0227-4EAA-B66D-A98281AD0C7A}"/>
    <cellStyle name="Comma 18 2 4" xfId="10779" xr:uid="{FD77BF31-C50D-4474-BFA6-9CED04691CC7}"/>
    <cellStyle name="Comma 18 2 5" xfId="13009" xr:uid="{1A7BC965-7B0B-40B8-8557-439EC9243FE1}"/>
    <cellStyle name="Comma 18 3" xfId="3229" xr:uid="{EC9D32BC-78DC-412A-BB4A-C4222586DF11}"/>
    <cellStyle name="Comma 18 3 2" xfId="7238" xr:uid="{CBEFF890-0586-45DF-B507-A411AF075F49}"/>
    <cellStyle name="Comma 18 3 3" xfId="28148" xr:uid="{2D309AD9-2615-4F63-9F41-D58EECEA2955}"/>
    <cellStyle name="Comma 18 4" xfId="5247" xr:uid="{E6670E18-67F6-43F1-99C3-48395D022C17}"/>
    <cellStyle name="Comma 18 5" xfId="9742" xr:uid="{BDC8264B-57D9-41B8-9B1F-391267A2EE5F}"/>
    <cellStyle name="Comma 18 6" xfId="11972" xr:uid="{5FA446B9-1B84-4ADF-87A8-626AC3852301}"/>
    <cellStyle name="Comma 18 7" xfId="29489" xr:uid="{E2003CEC-AFF4-4901-BCCC-61853EDA2F4B}"/>
    <cellStyle name="Comma 180" xfId="11405" xr:uid="{FCD285EC-684B-40D1-B1B2-BA0BB5001DB2}"/>
    <cellStyle name="Comma 181" xfId="29447" xr:uid="{87541C3E-D2CC-4AE7-A124-EEF5131F4092}"/>
    <cellStyle name="Comma 182" xfId="29480" xr:uid="{018E1093-4BEC-4B70-863E-84191974BC3F}"/>
    <cellStyle name="Comma 183" xfId="29451" xr:uid="{E72CFA74-83F5-4D73-9F6A-35526A123DCD}"/>
    <cellStyle name="Comma 184" xfId="11031" xr:uid="{924B14F8-3773-4A81-9F9E-A66DB5705850}"/>
    <cellStyle name="Comma 185" xfId="29503" xr:uid="{70BFE124-1DF4-4274-9CBC-F24DD180AE4A}"/>
    <cellStyle name="Comma 186" xfId="29524" xr:uid="{34E3D86C-2E1B-49D9-90D4-36B13A608D5F}"/>
    <cellStyle name="Comma 187" xfId="29494" xr:uid="{553D5519-1766-46BE-8665-A5B20D920135}"/>
    <cellStyle name="Comma 188" xfId="29529" xr:uid="{B09D17D7-BA16-406B-BE02-3245FDF3F00D}"/>
    <cellStyle name="Comma 189" xfId="29532" xr:uid="{A800C60B-2B58-45FC-87AC-FD90C834C44E}"/>
    <cellStyle name="Comma 19" xfId="1226" xr:uid="{16C7372C-3308-4E32-A2F0-85F766375018}"/>
    <cellStyle name="Comma 19 2" xfId="2267" xr:uid="{2463DEBF-EECF-4D7C-9541-20D39C45305A}"/>
    <cellStyle name="Comma 19 2 2" xfId="4291" xr:uid="{EAE26742-42E5-4D59-A6D8-A68A3A349D1C}"/>
    <cellStyle name="Comma 19 2 2 2" xfId="8300" xr:uid="{6D9F0911-6F53-42E4-9E24-72F46BC0C09F}"/>
    <cellStyle name="Comma 19 2 2 3" xfId="29174" xr:uid="{EFA4E6C8-13C2-40DF-AFC6-1A3DFED36B32}"/>
    <cellStyle name="Comma 19 2 3" xfId="6309" xr:uid="{93346E26-E544-4CB1-817A-87090979EDD1}"/>
    <cellStyle name="Comma 19 2 4" xfId="10804" xr:uid="{B095D9A3-BF66-4B02-AA49-394437DDB5B9}"/>
    <cellStyle name="Comma 19 2 5" xfId="13034" xr:uid="{DDEDC8AC-7856-4283-94F4-7619DA016A5A}"/>
    <cellStyle name="Comma 19 2 6" xfId="29431" xr:uid="{2C35EE6A-9429-4E18-8188-FF4734D2651B}"/>
    <cellStyle name="Comma 19 3" xfId="3254" xr:uid="{7B91A453-6C80-4DBD-A0FB-1FB66EAAE33C}"/>
    <cellStyle name="Comma 19 3 2" xfId="7263" xr:uid="{5611DF42-1C80-4987-AF51-091ADF7DB735}"/>
    <cellStyle name="Comma 19 3 3" xfId="28172" xr:uid="{C8C240D6-80F6-47E2-B97A-7967154B3936}"/>
    <cellStyle name="Comma 19 4" xfId="5272" xr:uid="{2590F64D-8D56-4D55-BC6F-776945F30A37}"/>
    <cellStyle name="Comma 19 5" xfId="9767" xr:uid="{0A129CCD-80CB-4540-981F-C1AFE6BC4F83}"/>
    <cellStyle name="Comma 19 6" xfId="11997" xr:uid="{0B20EB94-906B-4536-A3CA-63AB13A19FAE}"/>
    <cellStyle name="Comma 19 7" xfId="29272" xr:uid="{58FEBA25-F708-4D27-A33C-B775248CAA5C}"/>
    <cellStyle name="Comma 190" xfId="29535" xr:uid="{1F37EB25-A3AE-4EA5-82A3-AD3005C4C8D0}"/>
    <cellStyle name="Comma 191" xfId="29538" xr:uid="{1F8BBEDC-2DAF-4456-BE26-0C1DB875F91D}"/>
    <cellStyle name="Comma 192" xfId="29542" xr:uid="{456CE345-1DE8-43AB-A984-111E90E428F2}"/>
    <cellStyle name="Comma 193" xfId="29549" xr:uid="{451B1765-2828-4C03-8384-42A310AF4B50}"/>
    <cellStyle name="Comma 194" xfId="29555" xr:uid="{BD16BC79-853C-4A77-AC36-276A13B0FCCE}"/>
    <cellStyle name="Comma 195" xfId="29559" xr:uid="{4C6F09EF-11BB-4D0B-8019-040B837BD80F}"/>
    <cellStyle name="Comma 196" xfId="29562" xr:uid="{21361A20-8C56-4BAC-9496-84B87D470C98}"/>
    <cellStyle name="Comma 197" xfId="29568" xr:uid="{A2123CD8-C276-4E75-8236-EDE78196954A}"/>
    <cellStyle name="Comma 198" xfId="29570" xr:uid="{B1311751-740A-427E-9289-0938161967D1}"/>
    <cellStyle name="Comma 199" xfId="29571" xr:uid="{EDC0FDE5-05F5-4F30-B8D7-59F3C124226D}"/>
    <cellStyle name="Comma 2" xfId="14" xr:uid="{00000000-0005-0000-0000-000002000000}"/>
    <cellStyle name="Comma 2 2" xfId="121" xr:uid="{1C9E5368-DB66-4F2A-9A04-460486C900EA}"/>
    <cellStyle name="Comma 2 2 2" xfId="118" xr:uid="{1EB46930-4462-41FB-B573-405BB847C671}"/>
    <cellStyle name="Comma 2 2 2 2" xfId="387" xr:uid="{EB84FC58-0420-42CD-8DC9-C26E2FA7062B}"/>
    <cellStyle name="Comma 2 2 2 2 2" xfId="392" xr:uid="{D3DD8B1B-2A75-42F6-A427-6A1B6C2624E9}"/>
    <cellStyle name="Comma 2 2 2 2 3" xfId="8640" xr:uid="{5433078A-3CE5-4E05-8CD9-9013DC9E31EC}"/>
    <cellStyle name="Comma 2 2 2 3" xfId="8457" xr:uid="{6DFADA70-EB62-4BE5-B024-541EE2BD7563}"/>
    <cellStyle name="Comma 2 2 2 4" xfId="10938" xr:uid="{D65F074E-DA66-41A7-B76A-65295CC0D7D3}"/>
    <cellStyle name="Comma 2 2 2 5" xfId="29259" xr:uid="{AEBEADE4-28D1-4BC4-A047-B9C11665CA7F}"/>
    <cellStyle name="Comma 2 2 3" xfId="187" xr:uid="{3FD29542-4F90-453B-9D6B-93665CFBC305}"/>
    <cellStyle name="Comma 2 2 3 2" xfId="373" xr:uid="{EF420E92-27AB-433A-B03B-A765558F630E}"/>
    <cellStyle name="Comma 2 2 3 3" xfId="4459" xr:uid="{E0AF3F76-A249-429F-8B3F-6B057362E27F}"/>
    <cellStyle name="Comma 2 2 4" xfId="24817" xr:uid="{51ADABFE-8638-4F1D-BEDC-FF4DF4449644}"/>
    <cellStyle name="Comma 2 2 5" xfId="29274" xr:uid="{B58A955D-7E5C-4272-92A9-8136B20A7442}"/>
    <cellStyle name="Comma 2 3" xfId="8548" xr:uid="{A02C3082-16C2-44B7-9537-14BAB2148EA6}"/>
    <cellStyle name="Comma 2 3 2" xfId="10960" xr:uid="{031958CD-6832-4E41-A5F6-5733D438B599}"/>
    <cellStyle name="Comma 2 3 2 2" xfId="27173" xr:uid="{0ED24E9E-E24B-4FFE-90B4-0D591634C52E}"/>
    <cellStyle name="Comma 2 3 2 3" xfId="24819" xr:uid="{B75F4BB3-99EE-4E86-BED5-FD0E59106C33}"/>
    <cellStyle name="Comma 2 3 3" xfId="27172" xr:uid="{5A839CE9-FA56-4F1A-A344-787685F012DC}"/>
    <cellStyle name="Comma 2 3 4" xfId="24818" xr:uid="{621E0627-965C-44F7-BCF5-6133F7573935}"/>
    <cellStyle name="Comma 2 3 5" xfId="13111" xr:uid="{021F1D48-C55B-4A2E-BA90-251FDA70E764}"/>
    <cellStyle name="Comma 2 4" xfId="10901" xr:uid="{5D2B8680-A2B3-4224-A16A-2BE024EE9CF5}"/>
    <cellStyle name="Comma 2 4 2" xfId="27174" xr:uid="{C065688B-1292-4FCF-8ABB-B1503C836621}"/>
    <cellStyle name="Comma 2 4 3" xfId="24820" xr:uid="{34B3096C-EAE8-4075-8A23-754F716EB26C}"/>
    <cellStyle name="Comma 2 4 4" xfId="11153" xr:uid="{7D673B25-3B4B-400D-A7E0-0FF18D5AA9DA}"/>
    <cellStyle name="Comma 2 5" xfId="27129" xr:uid="{A5898546-2522-4F99-839A-A4EF8483A632}"/>
    <cellStyle name="Comma 2 5 2" xfId="27260" xr:uid="{662D785A-EE48-4F2B-A1C9-D7A7E74BBF18}"/>
    <cellStyle name="Comma 2 5 3" xfId="29275" xr:uid="{E3B59A1F-56E8-463A-B892-1697CE5674D0}"/>
    <cellStyle name="Comma 2 6" xfId="27171" xr:uid="{1DEC29CB-7389-4C23-9A1E-AA9AE13E3ABC}"/>
    <cellStyle name="Comma 2 6 2" xfId="27232" xr:uid="{47E50418-1218-4CD3-A634-8F88D18E495E}"/>
    <cellStyle name="Comma 2 7" xfId="27265" xr:uid="{0C086F4B-CD90-42F2-BFAA-05AE57F1A3E8}"/>
    <cellStyle name="Comma 2 8" xfId="24816" xr:uid="{FE3AAA36-425F-430A-8A92-BAC3CD791BD3}"/>
    <cellStyle name="Comma 2 9" xfId="29273" xr:uid="{11036FAD-14FC-472A-AB82-B0E514A4E823}"/>
    <cellStyle name="Comma 20" xfId="1250" xr:uid="{38386D86-8B1E-4744-927F-3DA7C86BBFE8}"/>
    <cellStyle name="Comma 20 2" xfId="2291" xr:uid="{DC710D25-57A5-4E98-9881-411AA7244522}"/>
    <cellStyle name="Comma 20 2 2" xfId="4315" xr:uid="{4AA285AD-7858-48D8-AEFB-F2012A4CA06A}"/>
    <cellStyle name="Comma 20 2 2 2" xfId="8324" xr:uid="{8A741BDB-EB34-47AF-950C-07D0540515FB}"/>
    <cellStyle name="Comma 20 2 2 3" xfId="29197" xr:uid="{82E9D135-CA37-4D64-B958-F986D889D497}"/>
    <cellStyle name="Comma 20 2 3" xfId="6333" xr:uid="{DB64766B-DDEA-4EFC-8DAC-ED0555BD5BAD}"/>
    <cellStyle name="Comma 20 2 4" xfId="10828" xr:uid="{17A934EB-8BA2-492E-8EE7-8D2FBECFA700}"/>
    <cellStyle name="Comma 20 2 5" xfId="13058" xr:uid="{9DBD25A6-AF53-40BC-8C48-CEBAB31A4CE8}"/>
    <cellStyle name="Comma 20 2 6" xfId="29433" xr:uid="{525111A8-952B-4167-B0EC-1DF5A2C008E6}"/>
    <cellStyle name="Comma 20 3" xfId="3278" xr:uid="{01AB8B8E-D240-4F86-A708-0C3CCCD46BD3}"/>
    <cellStyle name="Comma 20 3 2" xfId="7287" xr:uid="{3C263BF1-8E34-45BB-8040-B0270BA33FDF}"/>
    <cellStyle name="Comma 20 3 3" xfId="28195" xr:uid="{AE71FB8C-FAE3-4D82-AE53-38260EA40386}"/>
    <cellStyle name="Comma 20 4" xfId="5296" xr:uid="{EDEB7202-0923-4540-9DF1-67A82D59B7C2}"/>
    <cellStyle name="Comma 20 5" xfId="9791" xr:uid="{DFD0EDCE-F003-464C-827C-EC6BC7AAB283}"/>
    <cellStyle name="Comma 20 6" xfId="12021" xr:uid="{3813EFBA-760C-4EB9-B6C3-603CC18C4CA0}"/>
    <cellStyle name="Comma 20 7" xfId="29276" xr:uid="{485CED7B-65C8-4E0E-A004-DDF08991A330}"/>
    <cellStyle name="Comma 200" xfId="29572" xr:uid="{31C5A8DD-F22B-46A8-A167-6CBD61D75001}"/>
    <cellStyle name="Comma 201" xfId="29574" xr:uid="{41B4ED24-D30F-42E1-A65F-552DAE2CFA68}"/>
    <cellStyle name="Comma 202" xfId="29628" xr:uid="{475A5C2B-884B-4D61-A9A8-61683F820788}"/>
    <cellStyle name="Comma 203" xfId="29659" xr:uid="{D590358C-16FD-4236-A713-3C79B8561680}"/>
    <cellStyle name="Comma 204" xfId="29670" xr:uid="{380E0B51-2C07-449C-AB03-A329B9CF1454}"/>
    <cellStyle name="Comma 205" xfId="29671" xr:uid="{F966E5B6-55C4-4143-B10F-42C0E428DBCC}"/>
    <cellStyle name="Comma 206" xfId="29672" xr:uid="{3742F63A-B733-4D42-BEE7-004252FEC0DF}"/>
    <cellStyle name="Comma 207" xfId="29673" xr:uid="{A8FD0A51-D477-4530-92A8-006C1820FAFD}"/>
    <cellStyle name="Comma 208" xfId="29674" xr:uid="{9C26AD55-6E4D-4E16-A1CD-A7C4CB464726}"/>
    <cellStyle name="Comma 209" xfId="29675" xr:uid="{5EF4DF0C-1FD3-4BA2-A871-B659BF3BF419}"/>
    <cellStyle name="Comma 21" xfId="1274" xr:uid="{44CC6ADC-DBD1-4D77-BC04-64E71208AC2A}"/>
    <cellStyle name="Comma 21 2" xfId="2315" xr:uid="{63F7A349-B586-428F-9BAD-50A90100C610}"/>
    <cellStyle name="Comma 21 2 2" xfId="4339" xr:uid="{73539ACA-71A3-4164-B073-B1D3456F2A1B}"/>
    <cellStyle name="Comma 21 2 2 2" xfId="8348" xr:uid="{76AD0AFC-C3EC-462D-886E-EE6CB8AD80F3}"/>
    <cellStyle name="Comma 21 2 2 3" xfId="29220" xr:uid="{689114CD-5440-49C1-B3A7-E20E2EA61D53}"/>
    <cellStyle name="Comma 21 2 3" xfId="6357" xr:uid="{C79CD0BB-73F1-4DF4-8542-8FCE30B3EE92}"/>
    <cellStyle name="Comma 21 2 4" xfId="10852" xr:uid="{9E9FE94E-48A4-4D50-987D-63E103011ACB}"/>
    <cellStyle name="Comma 21 2 5" xfId="13082" xr:uid="{FF82C1AE-B6B5-462E-B483-6827EDCD1058}"/>
    <cellStyle name="Comma 21 2 6" xfId="29434" xr:uid="{28A74F56-567F-43C2-8E87-2C9EBDE85FA4}"/>
    <cellStyle name="Comma 21 3" xfId="3302" xr:uid="{32478AE5-0ACA-4025-9F3F-65384608C945}"/>
    <cellStyle name="Comma 21 3 2" xfId="7311" xr:uid="{ABF9F145-B9CC-4EF9-A3F0-673486BFEDB5}"/>
    <cellStyle name="Comma 21 3 3" xfId="28218" xr:uid="{4E11B66E-DEC7-46F2-9381-A4E6CE4B6471}"/>
    <cellStyle name="Comma 21 4" xfId="5320" xr:uid="{34957F5E-C28C-4272-AC9B-69FD2496C92A}"/>
    <cellStyle name="Comma 21 5" xfId="9815" xr:uid="{389E1644-C0E6-4112-B48F-704A542698D9}"/>
    <cellStyle name="Comma 21 6" xfId="12045" xr:uid="{6D03C630-2DB1-40BF-ABE7-8DC0D006DEB2}"/>
    <cellStyle name="Comma 21 7" xfId="11152" xr:uid="{18221DDE-EDBB-4E62-A236-EFE5DE349044}"/>
    <cellStyle name="Comma 210" xfId="29676" xr:uid="{9F09DA88-209A-48B9-B55C-0DA5C656DB06}"/>
    <cellStyle name="Comma 211" xfId="29677" xr:uid="{58479A97-872F-4C05-975D-86162635133F}"/>
    <cellStyle name="Comma 212" xfId="29678" xr:uid="{520E1413-F2AD-4ADB-8A1D-C15087B45635}"/>
    <cellStyle name="Comma 213" xfId="29679" xr:uid="{4D9113B5-FAC5-442D-9A6A-D55292C347D8}"/>
    <cellStyle name="Comma 214" xfId="29680" xr:uid="{ECD13300-04D6-4819-9163-C1A5B909498E}"/>
    <cellStyle name="Comma 215" xfId="29681" xr:uid="{1E64905A-BA4E-4D6B-A1DB-B2C68C53EF77}"/>
    <cellStyle name="Comma 216" xfId="29682" xr:uid="{ED4C0DA3-A054-4058-B326-8D2EF931ACB4}"/>
    <cellStyle name="Comma 217" xfId="29683" xr:uid="{BFFE8A3D-3F58-4FBF-90BD-7BC174B61983}"/>
    <cellStyle name="Comma 218" xfId="29684" xr:uid="{AB2D2527-6336-4D57-8D69-BC049F671023}"/>
    <cellStyle name="Comma 219" xfId="29685" xr:uid="{F205BA1D-B315-446E-89A1-2CA861BFDB91}"/>
    <cellStyle name="Comma 22" xfId="1298" xr:uid="{E266DBC8-1748-4A28-978C-F402DA3E86E6}"/>
    <cellStyle name="Comma 22 2" xfId="3326" xr:uid="{87A81811-C98E-42E2-914F-E7A79D23755D}"/>
    <cellStyle name="Comma 22 2 2" xfId="7335" xr:uid="{0E5631BF-74FB-4BBC-99FB-B87095976A46}"/>
    <cellStyle name="Comma 22 2 3" xfId="28241" xr:uid="{58BC0468-06C8-4E6A-94DA-2DFA9CB11845}"/>
    <cellStyle name="Comma 22 2 4" xfId="29435" xr:uid="{9CCAF042-1149-4FDE-9684-5CBC00F89D5B}"/>
    <cellStyle name="Comma 22 3" xfId="5344" xr:uid="{C6058BF7-F493-47D0-BFF0-7B868DB9B1D9}"/>
    <cellStyle name="Comma 22 4" xfId="9839" xr:uid="{638454C7-A251-47AE-B05D-A907BD0554ED}"/>
    <cellStyle name="Comma 22 5" xfId="12069" xr:uid="{8E6A6A5F-8AE2-48F3-B501-E8A5EE6FA101}"/>
    <cellStyle name="Comma 22 6" xfId="11151" xr:uid="{BC6175A9-2582-484B-9493-C84F20B78816}"/>
    <cellStyle name="Comma 220" xfId="29686" xr:uid="{08C07420-27BE-40F0-BEEC-D893842195F6}"/>
    <cellStyle name="Comma 221" xfId="29687" xr:uid="{11E02585-4338-4F8D-A47C-24C40E77E984}"/>
    <cellStyle name="Comma 222" xfId="29688" xr:uid="{9E87BE70-F13E-4907-87B3-CC4B27860BFA}"/>
    <cellStyle name="Comma 223" xfId="29689" xr:uid="{9748356D-F308-4893-93AC-F97F25DA3CE5}"/>
    <cellStyle name="Comma 224" xfId="29690" xr:uid="{8544B338-8827-4B71-B0D5-B86C2D80A1B2}"/>
    <cellStyle name="Comma 225" xfId="29691" xr:uid="{5DE42603-D618-4791-A05D-B5EA0F1E27C0}"/>
    <cellStyle name="Comma 226" xfId="29692" xr:uid="{2FF42327-DCCB-4449-87FF-CFE32637750F}"/>
    <cellStyle name="Comma 227" xfId="29693" xr:uid="{258E9BF9-8C3C-4C07-8777-A7F9233C565A}"/>
    <cellStyle name="Comma 23" xfId="1322" xr:uid="{A2A19DB1-3EFE-442B-9231-0623A94F8895}"/>
    <cellStyle name="Comma 23 2" xfId="3350" xr:uid="{397F1D7B-C536-4E60-93FD-954F1676ED63}"/>
    <cellStyle name="Comma 23 2 2" xfId="7359" xr:uid="{54AB27F7-A6D4-4A47-A0EA-F66E97FDB585}"/>
    <cellStyle name="Comma 23 2 3" xfId="28264" xr:uid="{51D51BD4-87B5-43C9-BF9C-A26D63171CCF}"/>
    <cellStyle name="Comma 23 3" xfId="5368" xr:uid="{67743AC4-5297-44A3-ACF2-9DBD3941C353}"/>
    <cellStyle name="Comma 23 4" xfId="9863" xr:uid="{D0DE30C1-8AD0-46E8-ABC4-B47A18F8838A}"/>
    <cellStyle name="Comma 23 5" xfId="12093" xr:uid="{A015E4B7-E10B-4AFA-9109-AB3B5D0BF344}"/>
    <cellStyle name="Comma 23 6" xfId="29425" xr:uid="{6F633A86-69A2-49F7-949E-B2CD457BB829}"/>
    <cellStyle name="Comma 24" xfId="1346" xr:uid="{A09EBBED-A6E6-4619-964D-62BA811A7C4F}"/>
    <cellStyle name="Comma 24 2" xfId="3374" xr:uid="{296AC3D7-A95E-4014-9EE0-3B7D100BD3E2}"/>
    <cellStyle name="Comma 24 2 2" xfId="7383" xr:uid="{ABBA1CC1-C6DE-4167-BED2-E4860FDC0CDD}"/>
    <cellStyle name="Comma 24 2 3" xfId="28287" xr:uid="{DFA0BC78-0CE1-46F9-A50E-5C0351DCE6EE}"/>
    <cellStyle name="Comma 24 3" xfId="5392" xr:uid="{5400577D-2A4E-46ED-BA2F-05D1016768D0}"/>
    <cellStyle name="Comma 24 4" xfId="9887" xr:uid="{B448119C-956D-479B-A0E6-B6EA372FD76B}"/>
    <cellStyle name="Comma 24 5" xfId="12117" xr:uid="{26109E9C-EB5F-471A-9A64-068282045FDC}"/>
    <cellStyle name="Comma 24 6" xfId="29475" xr:uid="{71D5960B-B420-4033-A7B6-3803B8C57E2A}"/>
    <cellStyle name="Comma 25" xfId="1370" xr:uid="{9BAE633D-DCBE-491B-B524-7ADB238F24B4}"/>
    <cellStyle name="Comma 25 2" xfId="3398" xr:uid="{A11EA3FB-2E39-4D3F-9305-6A760BE11139}"/>
    <cellStyle name="Comma 25 2 2" xfId="7407" xr:uid="{6ACEECD0-6DD3-41E2-ACAB-7E61402358C3}"/>
    <cellStyle name="Comma 25 2 3" xfId="28311" xr:uid="{ABEF6ED3-DB52-47EB-BBA6-5F40D4901B01}"/>
    <cellStyle name="Comma 25 3" xfId="5416" xr:uid="{529F85C4-22F8-402C-B630-6ABB9B648BA5}"/>
    <cellStyle name="Comma 25 4" xfId="9911" xr:uid="{E51B8EAB-2E05-4059-8663-9EA6ED33D81E}"/>
    <cellStyle name="Comma 25 5" xfId="12141" xr:uid="{90024160-BDCF-409B-A020-F39FE2597BA6}"/>
    <cellStyle name="Comma 25 6" xfId="29504" xr:uid="{CD614E60-F44D-4D68-9075-42AE2454D984}"/>
    <cellStyle name="Comma 26" xfId="203" xr:uid="{FB6267EA-3AD8-451B-8FB5-968EFE0D92B6}"/>
    <cellStyle name="Comma 26 2" xfId="2457" xr:uid="{D97CF65D-406C-4EA0-A095-F06563F1DE9D}"/>
    <cellStyle name="Comma 26 2 2" xfId="6466" xr:uid="{B4E15961-50A7-4633-8DF7-B50AF350D1C7}"/>
    <cellStyle name="Comma 26 2 3" xfId="29437" xr:uid="{8BA32C31-DD9F-4752-977F-708EA6CFCCC4}"/>
    <cellStyle name="Comma 26 3" xfId="4452" xr:uid="{839DBDF4-475A-4B0C-A451-99B82811FF7F}"/>
    <cellStyle name="Comma 26 4" xfId="11142" xr:uid="{149A0BB7-6AE6-4E18-B003-9A795BF586B0}"/>
    <cellStyle name="Comma 26 5" xfId="29501" xr:uid="{D208375B-90CF-4218-B8BB-752DD94014E7}"/>
    <cellStyle name="Comma 27" xfId="8653" xr:uid="{A543F0A7-2ED8-4FC6-BD5C-B7C6E12CCED7}"/>
    <cellStyle name="Comma 27 2" xfId="13132" xr:uid="{259B4B20-B9E6-4C00-903E-BDC4C10F8FBB}"/>
    <cellStyle name="Comma 27 3" xfId="29526" xr:uid="{139666DE-830C-49ED-A8EB-E34875305B7C}"/>
    <cellStyle name="Comma 28" xfId="8631" xr:uid="{1CE0C3E8-7D44-44CA-84F5-FB9709A03F3E}"/>
    <cellStyle name="Comma 28 2" xfId="13133" xr:uid="{67F8D293-F876-4FFA-B379-786CE049CFD4}"/>
    <cellStyle name="Comma 28 3" xfId="29345" xr:uid="{9057555B-0FA1-4740-9AA1-C168E9874E8D}"/>
    <cellStyle name="Comma 29" xfId="8571" xr:uid="{C5878C08-C25E-471F-ABAD-CA222BEABFF4}"/>
    <cellStyle name="Comma 29 2" xfId="29438" xr:uid="{7FE81DA1-604D-4B8B-B035-209CDC78E7AB}"/>
    <cellStyle name="Comma 29 3" xfId="29277" xr:uid="{0A04DC43-F3B9-413C-A6EE-00C42903EFA0}"/>
    <cellStyle name="Comma 29 4" xfId="29496" xr:uid="{3E759556-C94B-474E-B8EF-9A04F6F209C0}"/>
    <cellStyle name="Comma 3" xfId="85" xr:uid="{5C6D0346-D7F8-4C82-8525-36CE525E5F8C}"/>
    <cellStyle name="Comma 3 10" xfId="10892" xr:uid="{4CE73B31-E093-4494-8AE5-4DC2DEC97FC2}"/>
    <cellStyle name="Comma 3 11" xfId="11029" xr:uid="{5ABAB523-7CD5-4DF8-98A4-9706641C73DA}"/>
    <cellStyle name="Comma 3 12" xfId="29278" xr:uid="{8A40A936-2274-448A-A1A7-F59C73E5009D}"/>
    <cellStyle name="Comma 3 2" xfId="191" xr:uid="{D86D039B-3763-4519-B256-953667F86D9A}"/>
    <cellStyle name="Comma 3 2 2" xfId="377" xr:uid="{4E8F3805-30BD-4B9A-9562-55FC54E01CD7}"/>
    <cellStyle name="Comma 3 2 2 2" xfId="722" xr:uid="{7AAAFC9B-C999-4ACB-9AE4-973FFD8987E3}"/>
    <cellStyle name="Comma 3 2 2 2 2" xfId="1768" xr:uid="{FFB70CF6-62FB-4ED7-9A63-09A705D804B5}"/>
    <cellStyle name="Comma 3 2 2 2 2 2" xfId="3792" xr:uid="{C2AEC18F-26C2-4102-9599-85CF8080B8C5}"/>
    <cellStyle name="Comma 3 2 2 2 2 2 2" xfId="7801" xr:uid="{4B88919A-373F-4285-BC1E-74592B4D3848}"/>
    <cellStyle name="Comma 3 2 2 2 2 2 3" xfId="28687" xr:uid="{96427929-5137-4951-AA3C-62143CEC8E74}"/>
    <cellStyle name="Comma 3 2 2 2 2 3" xfId="5810" xr:uid="{CC8C23E7-2434-4972-95C6-F0C781AF6327}"/>
    <cellStyle name="Comma 3 2 2 2 2 4" xfId="10305" xr:uid="{BBEA1481-15B6-4B1D-9B28-6EA4E81C0557}"/>
    <cellStyle name="Comma 3 2 2 2 2 5" xfId="12535" xr:uid="{2C5540F5-720F-4CA2-A7A6-3D2124A9CC78}"/>
    <cellStyle name="Comma 3 2 2 2 3" xfId="2755" xr:uid="{35888176-2D18-4FA7-9940-3DF2DE367198}"/>
    <cellStyle name="Comma 3 2 2 2 3 2" xfId="6764" xr:uid="{DEE17066-BACC-40E6-82D1-A26E8843CC3B}"/>
    <cellStyle name="Comma 3 2 2 2 3 3" xfId="27705" xr:uid="{B424EB73-FB01-49D4-BC40-C75BAB605839}"/>
    <cellStyle name="Comma 3 2 2 2 4" xfId="4772" xr:uid="{E50F500F-C2A5-44BF-B2AB-0C92AD4AA24E}"/>
    <cellStyle name="Comma 3 2 2 2 5" xfId="9267" xr:uid="{FE1E26D8-263C-41A7-9BDE-957CCBF7D92B}"/>
    <cellStyle name="Comma 3 2 2 2 6" xfId="11497" xr:uid="{FBDDF337-D875-4F52-9A02-9148A805FE3F}"/>
    <cellStyle name="Comma 3 2 2 3" xfId="994" xr:uid="{F13F4AC9-B5E8-4A49-A586-35D40FA7AA00}"/>
    <cellStyle name="Comma 3 2 2 3 2" xfId="2035" xr:uid="{B9194FCF-6C69-4514-A170-801DE0F92740}"/>
    <cellStyle name="Comma 3 2 2 3 2 2" xfId="4059" xr:uid="{D90FD9F6-D58E-4E60-B893-5994810CECDE}"/>
    <cellStyle name="Comma 3 2 2 3 2 2 2" xfId="8068" xr:uid="{8758ACFE-B22A-4B65-8414-353F10ED4964}"/>
    <cellStyle name="Comma 3 2 2 3 2 2 3" xfId="28947" xr:uid="{5F51D961-31A1-4214-82A8-D69A21924441}"/>
    <cellStyle name="Comma 3 2 2 3 2 3" xfId="6077" xr:uid="{B8084FB0-F232-43D1-B4F9-038131E61D56}"/>
    <cellStyle name="Comma 3 2 2 3 2 4" xfId="10572" xr:uid="{581C73CE-6A60-4D32-AD64-6E86678BEDF3}"/>
    <cellStyle name="Comma 3 2 2 3 2 5" xfId="12802" xr:uid="{110DF842-C932-4190-B1B2-2107D93638AD}"/>
    <cellStyle name="Comma 3 2 2 3 3" xfId="3022" xr:uid="{B7350E57-1A6F-4C34-AB81-7B6002DB98D5}"/>
    <cellStyle name="Comma 3 2 2 3 3 2" xfId="7031" xr:uid="{2C950072-CC1C-4BB4-9C59-F5ABF9BFC53B}"/>
    <cellStyle name="Comma 3 2 2 3 3 3" xfId="27950" xr:uid="{D802B5FB-DD3B-4428-931A-96D8E778C4F6}"/>
    <cellStyle name="Comma 3 2 2 3 4" xfId="5040" xr:uid="{21C36802-14AF-48A5-B1EA-EA264E00B413}"/>
    <cellStyle name="Comma 3 2 2 3 5" xfId="9535" xr:uid="{CDDF4107-BB62-4972-9833-B9DC40AA8DDE}"/>
    <cellStyle name="Comma 3 2 2 3 6" xfId="11765" xr:uid="{2E624F25-6FB8-4BB9-BC6D-55C3F0C7BAF8}"/>
    <cellStyle name="Comma 3 2 2 4" xfId="1501" xr:uid="{66896B05-3E83-479B-912C-AD98E1236849}"/>
    <cellStyle name="Comma 3 2 2 4 2" xfId="3525" xr:uid="{EFF1AEEB-CED2-4EA1-8AE8-B43E3AABE5B8}"/>
    <cellStyle name="Comma 3 2 2 4 2 2" xfId="7534" xr:uid="{09D1E018-3A8D-4FBA-BAB7-59DAC5D4818C}"/>
    <cellStyle name="Comma 3 2 2 4 2 3" xfId="28439" xr:uid="{5124F30C-8A95-45C0-98BA-1B354B6F4038}"/>
    <cellStyle name="Comma 3 2 2 4 3" xfId="5543" xr:uid="{910CFDD4-8CEC-4241-A145-0E46B207C5DA}"/>
    <cellStyle name="Comma 3 2 2 4 4" xfId="10038" xr:uid="{5A60620B-76D3-4150-AC3F-05FD8845F960}"/>
    <cellStyle name="Comma 3 2 2 4 5" xfId="12268" xr:uid="{415F4C5C-2F5A-45D7-91EB-4B3AD468E577}"/>
    <cellStyle name="Comma 3 2 2 5" xfId="431" xr:uid="{62538DB9-E0DE-45AB-997B-2DBE5A298D7F}"/>
    <cellStyle name="Comma 3 2 2 5 2" xfId="2488" xr:uid="{C5EB42B0-EBE0-4A77-91FB-0D257DB80F6E}"/>
    <cellStyle name="Comma 3 2 2 5 2 2" xfId="6497" xr:uid="{D51A7BF1-22C7-4D1C-A3E5-C1B1D87D9C64}"/>
    <cellStyle name="Comma 3 2 2 5 2 3" xfId="27472" xr:uid="{27079B2E-C266-48DA-9420-9C73A8987963}"/>
    <cellStyle name="Comma 3 2 2 5 3" xfId="4503" xr:uid="{0B540FA7-3FB6-43EC-A44F-B5424068CE97}"/>
    <cellStyle name="Comma 3 2 2 5 4" xfId="8998" xr:uid="{92FE2157-B208-4741-8CEB-C335542A9D32}"/>
    <cellStyle name="Comma 3 2 2 5 5" xfId="11221" xr:uid="{B8DE4780-EFBC-463E-A930-34181A74B595}"/>
    <cellStyle name="Comma 3 2 2 6" xfId="27447" xr:uid="{66ADDAF6-0E2A-444E-BC84-34B66E7E67D7}"/>
    <cellStyle name="Comma 3 2 2 7" xfId="24823" xr:uid="{FEC77F72-3361-4C26-99DE-73576672775D}"/>
    <cellStyle name="Comma 3 2 3" xfId="8597" xr:uid="{5746C8CE-C467-43D8-8651-F64BD814871C}"/>
    <cellStyle name="Comma 3 2 3 2" xfId="27261" xr:uid="{0B0DB85F-325D-49F9-9CF5-0AD98ACE8100}"/>
    <cellStyle name="Comma 3 2 3 3" xfId="11134" xr:uid="{23F43FAE-2D0A-42E4-83F6-C4A7B4DBB9AE}"/>
    <cellStyle name="Comma 3 2 4" xfId="27350" xr:uid="{2DC99595-9607-4B5C-85C5-916F1413449A}"/>
    <cellStyle name="Comma 3 2 5" xfId="24822" xr:uid="{76E00153-F554-4331-9558-E9E9C642F576}"/>
    <cellStyle name="Comma 3 2 6" xfId="29279" xr:uid="{B9C53363-3126-4433-94B1-5F45A1BEEF00}"/>
    <cellStyle name="Comma 3 3" xfId="192" xr:uid="{114EC09A-C2E4-4533-9B4E-CEE8C6BE443F}"/>
    <cellStyle name="Comma 3 3 2" xfId="655" xr:uid="{C0C2AA72-6252-4C8D-8314-5D29EF078C9F}"/>
    <cellStyle name="Comma 3 3 2 2" xfId="1702" xr:uid="{498FB129-C923-42D7-BCDC-D66436CB4B3E}"/>
    <cellStyle name="Comma 3 3 2 2 2" xfId="3726" xr:uid="{42106C2F-5CE9-4995-B35F-A22FA1B20294}"/>
    <cellStyle name="Comma 3 3 2 2 2 2" xfId="7735" xr:uid="{608984D8-F0CC-40BB-8F2F-218370EF9AA6}"/>
    <cellStyle name="Comma 3 3 2 2 2 3" xfId="28621" xr:uid="{F40F658E-A998-4A32-B2B2-E56CBA6E5A52}"/>
    <cellStyle name="Comma 3 3 2 2 3" xfId="5744" xr:uid="{56BD1865-C059-4E3F-8F91-2EDC7BA7F1AA}"/>
    <cellStyle name="Comma 3 3 2 2 4" xfId="10239" xr:uid="{6D28074E-2B96-486B-B161-2C2629EE9DD0}"/>
    <cellStyle name="Comma 3 3 2 2 5" xfId="12469" xr:uid="{08B5D1C6-E387-44DC-A150-D9F9ED29E1BF}"/>
    <cellStyle name="Comma 3 3 2 3" xfId="2689" xr:uid="{4F59A6CC-BB61-4F12-A503-6F70B4F89CE5}"/>
    <cellStyle name="Comma 3 3 2 3 2" xfId="6698" xr:uid="{A31A114D-B87F-4BB9-88D9-56BE5C830E30}"/>
    <cellStyle name="Comma 3 3 2 3 3" xfId="27639" xr:uid="{5DED542F-8476-4A8A-B7D5-87062C848832}"/>
    <cellStyle name="Comma 3 3 2 4" xfId="4706" xr:uid="{154AA9A4-A88C-4E46-8538-FF20AD687A31}"/>
    <cellStyle name="Comma 3 3 2 5" xfId="9201" xr:uid="{1EC2FF7D-B6FB-479B-98AE-4A3075C7EE26}"/>
    <cellStyle name="Comma 3 3 2 6" xfId="11430" xr:uid="{63FB9C61-C88B-49FA-8C38-709BA518C883}"/>
    <cellStyle name="Comma 3 3 3" xfId="928" xr:uid="{E3E445D6-5196-4FA0-AA87-6600D7AE7E54}"/>
    <cellStyle name="Comma 3 3 3 2" xfId="1969" xr:uid="{2B7E7D12-2A80-4C8B-9A07-0C4B3BF7A6C0}"/>
    <cellStyle name="Comma 3 3 3 2 2" xfId="3993" xr:uid="{F20EF868-BEDD-4D0C-942D-7C4B87E74480}"/>
    <cellStyle name="Comma 3 3 3 2 2 2" xfId="8002" xr:uid="{E3F3EC83-D91F-424C-A96B-ED3C191E2C3D}"/>
    <cellStyle name="Comma 3 3 3 2 2 3" xfId="28881" xr:uid="{320679CC-6D88-4380-A84D-A24280FA1D66}"/>
    <cellStyle name="Comma 3 3 3 2 3" xfId="6011" xr:uid="{A2707604-B230-4008-8827-1626B3096D67}"/>
    <cellStyle name="Comma 3 3 3 2 4" xfId="10506" xr:uid="{3FE804A7-844D-455A-A826-17E5E0056E04}"/>
    <cellStyle name="Comma 3 3 3 2 5" xfId="12736" xr:uid="{043DF268-9707-4394-B354-1BA5E78ECCA8}"/>
    <cellStyle name="Comma 3 3 3 3" xfId="2956" xr:uid="{221C8B2D-2AC1-4633-AB57-446EFE7CC7F5}"/>
    <cellStyle name="Comma 3 3 3 3 2" xfId="6965" xr:uid="{AEFB662F-8A8C-4102-A02D-BD3BDF514FA5}"/>
    <cellStyle name="Comma 3 3 3 3 3" xfId="27884" xr:uid="{EA247293-014B-4122-888D-1B3F62A36B2B}"/>
    <cellStyle name="Comma 3 3 3 4" xfId="4974" xr:uid="{EA4CBE96-8E8F-41E2-979F-3F0AC875E9F9}"/>
    <cellStyle name="Comma 3 3 3 5" xfId="9469" xr:uid="{3E573AE6-AB85-48E0-8902-E07E341303D2}"/>
    <cellStyle name="Comma 3 3 3 6" xfId="11699" xr:uid="{96660C5D-773C-4B1E-82EC-E12397BE96BC}"/>
    <cellStyle name="Comma 3 3 4" xfId="1432" xr:uid="{05EAB6D8-59FC-4D89-9D35-3AAA30D71DDB}"/>
    <cellStyle name="Comma 3 3 4 2" xfId="3458" xr:uid="{4F689ADD-C463-451D-B799-16097360D96B}"/>
    <cellStyle name="Comma 3 3 4 2 2" xfId="7467" xr:uid="{7E87642E-C2D2-4494-9588-44209DF57C94}"/>
    <cellStyle name="Comma 3 3 4 2 3" xfId="28371" xr:uid="{B41BF996-7348-4A93-9E18-EFB45A9937AA}"/>
    <cellStyle name="Comma 3 3 4 3" xfId="5476" xr:uid="{66CE3271-3715-47C1-8311-8F60FA4A53E7}"/>
    <cellStyle name="Comma 3 3 4 4" xfId="9971" xr:uid="{BBD1B836-96E7-43D0-B124-F27CBF18A8BF}"/>
    <cellStyle name="Comma 3 3 4 5" xfId="12201" xr:uid="{BF4CFB77-7E4E-4487-9127-22618822CC3F}"/>
    <cellStyle name="Comma 3 3 5" xfId="416" xr:uid="{439E4570-C322-41D6-AB75-F283849DC067}"/>
    <cellStyle name="Comma 3 3 5 2" xfId="2479" xr:uid="{665439DD-6E72-4C98-9211-36DAA95E0B84}"/>
    <cellStyle name="Comma 3 3 5 2 2" xfId="6488" xr:uid="{41ED73B9-7A5C-4430-A735-52A047A0B4BF}"/>
    <cellStyle name="Comma 3 3 5 2 3" xfId="27460" xr:uid="{BD738E8F-F680-42EC-A178-6D5F28BBC2F4}"/>
    <cellStyle name="Comma 3 3 5 3" xfId="4494" xr:uid="{D903EE99-24FF-4CA7-9797-4325311E05A8}"/>
    <cellStyle name="Comma 3 3 5 4" xfId="8987" xr:uid="{193B2198-B35F-435E-A6D5-15637EC3FE29}"/>
    <cellStyle name="Comma 3 3 5 5" xfId="11209" xr:uid="{9D5E013F-DD35-4C69-ACC8-C0585636F8AD}"/>
    <cellStyle name="Comma 3 3 6" xfId="27351" xr:uid="{A97685F1-E0C4-4A9C-9689-D779D55FAF58}"/>
    <cellStyle name="Comma 3 3 7" xfId="24824" xr:uid="{8911E9B5-D96E-4B86-8706-7D9DAD13D874}"/>
    <cellStyle name="Comma 3 3 8" xfId="29280" xr:uid="{85B8C685-8B70-40D7-8E9F-D0FECC556F6B}"/>
    <cellStyle name="Comma 3 4" xfId="633" xr:uid="{61FF2660-5FB6-44B2-844F-8557DE3B8849}"/>
    <cellStyle name="Comma 3 4 2" xfId="909" xr:uid="{B2199FA2-61EE-443D-A396-3059C9489BD6}"/>
    <cellStyle name="Comma 3 4 2 2" xfId="1950" xr:uid="{AE694DF1-8848-4454-AE35-E3DA28AD84C9}"/>
    <cellStyle name="Comma 3 4 2 2 2" xfId="3974" xr:uid="{E9E9B30C-5C2A-47C4-B25C-12842FF828F5}"/>
    <cellStyle name="Comma 3 4 2 2 2 2" xfId="7983" xr:uid="{8C9C2EBD-E151-489F-A626-3A7B8C628378}"/>
    <cellStyle name="Comma 3 4 2 2 2 3" xfId="28863" xr:uid="{1B6A5366-78B7-4694-9877-EFEEB14DAEA8}"/>
    <cellStyle name="Comma 3 4 2 2 3" xfId="5992" xr:uid="{7D2A88FA-2C03-4C8B-91B9-1DDB3F6E752C}"/>
    <cellStyle name="Comma 3 4 2 2 4" xfId="10487" xr:uid="{4CA782D6-3888-49CF-A195-73A1DB93EEA8}"/>
    <cellStyle name="Comma 3 4 2 2 5" xfId="12717" xr:uid="{AF96EDB2-15CC-477B-B446-4793DB0FAB9F}"/>
    <cellStyle name="Comma 3 4 2 3" xfId="2937" xr:uid="{D7CEA264-03BF-47FD-AA29-6B4BC1D5998A}"/>
    <cellStyle name="Comma 3 4 2 3 2" xfId="6946" xr:uid="{64BD7941-A023-44A1-9CE3-E4826EF228E8}"/>
    <cellStyle name="Comma 3 4 2 3 3" xfId="27878" xr:uid="{D79AA1BB-88BC-4E10-88A2-E805FA4898B5}"/>
    <cellStyle name="Comma 3 4 2 4" xfId="4955" xr:uid="{933A68F9-7738-4FE2-B496-0B7CD19263AB}"/>
    <cellStyle name="Comma 3 4 2 5" xfId="9450" xr:uid="{C37E3178-EF39-4632-B25F-93B8954CCDA5}"/>
    <cellStyle name="Comma 3 4 2 6" xfId="11680" xr:uid="{92496600-0374-4A6C-BD6E-4DD3711685A9}"/>
    <cellStyle name="Comma 3 4 3" xfId="1683" xr:uid="{3B4F8AAD-BE1E-41F1-8D5C-4B1A59FFAEC8}"/>
    <cellStyle name="Comma 3 4 3 2" xfId="3707" xr:uid="{A693F140-7193-4072-BABD-485B2DC456A5}"/>
    <cellStyle name="Comma 3 4 3 2 2" xfId="7716" xr:uid="{51AA592F-4AAE-4027-824A-C1CFB9A1C175}"/>
    <cellStyle name="Comma 3 4 3 2 3" xfId="28615" xr:uid="{2177AD4F-018D-4F3B-B9EA-6CC98A1428D7}"/>
    <cellStyle name="Comma 3 4 3 3" xfId="5725" xr:uid="{AC1B88B2-4D4E-4EBC-9D99-0CCCFF5747D4}"/>
    <cellStyle name="Comma 3 4 3 4" xfId="10220" xr:uid="{4C8863B0-E37E-4BAF-8415-F605ED6B5D78}"/>
    <cellStyle name="Comma 3 4 3 5" xfId="12450" xr:uid="{66002AA3-B5DF-48A8-8563-BD3D46398A14}"/>
    <cellStyle name="Comma 3 4 4" xfId="2670" xr:uid="{74EA335D-DD72-4F46-AA86-6CBF76761A02}"/>
    <cellStyle name="Comma 3 4 4 2" xfId="6679" xr:uid="{C08D0D82-C5BA-4BF1-B6E3-2193983C72B4}"/>
    <cellStyle name="Comma 3 4 4 3" xfId="27631" xr:uid="{2BFB662A-4C76-45D0-925C-D2E3F82C7322}"/>
    <cellStyle name="Comma 3 4 5" xfId="4687" xr:uid="{F5994634-AF2F-44CB-9C4E-2D5A750CE052}"/>
    <cellStyle name="Comma 3 4 5 2" xfId="24825" xr:uid="{BA492EB3-F15A-44DB-BB4B-B8B6787315F9}"/>
    <cellStyle name="Comma 3 4 6" xfId="9181" xr:uid="{28C25090-7AA4-470C-A380-80D9337F57BB}"/>
    <cellStyle name="Comma 3 4 7" xfId="11411" xr:uid="{3EFF7748-9A3E-4DBB-981A-190FFB65277D}"/>
    <cellStyle name="Comma 3 4 8" xfId="29281" xr:uid="{F7B01AD7-1360-4DA6-AFC8-84F5D931F334}"/>
    <cellStyle name="Comma 3 5" xfId="1396" xr:uid="{A585CC7C-05E1-4226-8A38-DBA5F894B5A0}"/>
    <cellStyle name="Comma 3 5 2" xfId="3423" xr:uid="{01988978-B849-42A9-88F6-A183BA4160F3}"/>
    <cellStyle name="Comma 3 5 2 2" xfId="7432" xr:uid="{8F4F7F45-08F2-4CCB-B88D-33D9DDD5C418}"/>
    <cellStyle name="Comma 3 5 2 3" xfId="28337" xr:uid="{1126355E-06FD-4CA9-B21E-0A28DB347C1F}"/>
    <cellStyle name="Comma 3 5 3" xfId="5441" xr:uid="{20551088-7B23-49F9-BD16-60BFA4692035}"/>
    <cellStyle name="Comma 3 5 3 2" xfId="24826" xr:uid="{37B60704-563B-4EF2-956E-4B6E490A4D02}"/>
    <cellStyle name="Comma 3 5 4" xfId="9936" xr:uid="{EF4861E8-1510-485E-9282-F21971BD8DB8}"/>
    <cellStyle name="Comma 3 5 5" xfId="12166" xr:uid="{664D11B8-4E71-48E8-9053-78B17DF2F701}"/>
    <cellStyle name="Comma 3 5 6" xfId="29350" xr:uid="{7936FB78-6952-4AE0-8AEB-B5E3727496E2}"/>
    <cellStyle name="Comma 3 6" xfId="395" xr:uid="{7888C9DE-6F76-4B37-8DC5-6A5755D46E5F}"/>
    <cellStyle name="Comma 3 6 2" xfId="2459" xr:uid="{5C172E74-81B9-4DA1-85C0-B16A269A6220}"/>
    <cellStyle name="Comma 3 6 2 2" xfId="6468" xr:uid="{465D663B-7DF9-487B-ABDB-B806A0A546ED}"/>
    <cellStyle name="Comma 3 6 2 3" xfId="27454" xr:uid="{FBB0C6C0-98C6-4FEC-BFA1-A588DFBFE4CF}"/>
    <cellStyle name="Comma 3 6 3" xfId="4474" xr:uid="{6B30248C-188D-4EF5-8448-E9FCEF438758}"/>
    <cellStyle name="Comma 3 6 3 2" xfId="27175" xr:uid="{FC452152-1499-4E0F-95C5-AF48A104C6AE}"/>
    <cellStyle name="Comma 3 6 4" xfId="8968" xr:uid="{107D91E3-8DF3-45D8-9ACB-895C6C767D1A}"/>
    <cellStyle name="Comma 3 6 5" xfId="11190" xr:uid="{02A72B09-D454-45E2-A8D5-5A658244EA1E}"/>
    <cellStyle name="Comma 3 7" xfId="113" xr:uid="{0842524D-3715-41FE-9B50-57EB4EB27A50}"/>
    <cellStyle name="Comma 3 7 2" xfId="4386" xr:uid="{B64F08C0-3098-4486-8C59-0D6E46118F26}"/>
    <cellStyle name="Comma 3 7 2 2" xfId="24821" xr:uid="{839531BB-0580-425B-A32A-26116F9A0470}"/>
    <cellStyle name="Comma 3 7 3" xfId="11068" xr:uid="{9B86F602-561D-41BD-9340-E7C515566413}"/>
    <cellStyle name="Comma 3 8" xfId="2392" xr:uid="{AB607169-4244-42B2-B321-FBBF24642726}"/>
    <cellStyle name="Comma 3 8 2" xfId="6401" xr:uid="{99EC7241-706F-48CE-82EC-29E5DCF567C4}"/>
    <cellStyle name="Comma 3 8 3" xfId="27284" xr:uid="{13414C75-CDAF-4B56-9A67-E556CA4EF6EF}"/>
    <cellStyle name="Comma 3 9" xfId="8883" xr:uid="{012719CF-050E-4BEB-82DB-068C32F61C1B}"/>
    <cellStyle name="Comma 30" xfId="8421" xr:uid="{115CBBD5-0C97-4A9A-AA8A-5BE62BC40053}"/>
    <cellStyle name="Comma 30 2" xfId="29439" xr:uid="{57AE3EB3-4D1B-40D0-98FB-5B404A7F5A83}"/>
    <cellStyle name="Comma 30 3" xfId="29282" xr:uid="{6BC511C2-219B-46DA-8B06-8130F25D51DC}"/>
    <cellStyle name="Comma 30 4" xfId="29464" xr:uid="{7FAC9F21-7415-4074-BFA7-858D62FF082D}"/>
    <cellStyle name="Comma 31" xfId="8618" xr:uid="{DD4DD988-1478-46E7-B300-722A1A86510B}"/>
    <cellStyle name="Comma 31 2" xfId="29440" xr:uid="{B6557B73-AF14-4E4A-BB96-84DEFAAB3E62}"/>
    <cellStyle name="Comma 31 3" xfId="29283" xr:uid="{7B5CD856-EBA0-4ACD-BE58-79DE29779161}"/>
    <cellStyle name="Comma 31 4" xfId="29453" xr:uid="{878E183C-BBA6-4FEE-88F4-5E6D50ED13CA}"/>
    <cellStyle name="Comma 32" xfId="8712" xr:uid="{A5B4642C-A8FE-4F42-AECF-D6233770FD95}"/>
    <cellStyle name="Comma 32 2" xfId="29441" xr:uid="{22A0CAB5-9B4C-4D1E-8AE4-83D2AC7BC324}"/>
    <cellStyle name="Comma 32 3" xfId="29365" xr:uid="{4321F0B8-89B1-4CB9-ABAF-027DC8775B2D}"/>
    <cellStyle name="Comma 33" xfId="4506" xr:uid="{44D02918-49E1-40D4-BDBB-79DCB2646CAE}"/>
    <cellStyle name="Comma 33 2" xfId="29442" xr:uid="{AD5D0886-3961-4EDE-BD59-30B8649B5E40}"/>
    <cellStyle name="Comma 33 3" xfId="29360" xr:uid="{5D027647-2561-4DC9-8D77-7616A0EF389B}"/>
    <cellStyle name="Comma 34" xfId="8387" xr:uid="{D46435E3-9E17-4D33-BCB8-9076338DA0E9}"/>
    <cellStyle name="Comma 34 2" xfId="29443" xr:uid="{9EFC9D3E-7CEC-45A1-B698-E5C0048946CA}"/>
    <cellStyle name="Comma 34 3" xfId="29284" xr:uid="{C1024BEC-4CE5-4F59-9AB2-4BE566D7D726}"/>
    <cellStyle name="Comma 35" xfId="8471" xr:uid="{1ADA210D-E3C8-4983-8934-50FF372F7AE1}"/>
    <cellStyle name="Comma 35 2" xfId="29383" xr:uid="{378CCCCE-88A1-4B55-ACFC-2F8F960AF236}"/>
    <cellStyle name="Comma 36" xfId="8440" xr:uid="{4D0DB8FC-C5FB-453A-9BA8-5A9DCF609C78}"/>
    <cellStyle name="Comma 36 2" xfId="29390" xr:uid="{C604C4CC-AD5A-431B-9DFA-367D47070644}"/>
    <cellStyle name="Comma 37" xfId="8685" xr:uid="{8C436DEB-44C0-4A11-991C-0D5796BE5155}"/>
    <cellStyle name="Comma 37 2" xfId="29417" xr:uid="{F7036D8B-0015-48BB-92F7-C369AC83405C}"/>
    <cellStyle name="Comma 38" xfId="8452" xr:uid="{824DD00A-928D-4B6A-8217-C11BF79D0873}"/>
    <cellStyle name="Comma 38 2" xfId="29418" xr:uid="{C0A611E9-74A8-4061-9EDE-DB9C0B7F2A29}"/>
    <cellStyle name="Comma 39" xfId="8517" xr:uid="{70CAC986-71DB-475D-B104-FB16BBDFBCD5}"/>
    <cellStyle name="Comma 39 2" xfId="29422" xr:uid="{CDE0D9CB-0929-4D02-A183-1A8B488562BA}"/>
    <cellStyle name="Comma 4" xfId="79" xr:uid="{91A5F48F-9AE4-4E4A-8E6A-DDCA19039566}"/>
    <cellStyle name="Comma 4 10" xfId="29344" xr:uid="{835AF63D-2B5D-462C-AF2F-5C70B2788BB4}"/>
    <cellStyle name="Comma 4 2" xfId="195" xr:uid="{394FF4C2-1C9D-4167-9FDF-171DE5C6C0F7}"/>
    <cellStyle name="Comma 4 2 2" xfId="378" xr:uid="{2CC80C43-DB28-4575-A8BF-AD7A5931D83B}"/>
    <cellStyle name="Comma 4 2 2 2" xfId="8674" xr:uid="{30150998-D253-4CE4-8FF8-C0AD973C294E}"/>
    <cellStyle name="Comma 4 2 2 2 2" xfId="8707" xr:uid="{F80CDE2A-CB38-413F-B731-62DAAE1621BD}"/>
    <cellStyle name="Comma 4 2 2 2 3" xfId="27448" xr:uid="{6B849EBA-3346-43B1-B2A6-336525D1AC4E}"/>
    <cellStyle name="Comma 4 2 2 3" xfId="8612" xr:uid="{250E4BF4-ADDE-4295-B1A7-7355BA1BF31D}"/>
    <cellStyle name="Comma 4 2 2 3 2" xfId="24829" xr:uid="{438852C3-0912-4BF1-9803-663B01212BE1}"/>
    <cellStyle name="Comma 4 2 2 4" xfId="8596" xr:uid="{19D5B21C-7234-401C-8902-C9C116AF0404}"/>
    <cellStyle name="Comma 4 2 2 5" xfId="8407" xr:uid="{0926E15D-E6ED-454A-A303-E1DE0E092493}"/>
    <cellStyle name="Comma 4 2 3" xfId="8689" xr:uid="{885DBBBF-B3E4-4500-B062-C01D1BBDA16A}"/>
    <cellStyle name="Comma 4 2 3 2" xfId="4460" xr:uid="{91A4B745-4723-41B1-BFE6-D2EA057B9E4E}"/>
    <cellStyle name="Comma 4 2 3 2 2" xfId="27262" xr:uid="{73CAC89B-016E-42A3-9DE3-93DBDC1EA8FF}"/>
    <cellStyle name="Comma 4 2 3 3" xfId="11137" xr:uid="{D8B3463C-2583-4350-9EB7-15DC2ED97EFE}"/>
    <cellStyle name="Comma 4 2 4" xfId="8661" xr:uid="{E9F1FC99-6013-4B6E-8CD8-E07D21AF9CBC}"/>
    <cellStyle name="Comma 4 2 4 2" xfId="27353" xr:uid="{CCEACD4C-C024-46CB-8300-C19A89BFDCEE}"/>
    <cellStyle name="Comma 4 2 5" xfId="4462" xr:uid="{8717554A-83DE-4D9B-8A38-11DA64744370}"/>
    <cellStyle name="Comma 4 2 5 2" xfId="24828" xr:uid="{530CB1DE-2811-4F3B-B01B-5D864B6B778C}"/>
    <cellStyle name="Comma 4 2 6" xfId="8722" xr:uid="{CB02C8FC-46C6-499B-82DD-988DC3432C4A}"/>
    <cellStyle name="Comma 4 2 7" xfId="8401" xr:uid="{125F0F51-266A-4AAB-A557-CB3227436847}"/>
    <cellStyle name="Comma 4 2 8" xfId="29374" xr:uid="{38FC6B5B-3BA6-445E-B06E-E3C54E0AFF4C}"/>
    <cellStyle name="Comma 4 3" xfId="437" xr:uid="{9E044426-C80C-4DF4-9F06-ED42ACCDA090}"/>
    <cellStyle name="Comma 4 3 2" xfId="726" xr:uid="{556ACDF4-D793-4F00-BEFA-431CBB4F0F8B}"/>
    <cellStyle name="Comma 4 3 2 2" xfId="1771" xr:uid="{48D88231-D1A8-4AE7-BD90-02111CF0A295}"/>
    <cellStyle name="Comma 4 3 2 2 2" xfId="3795" xr:uid="{66215359-7255-402E-B7B3-9103B11B4CD9}"/>
    <cellStyle name="Comma 4 3 2 2 2 2" xfId="7804" xr:uid="{8004AE2B-0AF4-4EF0-80B1-884772748294}"/>
    <cellStyle name="Comma 4 3 2 2 2 3" xfId="28689" xr:uid="{3389D3B7-414A-46D1-9906-50BC2A37E26B}"/>
    <cellStyle name="Comma 4 3 2 2 3" xfId="5813" xr:uid="{0479E7E0-D24D-4BB3-BE2E-757EC8E5DDCA}"/>
    <cellStyle name="Comma 4 3 2 2 4" xfId="10308" xr:uid="{B4221A49-D2DE-465A-A3F2-3505672542FA}"/>
    <cellStyle name="Comma 4 3 2 2 5" xfId="12538" xr:uid="{F57A6F86-C689-4C7A-994D-C06FE648D133}"/>
    <cellStyle name="Comma 4 3 2 3" xfId="2758" xr:uid="{2B78C94E-2634-4161-BA9A-171484202D77}"/>
    <cellStyle name="Comma 4 3 2 3 2" xfId="6767" xr:uid="{07F650AC-9B1D-48D6-B41E-0E58D6438FDD}"/>
    <cellStyle name="Comma 4 3 2 3 3" xfId="27707" xr:uid="{E57522FB-C4F6-43CD-8CE2-8D799D90992A}"/>
    <cellStyle name="Comma 4 3 2 4" xfId="4775" xr:uid="{BC91054B-8393-4127-8314-2DA5E11BE638}"/>
    <cellStyle name="Comma 4 3 2 5" xfId="9271" xr:uid="{109472AF-2435-4101-8CA4-BBF629530876}"/>
    <cellStyle name="Comma 4 3 2 6" xfId="11500" xr:uid="{EA44ED67-6ACB-45D9-BBE7-C44D35D35D6C}"/>
    <cellStyle name="Comma 4 3 3" xfId="997" xr:uid="{AE2695F3-E6E2-41F7-8960-C18DEDA5F515}"/>
    <cellStyle name="Comma 4 3 3 2" xfId="2038" xr:uid="{BDB1BB96-DFA3-4279-B9F9-F24CA9F90926}"/>
    <cellStyle name="Comma 4 3 3 2 2" xfId="4062" xr:uid="{15452888-C46E-4D72-BE92-ED967A86CF97}"/>
    <cellStyle name="Comma 4 3 3 2 2 2" xfId="8071" xr:uid="{CAADBF00-9F06-46A9-9AAB-3DA4F8E20A95}"/>
    <cellStyle name="Comma 4 3 3 2 2 3" xfId="28950" xr:uid="{67766AE5-9C7E-4F7C-8583-50AA698F0E36}"/>
    <cellStyle name="Comma 4 3 3 2 3" xfId="6080" xr:uid="{7CFBE0C1-E82F-4363-AD72-13D5B520D59C}"/>
    <cellStyle name="Comma 4 3 3 2 4" xfId="10575" xr:uid="{F8887BCE-8E46-4B7D-A83B-62132FB259DC}"/>
    <cellStyle name="Comma 4 3 3 2 5" xfId="12805" xr:uid="{E8A7F996-3406-4387-B259-FAE1D650E72C}"/>
    <cellStyle name="Comma 4 3 3 3" xfId="3025" xr:uid="{713FA2EA-96AF-435A-928B-6D5786FF0387}"/>
    <cellStyle name="Comma 4 3 3 3 2" xfId="7034" xr:uid="{F68EB367-E308-4C08-8550-DBEA4F480653}"/>
    <cellStyle name="Comma 4 3 3 3 3" xfId="27953" xr:uid="{268E82BD-9A65-407F-A930-11B10A7BA8A4}"/>
    <cellStyle name="Comma 4 3 3 4" xfId="5043" xr:uid="{22944323-79DB-4834-BBB0-67D2A4876D1D}"/>
    <cellStyle name="Comma 4 3 3 5" xfId="9538" xr:uid="{93229708-F4AD-4F29-933C-8633A442740B}"/>
    <cellStyle name="Comma 4 3 3 6" xfId="11768" xr:uid="{4744C317-F90B-4ED4-A917-85D98750A707}"/>
    <cellStyle name="Comma 4 3 4" xfId="1504" xr:uid="{D4DE424F-6981-40E4-8739-B69E431FD924}"/>
    <cellStyle name="Comma 4 3 4 2" xfId="3528" xr:uid="{9A92CD98-F576-4C55-ADFB-444FDE6C3A52}"/>
    <cellStyle name="Comma 4 3 4 2 2" xfId="7537" xr:uid="{27E88A88-6125-40AF-B70E-3C618F2BCA9D}"/>
    <cellStyle name="Comma 4 3 4 2 3" xfId="28442" xr:uid="{4288F44B-7467-41B0-8C64-6A0EA1281F99}"/>
    <cellStyle name="Comma 4 3 4 3" xfId="5546" xr:uid="{CCF7712B-1476-4BCA-AF82-046E176346D0}"/>
    <cellStyle name="Comma 4 3 4 4" xfId="10041" xr:uid="{AC18E924-CEF5-49EB-B657-FE30C94A1A17}"/>
    <cellStyle name="Comma 4 3 4 5" xfId="12271" xr:uid="{B350A75D-7CA3-4515-A9FD-67286CE368C5}"/>
    <cellStyle name="Comma 4 3 5" xfId="2491" xr:uid="{E23DB9FD-3295-4E70-B61A-A0FED2B1373F}"/>
    <cellStyle name="Comma 4 3 5 2" xfId="6500" xr:uid="{7E0CE745-1CB6-45C0-8341-CE05DCA988A9}"/>
    <cellStyle name="Comma 4 3 5 3" xfId="27475" xr:uid="{20A366E4-C1B9-4F0E-977F-51C6053272F4}"/>
    <cellStyle name="Comma 4 3 6" xfId="4507" xr:uid="{99AEEE7D-032E-484B-97D3-B61EB88232F5}"/>
    <cellStyle name="Comma 4 3 6 2" xfId="24830" xr:uid="{521DCEBE-9E2E-4F7D-ADB0-4B0A6C17D2C5}"/>
    <cellStyle name="Comma 4 3 7" xfId="9002" xr:uid="{82EC2E74-75AF-4DE8-9A20-8431DD3B9333}"/>
    <cellStyle name="Comma 4 3 8" xfId="11226" xr:uid="{34E84ADA-1599-4335-AF56-3108F805D58A}"/>
    <cellStyle name="Comma 4 3 9" xfId="29285" xr:uid="{8BC424FE-52BD-47F1-972E-E9220F1209E0}"/>
    <cellStyle name="Comma 4 4" xfId="8536" xr:uid="{A56256A4-8784-422E-8B33-67A1774A2A5E}"/>
    <cellStyle name="Comma 4 4 2" xfId="4469" xr:uid="{3E7EA861-7D15-4859-BEB8-56CBCE785BE0}"/>
    <cellStyle name="Comma 4 4 2 2" xfId="8463" xr:uid="{4C5BE224-8152-421B-A2D6-76231ADEDF53}"/>
    <cellStyle name="Comma 4 4 3" xfId="8498" xr:uid="{FC52EA2E-C6D9-4815-A139-D92FCC9AB91A}"/>
    <cellStyle name="Comma 4 4 4" xfId="24831" xr:uid="{B392C5CC-C263-4758-A0D0-127081ED03DC}"/>
    <cellStyle name="Comma 4 5" xfId="8392" xr:uid="{14AB5518-C881-456B-85A3-EB17A6EEBE10}"/>
    <cellStyle name="Comma 4 5 2" xfId="8721" xr:uid="{63ADA365-AC0F-4D87-ACAA-15873D061254}"/>
    <cellStyle name="Comma 4 5 2 2" xfId="4456" xr:uid="{FF307168-4442-4C14-AA52-FBDCD84E60C1}"/>
    <cellStyle name="Comma 4 5 3" xfId="8444" xr:uid="{F73FD31D-53AC-4CE5-A36B-479CCE559894}"/>
    <cellStyle name="Comma 4 5 4" xfId="27176" xr:uid="{F8BE5EC4-6BD5-48E6-805B-6D0537F7C68C}"/>
    <cellStyle name="Comma 4 6" xfId="8520" xr:uid="{6FE1BB6A-2128-420F-B8A3-DD78FB13B0A7}"/>
    <cellStyle name="Comma 4 6 2" xfId="8654" xr:uid="{F2727583-0D09-4236-8BD3-B7187DF893A6}"/>
    <cellStyle name="Comma 4 6 3" xfId="24827" xr:uid="{5E744D24-4A45-4334-AC41-93E23719B277}"/>
    <cellStyle name="Comma 4 7" xfId="8419" xr:uid="{0B07C209-B6A5-4E91-ABF6-A394617B028F}"/>
    <cellStyle name="Comma 4 8" xfId="8688" xr:uid="{D8E5D65C-66D5-4316-9A84-2CCD7ED333A3}"/>
    <cellStyle name="Comma 4 9" xfId="8541" xr:uid="{2F26BFC9-8DD5-4F37-B518-413DDC789287}"/>
    <cellStyle name="Comma 40" xfId="8547" xr:uid="{46D330A9-3A00-43B0-90BF-5C4B31ED23B0}"/>
    <cellStyle name="Comma 41" xfId="8521" xr:uid="{EDBA473C-9CDF-40CA-8113-96556D0AAD6E}"/>
    <cellStyle name="Comma 42" xfId="8620" xr:uid="{CF855078-CB67-4E21-AACF-ECECB2C3BCCE}"/>
    <cellStyle name="Comma 43" xfId="8737" xr:uid="{1DC05204-7129-45EB-ACD4-6CDDA04CF566}"/>
    <cellStyle name="Comma 44" xfId="8585" xr:uid="{1082C9BF-399E-4F3D-815C-B6002A63235C}"/>
    <cellStyle name="Comma 45" xfId="8747" xr:uid="{0D6E52E8-EF95-4B2B-BA60-B1FA083EA018}"/>
    <cellStyle name="Comma 46" xfId="8403" xr:uid="{38DBA0C2-4DC2-4D08-869A-6C76C868211C}"/>
    <cellStyle name="Comma 47" xfId="8633" xr:uid="{61E95F9B-3688-4FD8-8EB8-419A0C3437DA}"/>
    <cellStyle name="Comma 48" xfId="98" xr:uid="{89B1D647-518C-41E0-9603-F39B42D143B9}"/>
    <cellStyle name="Comma 48 2" xfId="4366" xr:uid="{FE22E373-FEF1-48A5-B0EF-740113F5039C}"/>
    <cellStyle name="Comma 49" xfId="8533" xr:uid="{C618719C-F14A-443D-B767-2636226B0C69}"/>
    <cellStyle name="Comma 5" xfId="90" xr:uid="{35E7EE57-046C-48D7-9AFD-75ED03C77F5A}"/>
    <cellStyle name="Comma 5 10" xfId="1224" xr:uid="{12DAE9C2-F82B-4E2B-B28D-D324F401E504}"/>
    <cellStyle name="Comma 5 10 2" xfId="2265" xr:uid="{89EC5EA8-6B21-454B-A807-AA07D0620D92}"/>
    <cellStyle name="Comma 5 10 2 2" xfId="4289" xr:uid="{6906916A-A710-47CC-A4C5-322992D756C6}"/>
    <cellStyle name="Comma 5 10 2 2 2" xfId="8298" xr:uid="{01AFC9BF-289A-49D4-AFAB-3EDF3D0177C0}"/>
    <cellStyle name="Comma 5 10 2 2 3" xfId="29172" xr:uid="{E214C5C6-D294-43E6-B824-4583D85810E7}"/>
    <cellStyle name="Comma 5 10 2 3" xfId="6307" xr:uid="{22CF77AA-4664-4F8B-85B3-532C30A656D6}"/>
    <cellStyle name="Comma 5 10 2 4" xfId="10802" xr:uid="{887AFDB5-963E-4803-9604-A910F05F1EF5}"/>
    <cellStyle name="Comma 5 10 2 5" xfId="13032" xr:uid="{18DDB84D-DF4C-4B81-AC7A-A6D2A574DAA0}"/>
    <cellStyle name="Comma 5 10 3" xfId="3252" xr:uid="{EA676CD2-730A-48C2-9EB4-4BF05B75B60F}"/>
    <cellStyle name="Comma 5 10 3 2" xfId="7261" xr:uid="{84507DA8-2C08-4619-9562-B50752C5CC7F}"/>
    <cellStyle name="Comma 5 10 3 3" xfId="28170" xr:uid="{4F0C6D6C-DA75-460D-8138-7516F167F1AC}"/>
    <cellStyle name="Comma 5 10 4" xfId="5270" xr:uid="{C0649546-94A2-4E5C-9C80-74A77D9A6EC6}"/>
    <cellStyle name="Comma 5 10 5" xfId="9765" xr:uid="{2ADF8BCA-0ECB-41C9-B03A-010F6FDCCC2B}"/>
    <cellStyle name="Comma 5 10 6" xfId="11995" xr:uid="{1C4C0FA0-545D-469C-92E8-4F4BF2EEB2CF}"/>
    <cellStyle name="Comma 5 11" xfId="1247" xr:uid="{D8F76F9D-A839-40DE-97AF-17B9BD6D9CA4}"/>
    <cellStyle name="Comma 5 11 2" xfId="2288" xr:uid="{4E072943-5296-43E8-B536-78228DE95752}"/>
    <cellStyle name="Comma 5 11 2 2" xfId="4312" xr:uid="{0CD7876E-D273-4914-9B60-838176A74D22}"/>
    <cellStyle name="Comma 5 11 2 2 2" xfId="8321" xr:uid="{AC5DDD13-02F1-4AEA-BFCA-4C583000D8AC}"/>
    <cellStyle name="Comma 5 11 2 2 3" xfId="29194" xr:uid="{106F0424-CFAE-4716-AE52-CA69A39D1CFC}"/>
    <cellStyle name="Comma 5 11 2 3" xfId="6330" xr:uid="{BFF35B6E-66A3-46C9-9777-899ECC291022}"/>
    <cellStyle name="Comma 5 11 2 4" xfId="10825" xr:uid="{9D2B1267-CB42-4822-837A-2563C63577DD}"/>
    <cellStyle name="Comma 5 11 2 5" xfId="13055" xr:uid="{CB6E12E1-F594-4EA5-BEBB-9821F56BF115}"/>
    <cellStyle name="Comma 5 11 3" xfId="3275" xr:uid="{5B2C4E87-A47D-4E59-A117-6D28E9CE1D9E}"/>
    <cellStyle name="Comma 5 11 3 2" xfId="7284" xr:uid="{58ABA037-1507-453C-A6FE-9B29C539887B}"/>
    <cellStyle name="Comma 5 11 3 3" xfId="28192" xr:uid="{EEBC5032-8E15-471A-A104-C93583CA6D6C}"/>
    <cellStyle name="Comma 5 11 4" xfId="5293" xr:uid="{B4ABCBFF-248B-4D50-A8C2-4FA80DDFD05E}"/>
    <cellStyle name="Comma 5 11 5" xfId="9788" xr:uid="{27A984E3-0095-4561-88C8-4412716B4023}"/>
    <cellStyle name="Comma 5 11 6" xfId="12018" xr:uid="{7F73FA60-4C74-4471-83AF-A3695845CF84}"/>
    <cellStyle name="Comma 5 12" xfId="1271" xr:uid="{E1377BDE-7344-4C17-9880-64FC7FEA59B6}"/>
    <cellStyle name="Comma 5 12 2" xfId="2312" xr:uid="{29694BD9-ADAE-44B4-AECD-C794579171A3}"/>
    <cellStyle name="Comma 5 12 2 2" xfId="4336" xr:uid="{DC584416-49E3-444B-83B8-C977AC0AE9D5}"/>
    <cellStyle name="Comma 5 12 2 2 2" xfId="8345" xr:uid="{9641108E-EF8D-4FDB-AA51-1B0069D0A0F0}"/>
    <cellStyle name="Comma 5 12 2 2 3" xfId="29217" xr:uid="{7BEA33BC-9B7C-40F8-BCB6-9478B2BF5374}"/>
    <cellStyle name="Comma 5 12 2 3" xfId="6354" xr:uid="{4FDF749A-41DD-4DEE-B153-2829D5457EA3}"/>
    <cellStyle name="Comma 5 12 2 4" xfId="10849" xr:uid="{974FF375-53A6-4E9D-88AB-40316ADF97CA}"/>
    <cellStyle name="Comma 5 12 2 5" xfId="13079" xr:uid="{4CF199DC-A088-4096-8996-D8C668F1F73F}"/>
    <cellStyle name="Comma 5 12 3" xfId="3299" xr:uid="{46FC34B5-EE13-4BC7-A3C9-CC4580C4C2E4}"/>
    <cellStyle name="Comma 5 12 3 2" xfId="7308" xr:uid="{674E6535-8E10-4014-BD55-CC897EEBE653}"/>
    <cellStyle name="Comma 5 12 3 3" xfId="28215" xr:uid="{B7258C7A-C3FA-459D-92CF-AE82BAA877EF}"/>
    <cellStyle name="Comma 5 12 4" xfId="5317" xr:uid="{17C922C2-40A8-41F9-ADC5-356595E86973}"/>
    <cellStyle name="Comma 5 12 5" xfId="9812" xr:uid="{9346A25B-6BC1-47CF-8455-A273BD9C1BB1}"/>
    <cellStyle name="Comma 5 12 6" xfId="12042" xr:uid="{6D24E7E4-9685-4075-B88C-D3814AC35CCC}"/>
    <cellStyle name="Comma 5 13" xfId="1295" xr:uid="{D2703B05-EBBA-4990-A6CA-EBAAA54429F5}"/>
    <cellStyle name="Comma 5 13 2" xfId="2336" xr:uid="{9F094852-091B-45A4-A8DE-44D4769800AB}"/>
    <cellStyle name="Comma 5 13 2 2" xfId="4360" xr:uid="{00B1A85B-118D-4C59-B616-188494C0AE41}"/>
    <cellStyle name="Comma 5 13 2 2 2" xfId="8369" xr:uid="{3B866E7B-FACC-4C0B-BD6A-EBF3D1EBE946}"/>
    <cellStyle name="Comma 5 13 2 2 3" xfId="29240" xr:uid="{FAC03E99-D4C3-4102-8D55-B4BE7C1C7F03}"/>
    <cellStyle name="Comma 5 13 2 3" xfId="6378" xr:uid="{21993DEA-3399-4270-B5D9-5694AEA319D1}"/>
    <cellStyle name="Comma 5 13 2 4" xfId="10873" xr:uid="{04602AAD-F2FE-4B6A-897B-39FEC472666B}"/>
    <cellStyle name="Comma 5 13 2 5" xfId="13103" xr:uid="{1C0A0C5E-F987-4B6C-96F5-3EFE00B84BD8}"/>
    <cellStyle name="Comma 5 13 3" xfId="3323" xr:uid="{3A440B6B-9610-43B7-AADE-FCBB706380D6}"/>
    <cellStyle name="Comma 5 13 3 2" xfId="7332" xr:uid="{ECF1F3A9-6069-4CE1-9E63-76B570C4181C}"/>
    <cellStyle name="Comma 5 13 3 3" xfId="28238" xr:uid="{05EAC621-9E51-4B90-9D0E-FADF536AFDBB}"/>
    <cellStyle name="Comma 5 13 4" xfId="5341" xr:uid="{9326072E-E78D-4C48-A3E2-ACD1EDD09997}"/>
    <cellStyle name="Comma 5 13 5" xfId="9836" xr:uid="{25AFDA56-4D7F-49FC-B75F-89B2A46CDCD7}"/>
    <cellStyle name="Comma 5 13 6" xfId="12066" xr:uid="{1320930B-88D5-4FC5-8C39-A02180784A66}"/>
    <cellStyle name="Comma 5 14" xfId="1320" xr:uid="{F9B5A38F-BA6D-41FE-AE7A-C48E8EAEC938}"/>
    <cellStyle name="Comma 5 14 2" xfId="3348" xr:uid="{88CB77D2-D2A2-4D61-B107-E3F4167B091F}"/>
    <cellStyle name="Comma 5 14 2 2" xfId="7357" xr:uid="{9374CEAE-6709-486D-8DF6-803D03E1D606}"/>
    <cellStyle name="Comma 5 14 2 3" xfId="28262" xr:uid="{4880EE3C-511F-4DB8-951C-EC3E9CC15CAA}"/>
    <cellStyle name="Comma 5 14 3" xfId="5366" xr:uid="{F5D20F37-C5AC-4BDB-9452-87828853F90F}"/>
    <cellStyle name="Comma 5 14 4" xfId="9861" xr:uid="{91D36CAA-3CE9-4B08-83BB-A2F2E41E43FA}"/>
    <cellStyle name="Comma 5 14 5" xfId="12091" xr:uid="{D1CD9D53-44AE-4374-9A29-F21DCAF5F464}"/>
    <cellStyle name="Comma 5 15" xfId="1344" xr:uid="{269CCB71-8ABD-4991-9B7E-1AAB884923C1}"/>
    <cellStyle name="Comma 5 15 2" xfId="3372" xr:uid="{01DDBE67-1220-4831-98B2-D96CEE4E46B0}"/>
    <cellStyle name="Comma 5 15 2 2" xfId="7381" xr:uid="{DC472726-CBCD-47CD-AF30-D32E201A206C}"/>
    <cellStyle name="Comma 5 15 2 3" xfId="28285" xr:uid="{FBCFB48E-8D27-4A3B-B8DC-520D94C79E37}"/>
    <cellStyle name="Comma 5 15 3" xfId="5390" xr:uid="{337440F0-0BE5-4C5F-874E-DA0AC398DE46}"/>
    <cellStyle name="Comma 5 15 4" xfId="9885" xr:uid="{5E6E49BE-FBBD-4BAC-9B2C-F6D5F4121C3D}"/>
    <cellStyle name="Comma 5 15 5" xfId="12115" xr:uid="{1FE08C8A-55AA-4DBE-9A6C-3EE4F1B41B1C}"/>
    <cellStyle name="Comma 5 16" xfId="1368" xr:uid="{F8C9A6D3-69A5-4DF7-908F-DDD601314392}"/>
    <cellStyle name="Comma 5 16 2" xfId="3396" xr:uid="{0A3B569E-446F-4D9D-953D-20AC2879286B}"/>
    <cellStyle name="Comma 5 16 2 2" xfId="7405" xr:uid="{B06E28AA-75E8-4B7B-ADDB-B83B59F40BA1}"/>
    <cellStyle name="Comma 5 16 2 3" xfId="28309" xr:uid="{375F161A-8D54-4EB1-AC84-E9B1B4572254}"/>
    <cellStyle name="Comma 5 16 3" xfId="5414" xr:uid="{729217F6-7793-4C0F-A257-2A3E77F0EDE2}"/>
    <cellStyle name="Comma 5 16 4" xfId="9909" xr:uid="{301320D4-A967-4D12-9D9D-ABD61EBB4466}"/>
    <cellStyle name="Comma 5 16 5" xfId="12139" xr:uid="{D25DEB9D-1039-4ED3-8FC6-6C1350DDC9AF}"/>
    <cellStyle name="Comma 5 17" xfId="1392" xr:uid="{B1493E17-4A1F-4A2E-B5A5-674FE387C76E}"/>
    <cellStyle name="Comma 5 17 2" xfId="3420" xr:uid="{9319BFE5-14E2-4F41-80F3-0827C1B36810}"/>
    <cellStyle name="Comma 5 17 2 2" xfId="7429" xr:uid="{23A7DFD3-A763-4166-99F7-8F776D02BEE7}"/>
    <cellStyle name="Comma 5 17 2 3" xfId="28333" xr:uid="{9539EF92-134A-45EE-A518-81CD6115A812}"/>
    <cellStyle name="Comma 5 17 3" xfId="5438" xr:uid="{B084422D-10D1-4AA5-8230-33F4CB005721}"/>
    <cellStyle name="Comma 5 17 4" xfId="9933" xr:uid="{BD2C3FFF-1E7D-4D5B-9C93-613179179CD8}"/>
    <cellStyle name="Comma 5 17 5" xfId="12163" xr:uid="{C28C2BD4-695B-4E12-87BC-0FA19F2F2E33}"/>
    <cellStyle name="Comma 5 18" xfId="2340" xr:uid="{8D4B9CF9-4AB3-4B4A-8806-69538D7E1702}"/>
    <cellStyle name="Comma 5 19" xfId="429" xr:uid="{960270AF-D0B5-4472-8E82-E104FC7EE50A}"/>
    <cellStyle name="Comma 5 19 2" xfId="2368" xr:uid="{C9DDE711-3342-47EF-A507-FD8672E6C66D}"/>
    <cellStyle name="Comma 5 2" xfId="520" xr:uid="{15EB3801-CB52-4C36-A1DD-2A148F3905FD}"/>
    <cellStyle name="Comma 5 2 2" xfId="790" xr:uid="{EF0ED1D9-0E85-44A2-9F9D-0B241B7FFE60}"/>
    <cellStyle name="Comma 5 2 2 2" xfId="1835" xr:uid="{F81768B7-172E-47A0-80B4-E5D495FD6392}"/>
    <cellStyle name="Comma 5 2 2 2 2" xfId="3859" xr:uid="{90BD0C24-FFB9-4F5F-91B5-4F87D0E3543D}"/>
    <cellStyle name="Comma 5 2 2 2 2 2" xfId="7868" xr:uid="{C6DBEFE4-6A14-4571-96BF-229C25F473A7}"/>
    <cellStyle name="Comma 5 2 2 2 2 3" xfId="28749" xr:uid="{9BBF8180-53D1-4287-A6AA-FF0194D03143}"/>
    <cellStyle name="Comma 5 2 2 2 3" xfId="5877" xr:uid="{EDE65937-0530-4A9C-938F-A1A381FA9027}"/>
    <cellStyle name="Comma 5 2 2 2 4" xfId="10372" xr:uid="{9985C4F1-7CD8-40B3-B886-5E210CECEC98}"/>
    <cellStyle name="Comma 5 2 2 2 5" xfId="12602" xr:uid="{969ADECC-AFA6-4D7A-AF23-7DFDFF2B8D30}"/>
    <cellStyle name="Comma 5 2 2 3" xfId="2822" xr:uid="{BFA9FC7B-C44A-495F-8879-817140314B29}"/>
    <cellStyle name="Comma 5 2 2 3 2" xfId="6831" xr:uid="{D12601EE-C1D6-4E40-A8F8-958FCF6D1ACA}"/>
    <cellStyle name="Comma 5 2 2 3 3" xfId="27178" xr:uid="{F1449C70-A666-48B5-9436-5EC05EFBB5D3}"/>
    <cellStyle name="Comma 5 2 2 4" xfId="4839" xr:uid="{09E0075C-CB35-4617-ADD0-3B0CCF250C98}"/>
    <cellStyle name="Comma 5 2 2 5" xfId="9335" xr:uid="{62C9788F-75C1-40FF-A65A-8C0EAE962AD7}"/>
    <cellStyle name="Comma 5 2 2 6" xfId="11564" xr:uid="{4B614A4A-42B3-4EDB-BC33-0071402185FD}"/>
    <cellStyle name="Comma 5 2 3" xfId="1061" xr:uid="{EC1DF6B4-0550-49B1-A983-FDB0F7CFEA8D}"/>
    <cellStyle name="Comma 5 2 3 2" xfId="2102" xr:uid="{C95B52A0-07A0-4AA8-9243-EE012BEED295}"/>
    <cellStyle name="Comma 5 2 3 2 2" xfId="4126" xr:uid="{E30E82A3-25CC-4E8E-AA9E-F531E7EF9DCE}"/>
    <cellStyle name="Comma 5 2 3 2 2 2" xfId="8135" xr:uid="{C1EFFF4A-7684-4389-8B02-037E6A259F26}"/>
    <cellStyle name="Comma 5 2 3 2 2 3" xfId="29012" xr:uid="{29CBA030-8AD5-4576-9210-3B0C21230F59}"/>
    <cellStyle name="Comma 5 2 3 2 3" xfId="6144" xr:uid="{AD463A90-749B-47AA-B4C1-7B5B8CFB3DC2}"/>
    <cellStyle name="Comma 5 2 3 2 4" xfId="10639" xr:uid="{489B7F1C-9A5C-493F-9783-DF3315D10A44}"/>
    <cellStyle name="Comma 5 2 3 2 5" xfId="12869" xr:uid="{FE4F2A08-D875-4578-A2F2-9E89DBCB087D}"/>
    <cellStyle name="Comma 5 2 3 3" xfId="3089" xr:uid="{2B37C63E-87D5-4256-AAAE-97E493A3A03A}"/>
    <cellStyle name="Comma 5 2 3 3 2" xfId="7098" xr:uid="{3D3D4F09-535D-46EE-BE92-3046D24A03E5}"/>
    <cellStyle name="Comma 5 2 3 3 3" xfId="28013" xr:uid="{CB4D3F3D-1FAF-4A21-845F-A77662922DC9}"/>
    <cellStyle name="Comma 5 2 3 4" xfId="5107" xr:uid="{A9251FF1-B511-4DA7-9D22-7710A66F9BA6}"/>
    <cellStyle name="Comma 5 2 3 5" xfId="9602" xr:uid="{A8CB5FEB-8CEE-4BC2-B8E1-D2F100D35769}"/>
    <cellStyle name="Comma 5 2 3 6" xfId="11832" xr:uid="{6CB2C067-A0CE-4007-8CD3-0BCE691866B7}"/>
    <cellStyle name="Comma 5 2 4" xfId="1584" xr:uid="{2ADA8CF9-52E0-4C34-AE45-B1C8C5683245}"/>
    <cellStyle name="Comma 5 2 4 2" xfId="3608" xr:uid="{7EBF3C7A-D098-4F14-9B00-C4A910541BC4}"/>
    <cellStyle name="Comma 5 2 4 2 2" xfId="7617" xr:uid="{6D79AB83-A5C5-4D7A-9327-DA77281DBB3A}"/>
    <cellStyle name="Comma 5 2 4 2 3" xfId="28517" xr:uid="{7EC71D6D-A852-48B3-AB48-9EA06E246620}"/>
    <cellStyle name="Comma 5 2 4 3" xfId="5626" xr:uid="{455781C5-AA33-4E70-A984-977F11141206}"/>
    <cellStyle name="Comma 5 2 4 4" xfId="10121" xr:uid="{15DE7200-2079-4D3C-B869-8D0B5583F274}"/>
    <cellStyle name="Comma 5 2 4 5" xfId="12351" xr:uid="{E7308437-F1B4-4991-93A5-A7BA6F3EFE0B}"/>
    <cellStyle name="Comma 5 2 5" xfId="2571" xr:uid="{7FD2039E-77F1-41F9-AB92-2F6FFCF61161}"/>
    <cellStyle name="Comma 5 2 5 2" xfId="6580" xr:uid="{CDD758FF-D34C-4814-88B7-F62085631B19}"/>
    <cellStyle name="Comma 5 2 5 3" xfId="24833" xr:uid="{D94AAABA-F33B-44D3-8C6D-7CB4E3E3AEAF}"/>
    <cellStyle name="Comma 5 2 6" xfId="4587" xr:uid="{483B6573-1200-41A5-871A-5BFFD5CF0FA4}"/>
    <cellStyle name="Comma 5 2 7" xfId="9082" xr:uid="{B3EC3EF3-32ED-401A-97A1-DE7F24840629}"/>
    <cellStyle name="Comma 5 2 8" xfId="11306" xr:uid="{03DC5806-7F9C-46C0-8FBF-4C5579A8CFBF}"/>
    <cellStyle name="Comma 5 2 9" xfId="29287" xr:uid="{BFFC8B95-1C51-4267-9025-7F234B9F9F4E}"/>
    <cellStyle name="Comma 5 20" xfId="8565" xr:uid="{AC4FC4BF-9A20-43D6-AED4-B118101A0F9F}"/>
    <cellStyle name="Comma 5 21" xfId="13179" xr:uid="{23F6A65B-FAE6-41C3-A0A0-456547CD3772}"/>
    <cellStyle name="Comma 5 22" xfId="11032" xr:uid="{3A6A5AD1-8E98-4324-A43E-209123D62FE0}"/>
    <cellStyle name="Comma 5 23" xfId="29286" xr:uid="{FD12DDBE-A190-40AB-B2BF-44EB5BF3B65E}"/>
    <cellStyle name="Comma 5 3" xfId="546" xr:uid="{72E756F5-062B-446D-9DFD-60A3A97794E6}"/>
    <cellStyle name="Comma 5 3 2" xfId="811" xr:uid="{EB592A7B-1012-4603-A605-91EE86665400}"/>
    <cellStyle name="Comma 5 3 2 2" xfId="1856" xr:uid="{44207B5A-EE4C-497B-BBF1-A042CCB05073}"/>
    <cellStyle name="Comma 5 3 2 2 2" xfId="3880" xr:uid="{9EF44C3D-8420-413E-89E5-941B260848B4}"/>
    <cellStyle name="Comma 5 3 2 2 2 2" xfId="7889" xr:uid="{BFE591D0-63E4-4E63-9654-CA09F2728C87}"/>
    <cellStyle name="Comma 5 3 2 2 2 3" xfId="28770" xr:uid="{DFD0A53A-B78D-42E7-BBE1-413225FB8AB2}"/>
    <cellStyle name="Comma 5 3 2 2 3" xfId="5898" xr:uid="{52208E79-2193-43EB-97C7-974E66FA6796}"/>
    <cellStyle name="Comma 5 3 2 2 4" xfId="10393" xr:uid="{047CBF60-5736-4087-A707-9623FDE8022D}"/>
    <cellStyle name="Comma 5 3 2 2 5" xfId="12623" xr:uid="{EB2D995C-D018-476D-82AB-874E47C58D86}"/>
    <cellStyle name="Comma 5 3 2 3" xfId="2843" xr:uid="{C7F11862-246A-461F-9326-FC650F9CDCF0}"/>
    <cellStyle name="Comma 5 3 2 3 2" xfId="6852" xr:uid="{67CE6BDA-DCC7-4259-9FB1-B84528228A38}"/>
    <cellStyle name="Comma 5 3 2 3 3" xfId="27263" xr:uid="{FE382D87-6C9F-48C3-8784-F8C485595AA6}"/>
    <cellStyle name="Comma 5 3 2 4" xfId="4860" xr:uid="{9F6F18F0-44DD-495B-976E-AE667365C33D}"/>
    <cellStyle name="Comma 5 3 2 5" xfId="9356" xr:uid="{479DDDEA-A304-42A4-947F-BEAC10F19D40}"/>
    <cellStyle name="Comma 5 3 2 6" xfId="11585" xr:uid="{670B980E-EDB0-4791-99EB-572A9460214E}"/>
    <cellStyle name="Comma 5 3 3" xfId="1082" xr:uid="{FEF62B17-06D8-4832-B0C7-5326403442AE}"/>
    <cellStyle name="Comma 5 3 3 2" xfId="2123" xr:uid="{BD78F62F-A350-4833-9268-80B696B1F00A}"/>
    <cellStyle name="Comma 5 3 3 2 2" xfId="4147" xr:uid="{71A0C728-CB15-4DF0-B8DE-B6E7D4801765}"/>
    <cellStyle name="Comma 5 3 3 2 2 2" xfId="8156" xr:uid="{A577C85D-547B-4B5E-9245-84343EA1B53D}"/>
    <cellStyle name="Comma 5 3 3 2 2 3" xfId="29033" xr:uid="{36E5AB51-B1A7-46D9-943A-CD9D5764D19B}"/>
    <cellStyle name="Comma 5 3 3 2 3" xfId="6165" xr:uid="{E91C5AE1-1CA3-4B73-A8ED-BBBA01ACF4F2}"/>
    <cellStyle name="Comma 5 3 3 2 4" xfId="10660" xr:uid="{1E03B969-99A1-4217-9C75-C768993EE92B}"/>
    <cellStyle name="Comma 5 3 3 2 5" xfId="12890" xr:uid="{9988C21A-3311-4FFA-BC33-252873623A08}"/>
    <cellStyle name="Comma 5 3 3 3" xfId="3110" xr:uid="{4047A94C-7CCF-4A69-BA34-9CD0E98CECB3}"/>
    <cellStyle name="Comma 5 3 3 3 2" xfId="7119" xr:uid="{A4060035-8BDE-4AE9-B310-A1674A5A7F47}"/>
    <cellStyle name="Comma 5 3 3 3 3" xfId="28033" xr:uid="{B68312BD-8E58-4D96-9F50-260FC5189FEC}"/>
    <cellStyle name="Comma 5 3 3 4" xfId="5128" xr:uid="{99685FD3-4A6E-4457-AB5F-663C4D49357C}"/>
    <cellStyle name="Comma 5 3 3 5" xfId="9623" xr:uid="{29119FA4-528B-4B17-9FF4-3F27B6FED0D3}"/>
    <cellStyle name="Comma 5 3 3 6" xfId="11853" xr:uid="{C1017073-3724-4956-8454-34106756FC96}"/>
    <cellStyle name="Comma 5 3 4" xfId="1607" xr:uid="{BAD5B1F6-2555-43F1-AC92-EEA471D44408}"/>
    <cellStyle name="Comma 5 3 4 2" xfId="3631" xr:uid="{8A78FCF7-632D-4961-B750-4136C45EDB51}"/>
    <cellStyle name="Comma 5 3 4 2 2" xfId="7640" xr:uid="{4A869BF5-0C35-420D-BD80-1C894362024F}"/>
    <cellStyle name="Comma 5 3 4 2 3" xfId="28540" xr:uid="{C4B33D83-58B3-4064-928E-54B088A960A0}"/>
    <cellStyle name="Comma 5 3 4 3" xfId="5649" xr:uid="{31A27564-6B7B-44AB-8C17-A17B858724B5}"/>
    <cellStyle name="Comma 5 3 4 4" xfId="10144" xr:uid="{EB4D81D5-E20C-4D74-AFD8-8F0A292C4984}"/>
    <cellStyle name="Comma 5 3 4 5" xfId="12374" xr:uid="{B3C393C1-F18C-47E3-98CC-CA44D4DCB2AB}"/>
    <cellStyle name="Comma 5 3 5" xfId="2594" xr:uid="{DE7DA4FE-39AC-4590-BD8D-69B0CDE35CCE}"/>
    <cellStyle name="Comma 5 3 5 2" xfId="6603" xr:uid="{C788FA11-B2D5-46AA-9D1B-077466F06733}"/>
    <cellStyle name="Comma 5 3 5 3" xfId="24834" xr:uid="{EDEDEECC-8406-4180-BCD3-81C3C550557B}"/>
    <cellStyle name="Comma 5 3 6" xfId="4610" xr:uid="{A896B5B4-E70C-430B-BCE4-8A5EFBD8E097}"/>
    <cellStyle name="Comma 5 3 7" xfId="9105" xr:uid="{E43B65E6-56B9-4515-8B3E-B0DBE10E8B74}"/>
    <cellStyle name="Comma 5 3 8" xfId="11330" xr:uid="{4DE063ED-56B5-4069-8BBB-05960ED34DF6}"/>
    <cellStyle name="Comma 5 4" xfId="573" xr:uid="{0D56EC30-0AFF-4C58-8F1F-08CCDB0C6A5B}"/>
    <cellStyle name="Comma 5 4 2" xfId="857" xr:uid="{3D148DD0-AC6B-48D3-8675-E01D73F3DCE6}"/>
    <cellStyle name="Comma 5 4 2 2" xfId="1124" xr:uid="{84232CBA-6E65-42F7-A98B-EF5DAC7DC91D}"/>
    <cellStyle name="Comma 5 4 2 2 2" xfId="2165" xr:uid="{CA092B27-5EC5-40F1-800E-A13B1A12A79E}"/>
    <cellStyle name="Comma 5 4 2 2 2 2" xfId="4189" xr:uid="{F1056BDF-24DA-47A6-8439-3C3BD076AA1B}"/>
    <cellStyle name="Comma 5 4 2 2 2 2 2" xfId="8198" xr:uid="{DB8DC264-CA6E-4870-B5AC-7CBEED34DC11}"/>
    <cellStyle name="Comma 5 4 2 2 2 2 3" xfId="29075" xr:uid="{4640BD40-6BFC-40E5-BC85-E2620AEF2E60}"/>
    <cellStyle name="Comma 5 4 2 2 2 3" xfId="6207" xr:uid="{D377B37A-7F73-4110-AE12-B5655C9DE67C}"/>
    <cellStyle name="Comma 5 4 2 2 2 4" xfId="10702" xr:uid="{F76376CC-FF11-4C13-A34E-55326039755E}"/>
    <cellStyle name="Comma 5 4 2 2 2 5" xfId="12932" xr:uid="{7540DBBC-B7E6-4AA8-BD5B-36491599C5B5}"/>
    <cellStyle name="Comma 5 4 2 2 3" xfId="3152" xr:uid="{B10D2561-F223-4D5B-BAE2-53DA817E60B3}"/>
    <cellStyle name="Comma 5 4 2 2 3 2" xfId="7161" xr:uid="{537000CE-755E-4070-B5F9-1BF84320FF9F}"/>
    <cellStyle name="Comma 5 4 2 2 3 3" xfId="28075" xr:uid="{F1C27964-477A-474B-B76B-CC8A9214B66F}"/>
    <cellStyle name="Comma 5 4 2 2 4" xfId="5170" xr:uid="{C000FEEF-5C04-4FB6-8750-D08FE9097030}"/>
    <cellStyle name="Comma 5 4 2 2 5" xfId="9665" xr:uid="{9BBD76BC-1C89-454F-87CA-640D323F5863}"/>
    <cellStyle name="Comma 5 4 2 2 6" xfId="11895" xr:uid="{6765E512-AC92-4EF9-B067-88644BE18482}"/>
    <cellStyle name="Comma 5 4 2 3" xfId="1898" xr:uid="{C3672DB1-8D2C-41AF-BC49-851D676F72E2}"/>
    <cellStyle name="Comma 5 4 2 3 2" xfId="3922" xr:uid="{83C66D8E-7DF8-4535-B683-76667AD6CAF8}"/>
    <cellStyle name="Comma 5 4 2 3 2 2" xfId="7931" xr:uid="{3D990B37-7347-4592-A53B-111272949B07}"/>
    <cellStyle name="Comma 5 4 2 3 2 3" xfId="28812" xr:uid="{D90AB386-37FD-4509-A910-907CCB28A129}"/>
    <cellStyle name="Comma 5 4 2 3 3" xfId="5940" xr:uid="{B22575DA-ADDA-4393-A304-B75E0C9D54AA}"/>
    <cellStyle name="Comma 5 4 2 3 4" xfId="10435" xr:uid="{D96EE891-E8E2-4C34-83E2-53FB625EE5E9}"/>
    <cellStyle name="Comma 5 4 2 3 5" xfId="12665" xr:uid="{2CDE2F95-7B9E-4F26-BB69-4501D9B0E6C1}"/>
    <cellStyle name="Comma 5 4 2 4" xfId="2885" xr:uid="{B39FA541-4C91-4E2B-B1FF-DBFB19A105ED}"/>
    <cellStyle name="Comma 5 4 2 4 2" xfId="6894" xr:uid="{E8BB4875-C05E-4074-9AC6-19446F242538}"/>
    <cellStyle name="Comma 5 4 2 4 3" xfId="27827" xr:uid="{F991D2DE-23BF-41BE-88B9-C77EC7D17070}"/>
    <cellStyle name="Comma 5 4 2 5" xfId="4903" xr:uid="{37037678-E601-4656-A358-80D3425900D1}"/>
    <cellStyle name="Comma 5 4 2 6" xfId="9398" xr:uid="{87EE2086-CEAC-4AFB-AC16-D30D124A8DF6}"/>
    <cellStyle name="Comma 5 4 2 7" xfId="11628" xr:uid="{60164BD2-AC37-4C9A-B865-23C85D8CE99B}"/>
    <cellStyle name="Comma 5 4 3" xfId="721" xr:uid="{DD0D9BE3-506A-4B59-8A09-2F541214D915}"/>
    <cellStyle name="Comma 5 4 3 2" xfId="2349" xr:uid="{559DBF1F-D402-4BEC-9782-802E48A13C83}"/>
    <cellStyle name="Comma 5 4 3 3" xfId="8380" xr:uid="{1BB28232-C26A-4A4C-B7D6-DC6180C82082}"/>
    <cellStyle name="Comma 5 4 3 4" xfId="4464" xr:uid="{E0AA7299-D851-4BF2-9DDF-9A1DD0C9C6EF}"/>
    <cellStyle name="Comma 5 4 4" xfId="1631" xr:uid="{CC32587E-2B0F-4821-90BB-A66CD45820C6}"/>
    <cellStyle name="Comma 5 4 4 2" xfId="3655" xr:uid="{EE3EAF34-8382-421C-B8E6-79F7A261E28D}"/>
    <cellStyle name="Comma 5 4 4 2 2" xfId="7664" xr:uid="{F94F20A7-5DC6-4E4D-AB3E-DF5DDC7D1CC7}"/>
    <cellStyle name="Comma 5 4 4 2 3" xfId="28564" xr:uid="{8CBCE249-C92B-4503-9F95-CBD25A04DE71}"/>
    <cellStyle name="Comma 5 4 4 3" xfId="5673" xr:uid="{E5166443-F1A0-494E-9CAA-48C985874505}"/>
    <cellStyle name="Comma 5 4 4 4" xfId="10168" xr:uid="{CA26A9F0-52EC-4C5F-BA6F-C963E5C75D7F}"/>
    <cellStyle name="Comma 5 4 4 5" xfId="12398" xr:uid="{E9711002-B6A9-4CA2-AA3E-C2707E5EF805}"/>
    <cellStyle name="Comma 5 4 5" xfId="2618" xr:uid="{4A28D202-F92C-4C42-B991-F32B8639B647}"/>
    <cellStyle name="Comma 5 4 5 2" xfId="6627" xr:uid="{ACA8DB49-C981-479C-A9F7-22D8DAAF5E36}"/>
    <cellStyle name="Comma 5 4 5 3" xfId="27582" xr:uid="{1A781029-1724-45A8-9957-FFE9650C9E44}"/>
    <cellStyle name="Comma 5 4 6" xfId="4634" xr:uid="{F76BFDFB-367B-4F52-A797-B4645C3B0368}"/>
    <cellStyle name="Comma 5 4 6 2" xfId="24835" xr:uid="{A595DB03-F411-465A-AEFA-6995C42473EF}"/>
    <cellStyle name="Comma 5 4 7" xfId="9129" xr:uid="{9FF5A9CB-5FB5-4018-8706-A7D6FB70AEF7}"/>
    <cellStyle name="Comma 5 4 8" xfId="11354" xr:uid="{38DBEE4E-73B8-43F4-A6D8-DA76818A0BBF}"/>
    <cellStyle name="Comma 5 5" xfId="597" xr:uid="{A5372023-CE28-428B-AFA3-134521B38ADA}"/>
    <cellStyle name="Comma 5 5 2" xfId="881" xr:uid="{73970F3E-2D0E-49C5-8741-574719452DDA}"/>
    <cellStyle name="Comma 5 5 2 2" xfId="1922" xr:uid="{0C40C53D-72E7-4661-87C1-1704D4DFB142}"/>
    <cellStyle name="Comma 5 5 2 2 2" xfId="3946" xr:uid="{26ACE6DF-95D8-416B-910C-C0B7BC462B3C}"/>
    <cellStyle name="Comma 5 5 2 2 2 2" xfId="7955" xr:uid="{DA1D396C-8FDD-48F7-AABD-2BEA8062A156}"/>
    <cellStyle name="Comma 5 5 2 2 2 3" xfId="28836" xr:uid="{E41BE6DB-CCC2-4F87-A917-4BDE8DCE5B95}"/>
    <cellStyle name="Comma 5 5 2 2 3" xfId="5964" xr:uid="{9497672C-F798-4ED7-97E8-8D28A0D5D94A}"/>
    <cellStyle name="Comma 5 5 2 2 4" xfId="10459" xr:uid="{5C5FAFCD-6093-400A-B2CB-C42C7224FCAE}"/>
    <cellStyle name="Comma 5 5 2 2 5" xfId="12689" xr:uid="{8BFA28AD-A1DC-47DD-811A-478E53FF65F8}"/>
    <cellStyle name="Comma 5 5 2 3" xfId="2909" xr:uid="{4953F713-D0FD-4691-96E5-1F34DC9463D4}"/>
    <cellStyle name="Comma 5 5 2 3 2" xfId="6918" xr:uid="{EFBE6035-2C20-4702-BE9A-B746549E82B1}"/>
    <cellStyle name="Comma 5 5 2 3 3" xfId="27851" xr:uid="{8777F7A6-F3C9-4B42-ACE0-D6E77F4587A6}"/>
    <cellStyle name="Comma 5 5 2 4" xfId="4927" xr:uid="{D8F07B3C-4E28-414F-9EEA-62DF57891589}"/>
    <cellStyle name="Comma 5 5 2 5" xfId="9422" xr:uid="{B1916C87-0964-4F0F-ACFA-2C717ED564CF}"/>
    <cellStyle name="Comma 5 5 2 6" xfId="11652" xr:uid="{062BECB5-67CD-4742-8F8A-7E1B5916407A}"/>
    <cellStyle name="Comma 5 5 3" xfId="1148" xr:uid="{18E1E8AB-B704-4149-8D89-E3A3F13A1B01}"/>
    <cellStyle name="Comma 5 5 3 2" xfId="2189" xr:uid="{618D2FAE-865A-494C-A8B0-1FCE82FE8BC7}"/>
    <cellStyle name="Comma 5 5 3 2 2" xfId="4213" xr:uid="{35D30D1F-94DC-4C5C-9522-4CC1544EF3E5}"/>
    <cellStyle name="Comma 5 5 3 2 2 2" xfId="8222" xr:uid="{20A31D28-F174-422F-8A3C-BE3EA6B57B48}"/>
    <cellStyle name="Comma 5 5 3 2 2 3" xfId="29099" xr:uid="{B1040B7C-3EBA-4D0C-A211-4E61B8B22F40}"/>
    <cellStyle name="Comma 5 5 3 2 3" xfId="6231" xr:uid="{E5CD0468-2A43-47BB-A390-9CBAAD75FA11}"/>
    <cellStyle name="Comma 5 5 3 2 4" xfId="10726" xr:uid="{02FE0AFE-0ECB-499A-A353-E6C329ADBBA3}"/>
    <cellStyle name="Comma 5 5 3 2 5" xfId="12956" xr:uid="{09AF95BA-88AA-460F-BED4-2E2A86DDB860}"/>
    <cellStyle name="Comma 5 5 3 3" xfId="3176" xr:uid="{8E8997F4-A2A6-4A97-AD2C-366CC0589E13}"/>
    <cellStyle name="Comma 5 5 3 3 2" xfId="7185" xr:uid="{7EF3F95A-AF28-4AA1-80F6-1ADBABB22B9A}"/>
    <cellStyle name="Comma 5 5 3 3 3" xfId="28099" xr:uid="{5A099C04-8104-4645-A37B-0AD20F9F0545}"/>
    <cellStyle name="Comma 5 5 3 4" xfId="5194" xr:uid="{B419C341-3FB3-4285-A79F-410B6B430551}"/>
    <cellStyle name="Comma 5 5 3 5" xfId="9689" xr:uid="{B8700926-A243-44D4-A903-EAD99ED3A964}"/>
    <cellStyle name="Comma 5 5 3 6" xfId="11919" xr:uid="{8D179D57-2372-49CF-9CE5-6305E4F098ED}"/>
    <cellStyle name="Comma 5 5 4" xfId="1655" xr:uid="{5E4FFE6E-8ED7-4E18-A021-677CB89424C0}"/>
    <cellStyle name="Comma 5 5 4 2" xfId="3679" xr:uid="{D75DF2DE-99C3-4FAC-9B49-AED9271D415F}"/>
    <cellStyle name="Comma 5 5 4 2 2" xfId="7688" xr:uid="{3978E9CB-D926-45DA-996A-34CE3A0E43FE}"/>
    <cellStyle name="Comma 5 5 4 2 3" xfId="28588" xr:uid="{AFD6DF3D-CAB2-4A5B-B39F-4512A6921958}"/>
    <cellStyle name="Comma 5 5 4 3" xfId="5697" xr:uid="{94C65D6D-484D-42F4-8D21-9DFE05395A7E}"/>
    <cellStyle name="Comma 5 5 4 4" xfId="10192" xr:uid="{583F2975-C2BD-4F3F-8607-6437C1FA7955}"/>
    <cellStyle name="Comma 5 5 4 5" xfId="12422" xr:uid="{5F5B67F8-69F8-4962-A0AD-EF18DF1D7C42}"/>
    <cellStyle name="Comma 5 5 5" xfId="2642" xr:uid="{BF2FF844-DB16-4CA6-AB72-11C1DCACCE48}"/>
    <cellStyle name="Comma 5 5 5 2" xfId="6651" xr:uid="{CD7850B4-5397-44E9-A912-C2C0D441E608}"/>
    <cellStyle name="Comma 5 5 5 3" xfId="27177" xr:uid="{86CD3CF5-C9E2-47A9-A9C4-51B8039443C0}"/>
    <cellStyle name="Comma 5 5 6" xfId="4658" xr:uid="{1CD4C8AD-A93C-4EAD-97CE-4B476C701A8A}"/>
    <cellStyle name="Comma 5 5 7" xfId="9153" xr:uid="{137B0BFE-1C6E-4231-901D-8BD30810DA5A}"/>
    <cellStyle name="Comma 5 5 8" xfId="11378" xr:uid="{860DA8DF-298B-4007-ACD4-C6034FA416AF}"/>
    <cellStyle name="Comma 5 6" xfId="623" xr:uid="{5FAD40EE-2C51-4595-A2C0-12871DBD8444}"/>
    <cellStyle name="Comma 5 6 2" xfId="1679" xr:uid="{875A488F-CF2C-4C71-BC1E-452EECA43E07}"/>
    <cellStyle name="Comma 5 6 2 2" xfId="3703" xr:uid="{890BBFEE-65DF-4B32-A718-6A516E65D859}"/>
    <cellStyle name="Comma 5 6 2 2 2" xfId="7712" xr:uid="{BDD1A4CE-CBE5-4AA5-83FA-9B4E8738EA9F}"/>
    <cellStyle name="Comma 5 6 2 2 3" xfId="28611" xr:uid="{FA66C4D3-9148-4C1F-9914-AE622BBCC418}"/>
    <cellStyle name="Comma 5 6 2 3" xfId="5721" xr:uid="{454785F3-9C0E-470B-ACC5-4BAE9C968486}"/>
    <cellStyle name="Comma 5 6 2 4" xfId="10216" xr:uid="{6671BF38-6AC8-4B55-808C-7BB274027AD9}"/>
    <cellStyle name="Comma 5 6 2 5" xfId="12446" xr:uid="{327ED7C4-E6C8-46DC-8777-988EB2C77BEF}"/>
    <cellStyle name="Comma 5 6 3" xfId="2666" xr:uid="{83332798-C44D-4184-9739-509DA79C40FD}"/>
    <cellStyle name="Comma 5 6 3 2" xfId="6675" xr:uid="{6578D129-AE67-43E2-B39D-1D0B5DDC063A}"/>
    <cellStyle name="Comma 5 6 3 3" xfId="27626" xr:uid="{705C9339-496B-4617-8386-5982DD128579}"/>
    <cellStyle name="Comma 5 6 4" xfId="4682" xr:uid="{4278FA07-1E2B-42DC-93AC-0B4676EE1A24}"/>
    <cellStyle name="Comma 5 6 4 2" xfId="24832" xr:uid="{3EB5567B-11E6-424E-902B-AF52CFD97544}"/>
    <cellStyle name="Comma 5 6 5" xfId="9177" xr:uid="{FEAAF7D3-9E32-402A-A747-731F24C6AAB4}"/>
    <cellStyle name="Comma 5 6 6" xfId="11403" xr:uid="{1AC9BA96-FF98-44AF-AC91-8D1B6049130B}"/>
    <cellStyle name="Comma 5 7" xfId="905" xr:uid="{FEB3F402-4CC6-4FB1-9C68-A0EC934EC02E}"/>
    <cellStyle name="Comma 5 7 2" xfId="1946" xr:uid="{67773560-F149-4EE6-A2A8-F8EE56D9FD7C}"/>
    <cellStyle name="Comma 5 7 2 2" xfId="3970" xr:uid="{9556281C-4D36-4563-A471-F6740E79EE6E}"/>
    <cellStyle name="Comma 5 7 2 2 2" xfId="7979" xr:uid="{820F8AAF-5E3E-4FD8-A3CD-93071210B7B8}"/>
    <cellStyle name="Comma 5 7 2 2 3" xfId="28859" xr:uid="{F2CC3ED7-FCC8-4976-A20A-CC9CA9C87852}"/>
    <cellStyle name="Comma 5 7 2 3" xfId="5988" xr:uid="{65726C48-0EF0-43D6-9BAE-1DE22234EF27}"/>
    <cellStyle name="Comma 5 7 2 4" xfId="10483" xr:uid="{1F01A0E5-EF8A-4686-8137-9D95BA8DFFC2}"/>
    <cellStyle name="Comma 5 7 2 5" xfId="12713" xr:uid="{71D6B600-5013-42F1-89C1-3E1FD5949BB4}"/>
    <cellStyle name="Comma 5 7 3" xfId="2933" xr:uid="{0C639461-6791-4F38-9F8F-85B7F00A205C}"/>
    <cellStyle name="Comma 5 7 3 2" xfId="6942" xr:uid="{87E3DD58-068F-4E28-BDF7-A85CA4BDAAAE}"/>
    <cellStyle name="Comma 5 7 3 3" xfId="27874" xr:uid="{4A85EB31-58BE-4C72-8705-764F7FEB1996}"/>
    <cellStyle name="Comma 5 7 4" xfId="4951" xr:uid="{DABFD71D-83BF-4212-A506-A092EC82DCAD}"/>
    <cellStyle name="Comma 5 7 5" xfId="9446" xr:uid="{7A94BDFA-8329-40F4-B1FE-B24B4ED329A1}"/>
    <cellStyle name="Comma 5 7 6" xfId="11676" xr:uid="{16BCBB17-6855-47B0-AC40-612FB78D6D58}"/>
    <cellStyle name="Comma 5 8" xfId="1174" xr:uid="{526D317F-B421-46D7-A689-DCD7EA497348}"/>
    <cellStyle name="Comma 5 8 2" xfId="2215" xr:uid="{FED7D702-8615-4815-85E3-9AC018F196EA}"/>
    <cellStyle name="Comma 5 8 2 2" xfId="4239" xr:uid="{2DE89939-67CB-40EA-B6E4-B993B37F0DA4}"/>
    <cellStyle name="Comma 5 8 2 2 2" xfId="8248" xr:uid="{3E94A3A3-2D66-4959-BFFD-98754780FFC9}"/>
    <cellStyle name="Comma 5 8 2 2 3" xfId="29124" xr:uid="{A4531739-CB0E-4863-8D26-E7699819652E}"/>
    <cellStyle name="Comma 5 8 2 3" xfId="6257" xr:uid="{BBDB97AE-9755-4FE7-B95C-E6459FAD9D6C}"/>
    <cellStyle name="Comma 5 8 2 4" xfId="10752" xr:uid="{9BE0AB49-0A07-42F6-9E73-B0349861724A}"/>
    <cellStyle name="Comma 5 8 2 5" xfId="12982" xr:uid="{952AAE35-01C2-4002-B757-E4ABACD0D938}"/>
    <cellStyle name="Comma 5 8 3" xfId="3202" xr:uid="{AE8662C2-972C-405B-B7A3-0EACE87841B6}"/>
    <cellStyle name="Comma 5 8 3 2" xfId="7211" xr:uid="{BAC98901-C32E-4168-A60C-A48BB54AF765}"/>
    <cellStyle name="Comma 5 8 3 3" xfId="28123" xr:uid="{2DBB60FD-49AF-449E-8EFC-CE52570509AD}"/>
    <cellStyle name="Comma 5 8 4" xfId="5220" xr:uid="{20813B9A-06AF-4A39-9B81-7D4CD8F9778A}"/>
    <cellStyle name="Comma 5 8 5" xfId="9715" xr:uid="{63DE09B9-2908-45E3-A98B-DA00828BCD2A}"/>
    <cellStyle name="Comma 5 8 6" xfId="11945" xr:uid="{AFBBC5DF-E105-43F7-8D0B-26483AE699B3}"/>
    <cellStyle name="Comma 5 9" xfId="1199" xr:uid="{BD21FDB8-235B-4D69-B928-44418F30D791}"/>
    <cellStyle name="Comma 5 9 2" xfId="2240" xr:uid="{8C178703-F2E1-41E5-95CF-910E89140E16}"/>
    <cellStyle name="Comma 5 9 2 2" xfId="4264" xr:uid="{1ECECF6D-230C-4FF5-8F5A-9683148A15B9}"/>
    <cellStyle name="Comma 5 9 2 2 2" xfId="8273" xr:uid="{4E90B486-990D-4CB9-98FD-B1DE1697728C}"/>
    <cellStyle name="Comma 5 9 2 2 3" xfId="29148" xr:uid="{FEB0DE5E-B068-4B36-ABE1-E8A11948F3AB}"/>
    <cellStyle name="Comma 5 9 2 3" xfId="6282" xr:uid="{74E53E48-0543-4891-AD09-1E2226FFD74F}"/>
    <cellStyle name="Comma 5 9 2 4" xfId="10777" xr:uid="{63F7EB62-8021-4B8D-AD8B-EC75A3C83926}"/>
    <cellStyle name="Comma 5 9 2 5" xfId="13007" xr:uid="{79367F06-16F1-4735-83BC-FC0B4A6D2840}"/>
    <cellStyle name="Comma 5 9 3" xfId="3227" xr:uid="{E0ED7C8A-294D-4D37-A57B-A5C89D9DAF13}"/>
    <cellStyle name="Comma 5 9 3 2" xfId="7236" xr:uid="{1E2D48B5-4336-4A31-B12F-48D7FD6316D4}"/>
    <cellStyle name="Comma 5 9 3 3" xfId="28146" xr:uid="{F96151C5-622C-40BF-B872-96AFB40D1C82}"/>
    <cellStyle name="Comma 5 9 4" xfId="5245" xr:uid="{59EFE601-AC6F-4D72-81B5-35F490F55F3E}"/>
    <cellStyle name="Comma 5 9 5" xfId="9740" xr:uid="{094AD985-982D-43E9-9F23-15710F8A5CF7}"/>
    <cellStyle name="Comma 5 9 6" xfId="11970" xr:uid="{146EEFC1-08A8-4E33-A472-1161E4EDE6C5}"/>
    <cellStyle name="Comma 50" xfId="8690" xr:uid="{2AF74C14-B7B9-431D-BF8A-3B64128002BB}"/>
    <cellStyle name="Comma 51" xfId="8374" xr:uid="{206E29A5-61CA-4EE0-862C-F48F13D2E826}"/>
    <cellStyle name="Comma 52" xfId="8746" xr:uid="{95E9B371-220C-44B1-8CCD-7F4E3BB11C60}"/>
    <cellStyle name="Comma 53" xfId="8742" xr:uid="{F7370E42-3ACD-4CD3-B10B-6DC3BEDE603B}"/>
    <cellStyle name="Comma 54" xfId="8398" xr:uid="{4CCDAF57-CC3D-40C8-9908-F6C946C0B5FA}"/>
    <cellStyle name="Comma 55" xfId="8589" xr:uid="{7B6C936B-DB25-4354-B633-A62D44E354C4}"/>
    <cellStyle name="Comma 56" xfId="8417" xr:uid="{377796F0-3621-4E13-9E92-93E7FA35F93F}"/>
    <cellStyle name="Comma 57" xfId="6382" xr:uid="{A9C916EA-89E4-4CCB-8852-B554C72B2424}"/>
    <cellStyle name="Comma 58" xfId="8416" xr:uid="{9217370B-10CA-48DF-88F3-1C2D13A2DF16}"/>
    <cellStyle name="Comma 59" xfId="8461" xr:uid="{F3D9D089-757B-4F5A-AEF9-59CD8ED5E9A3}"/>
    <cellStyle name="Comma 6" xfId="426" xr:uid="{44B578C5-663D-4D59-8368-21551EC81488}"/>
    <cellStyle name="Comma 6 10" xfId="1244" xr:uid="{584D323A-7D2D-44D9-9EE5-025BAC546B95}"/>
    <cellStyle name="Comma 6 10 2" xfId="2285" xr:uid="{9CA9E715-4746-4552-908D-A577710BA3B3}"/>
    <cellStyle name="Comma 6 10 2 2" xfId="4309" xr:uid="{2C824266-E609-4C27-A985-3395FA43A294}"/>
    <cellStyle name="Comma 6 10 2 2 2" xfId="8318" xr:uid="{22401851-58DC-4490-947E-A93C55EAD01D}"/>
    <cellStyle name="Comma 6 10 2 2 3" xfId="29191" xr:uid="{F2F17153-7BEE-4747-8868-777A219E9685}"/>
    <cellStyle name="Comma 6 10 2 3" xfId="6327" xr:uid="{56276B2B-D6D5-4567-BC20-BCE9591FD3BD}"/>
    <cellStyle name="Comma 6 10 2 4" xfId="10822" xr:uid="{90DFE78C-274E-43DB-8039-E36BCC69223C}"/>
    <cellStyle name="Comma 6 10 2 5" xfId="13052" xr:uid="{4D661A6F-B975-41D5-9E7F-A68E070D0C24}"/>
    <cellStyle name="Comma 6 10 3" xfId="3272" xr:uid="{26E13693-5A3D-4BBF-BC3F-FC22DEBA30F0}"/>
    <cellStyle name="Comma 6 10 3 2" xfId="7281" xr:uid="{A0C90676-7CF0-46B1-8222-FD0C01E4EBE3}"/>
    <cellStyle name="Comma 6 10 3 3" xfId="28189" xr:uid="{C2B537D3-7E1E-4E47-8C21-CAC8239325BE}"/>
    <cellStyle name="Comma 6 10 4" xfId="5290" xr:uid="{9BD64F4D-AA57-4A8D-9AB0-FCD24B5A3D38}"/>
    <cellStyle name="Comma 6 10 5" xfId="9785" xr:uid="{CDBEBFBF-F1A1-4428-9858-A8E5985A1CAE}"/>
    <cellStyle name="Comma 6 10 6" xfId="12015" xr:uid="{55B90283-8E1D-45E9-8811-F89C9ED995F6}"/>
    <cellStyle name="Comma 6 11" xfId="1268" xr:uid="{096D36C4-40E5-4D5F-AEBC-FB4A347628D6}"/>
    <cellStyle name="Comma 6 11 2" xfId="2309" xr:uid="{FBD8C1E0-465A-45A4-8D1B-02C2E881E4DE}"/>
    <cellStyle name="Comma 6 11 2 2" xfId="4333" xr:uid="{9C5B0D3B-E6BA-4059-A7BE-F5B759F184D0}"/>
    <cellStyle name="Comma 6 11 2 2 2" xfId="8342" xr:uid="{2CF89DA3-774A-4881-82A0-ED6D4D149DBC}"/>
    <cellStyle name="Comma 6 11 2 2 3" xfId="29214" xr:uid="{1A75A46E-5B7E-434D-A411-9EFB4D4F15EF}"/>
    <cellStyle name="Comma 6 11 2 3" xfId="6351" xr:uid="{635F3169-7E4D-4D4B-8816-38C17E3E56C2}"/>
    <cellStyle name="Comma 6 11 2 4" xfId="10846" xr:uid="{6897C9D8-1453-4843-93E9-363274B3F551}"/>
    <cellStyle name="Comma 6 11 2 5" xfId="13076" xr:uid="{ABCACAB4-C1D5-44B0-B5FD-8E760211D26C}"/>
    <cellStyle name="Comma 6 11 3" xfId="3296" xr:uid="{FF77924C-4474-492D-8DB2-9C92091DD542}"/>
    <cellStyle name="Comma 6 11 3 2" xfId="7305" xr:uid="{21DECFDD-93BC-452E-97EB-DE04650A3250}"/>
    <cellStyle name="Comma 6 11 3 3" xfId="28212" xr:uid="{BB6855CF-173F-49AF-A5E1-6559104B23D6}"/>
    <cellStyle name="Comma 6 11 4" xfId="5314" xr:uid="{7371BA6B-F4C7-49F8-AAEB-73C8E516D579}"/>
    <cellStyle name="Comma 6 11 5" xfId="9809" xr:uid="{B0024987-7E1F-420C-982E-08DAB6D65DCB}"/>
    <cellStyle name="Comma 6 11 6" xfId="12039" xr:uid="{B9C44BC1-FAE9-4B73-8E78-AC97FD97A02C}"/>
    <cellStyle name="Comma 6 12" xfId="1292" xr:uid="{B4E70EC1-25C9-465E-AE23-ED2CAE541611}"/>
    <cellStyle name="Comma 6 12 2" xfId="2333" xr:uid="{85C5614E-9960-43E6-AE52-CA244AA6C537}"/>
    <cellStyle name="Comma 6 12 2 2" xfId="4357" xr:uid="{DBE91050-5005-4817-B8C3-A28F2E74B271}"/>
    <cellStyle name="Comma 6 12 2 2 2" xfId="8366" xr:uid="{DE7B8B0D-4826-4FC5-8DBA-B650057123F4}"/>
    <cellStyle name="Comma 6 12 2 2 3" xfId="29237" xr:uid="{1C5DD9A6-D210-4B3E-A6A8-4CC6F180A7B4}"/>
    <cellStyle name="Comma 6 12 2 3" xfId="6375" xr:uid="{4A320B24-A2D8-41C2-AD68-5A43F41FD4A0}"/>
    <cellStyle name="Comma 6 12 2 4" xfId="10870" xr:uid="{C2163465-DB98-4F39-B566-E82C238277E9}"/>
    <cellStyle name="Comma 6 12 2 5" xfId="13100" xr:uid="{15D45219-C153-4EBE-9755-5FFC3F5EA544}"/>
    <cellStyle name="Comma 6 12 3" xfId="3320" xr:uid="{C257461A-3585-4DA0-AD41-26361E8D5063}"/>
    <cellStyle name="Comma 6 12 3 2" xfId="7329" xr:uid="{413FABA5-ACB9-4BCD-ADF9-B59E38AF5903}"/>
    <cellStyle name="Comma 6 12 3 3" xfId="28235" xr:uid="{53A6A3CC-25DF-4CAB-9A84-5BC6C15355CF}"/>
    <cellStyle name="Comma 6 12 4" xfId="5338" xr:uid="{46A68216-E073-4F28-A728-57221468EB19}"/>
    <cellStyle name="Comma 6 12 5" xfId="9833" xr:uid="{D5C1F310-DE29-4370-9614-31C517D12381}"/>
    <cellStyle name="Comma 6 12 6" xfId="12063" xr:uid="{C9A997BA-4504-401F-BD9A-0A73E00AAD12}"/>
    <cellStyle name="Comma 6 13" xfId="1317" xr:uid="{45A28B2A-2409-4376-AB48-163F198D07A7}"/>
    <cellStyle name="Comma 6 13 2" xfId="3345" xr:uid="{DC6B4845-030D-4C6E-89CC-B02FD604BA8A}"/>
    <cellStyle name="Comma 6 13 2 2" xfId="7354" xr:uid="{37F705B3-A7D0-4D3D-B6CF-E5217FF3C80B}"/>
    <cellStyle name="Comma 6 13 2 3" xfId="28259" xr:uid="{B7DEBA2F-49C7-4F42-999F-51F564E1E9D5}"/>
    <cellStyle name="Comma 6 13 3" xfId="5363" xr:uid="{8D07A6A4-83F1-404C-A0DE-4256C7A24B8D}"/>
    <cellStyle name="Comma 6 13 4" xfId="9858" xr:uid="{53E0AF24-EA56-4ED4-8B3C-7CA2EC910948}"/>
    <cellStyle name="Comma 6 13 5" xfId="12088" xr:uid="{358A1801-43BE-4A91-A7DA-3ACC8D3093E0}"/>
    <cellStyle name="Comma 6 14" xfId="1341" xr:uid="{E71EEE08-4F53-4374-8CD6-796177A0076E}"/>
    <cellStyle name="Comma 6 14 2" xfId="3369" xr:uid="{739F6DED-4EA5-485A-83AE-0F13C6A960A1}"/>
    <cellStyle name="Comma 6 14 2 2" xfId="7378" xr:uid="{88ACBAC1-9ED7-4E1C-A244-BE35CE178434}"/>
    <cellStyle name="Comma 6 14 2 3" xfId="28282" xr:uid="{841F82C2-7301-4839-9830-F51C139890DE}"/>
    <cellStyle name="Comma 6 14 3" xfId="5387" xr:uid="{5C23E8C2-9C7F-4A5A-A58C-243AECE450BE}"/>
    <cellStyle name="Comma 6 14 4" xfId="9882" xr:uid="{997B649C-9881-49A3-8B68-B1EBDE17D46A}"/>
    <cellStyle name="Comma 6 14 5" xfId="12112" xr:uid="{7F39D03D-24F9-4447-BBC3-515EFC99551C}"/>
    <cellStyle name="Comma 6 15" xfId="1365" xr:uid="{2180FB26-338E-4E1F-BC2A-3575193B67F6}"/>
    <cellStyle name="Comma 6 15 2" xfId="3393" xr:uid="{CC52ED1F-4DD3-43E2-B291-BB5DE5CE03CC}"/>
    <cellStyle name="Comma 6 15 2 2" xfId="7402" xr:uid="{EFA64098-E2C8-4ADC-BB19-1C434908A238}"/>
    <cellStyle name="Comma 6 15 2 3" xfId="28306" xr:uid="{7261AC73-F5CD-4781-A5F0-ED2DD42CB090}"/>
    <cellStyle name="Comma 6 15 3" xfId="5411" xr:uid="{6D917061-BD65-4526-864E-E4BAE8B4DC62}"/>
    <cellStyle name="Comma 6 15 4" xfId="9906" xr:uid="{AB17A480-6B5F-4705-9C51-43462665AECB}"/>
    <cellStyle name="Comma 6 15 5" xfId="12136" xr:uid="{542B6D13-44B9-44AD-9AF3-40033299E847}"/>
    <cellStyle name="Comma 6 16" xfId="1389" xr:uid="{3B37B7FE-F924-4ADE-A98A-78F9FD785D70}"/>
    <cellStyle name="Comma 6 16 2" xfId="3417" xr:uid="{250E0FAA-4896-495F-A545-44B95A6C537E}"/>
    <cellStyle name="Comma 6 16 2 2" xfId="7426" xr:uid="{0E498A66-0B65-463C-98BF-646F001576FA}"/>
    <cellStyle name="Comma 6 16 2 3" xfId="28330" xr:uid="{3F984EAD-703F-406D-BADC-FDE19F5E4789}"/>
    <cellStyle name="Comma 6 16 3" xfId="5435" xr:uid="{741B373A-4C05-4106-BCC1-887349F5C5E1}"/>
    <cellStyle name="Comma 6 16 4" xfId="9930" xr:uid="{E33F1DFF-0F49-4A02-9342-C9704302590E}"/>
    <cellStyle name="Comma 6 16 5" xfId="12160" xr:uid="{B4ED595F-FFC1-42E9-96BF-DD6EFED9CB92}"/>
    <cellStyle name="Comma 6 17" xfId="1499" xr:uid="{F2F7E8C6-6935-44AB-BAB8-8B8F05CE99E3}"/>
    <cellStyle name="Comma 6 17 2" xfId="3523" xr:uid="{7EFDECEB-7CFB-48E5-AE3A-A0377A60EBFA}"/>
    <cellStyle name="Comma 6 17 2 2" xfId="7532" xr:uid="{D393E7C4-2EAA-49A2-8A69-EE6FF09A6C54}"/>
    <cellStyle name="Comma 6 17 2 3" xfId="28437" xr:uid="{A640DC0C-1855-434D-B9D1-45F4FC066098}"/>
    <cellStyle name="Comma 6 17 3" xfId="5541" xr:uid="{A0074C56-7461-47C9-B691-14C901F1C0E2}"/>
    <cellStyle name="Comma 6 17 4" xfId="10036" xr:uid="{9D500839-B85E-4A92-8401-0664D010083F}"/>
    <cellStyle name="Comma 6 17 5" xfId="12266" xr:uid="{CD0D8B30-32C3-4295-BDE2-ED6B2E2D4444}"/>
    <cellStyle name="Comma 6 18" xfId="2486" xr:uid="{A772EA1B-421B-4877-B06E-31F848FB13A4}"/>
    <cellStyle name="Comma 6 18 2" xfId="6495" xr:uid="{A0A65327-BB29-4454-AA4C-B149CB271973}"/>
    <cellStyle name="Comma 6 18 2 2" xfId="27469" xr:uid="{7E4CD70E-B96F-4651-9DEE-B35F768EC08B}"/>
    <cellStyle name="Comma 6 18 3" xfId="8995" xr:uid="{5CCD6BEC-87B3-4476-B9D4-CA4E96E4868F}"/>
    <cellStyle name="Comma 6 18 4" xfId="11217" xr:uid="{427CFA99-ECDB-4DB8-AA32-DAD10CAC37E5}"/>
    <cellStyle name="Comma 6 19" xfId="4501" xr:uid="{6436EF2D-FA5F-4FA5-9A6E-BC32E960CCF9}"/>
    <cellStyle name="Comma 6 19 2" xfId="8601" xr:uid="{49111D78-A946-4176-82B9-E465DC3FDAEB}"/>
    <cellStyle name="Comma 6 2" xfId="543" xr:uid="{8A01A609-B5EC-45D3-A314-5DF9701C4F1D}"/>
    <cellStyle name="Comma 6 2 2" xfId="787" xr:uid="{35E6B77F-69ED-4289-B906-C71A0C315629}"/>
    <cellStyle name="Comma 6 2 2 2" xfId="1832" xr:uid="{3C19A358-8FAF-4164-AFE8-709BEA6A9B87}"/>
    <cellStyle name="Comma 6 2 2 2 2" xfId="3856" xr:uid="{A49F66FF-323D-4AA3-A25B-EF46BFE413AF}"/>
    <cellStyle name="Comma 6 2 2 2 2 2" xfId="7865" xr:uid="{33050178-3CA1-40AF-B12B-015FE2CD8736}"/>
    <cellStyle name="Comma 6 2 2 2 2 3" xfId="28746" xr:uid="{8E104597-31C3-460E-8FFE-7C7E311846A0}"/>
    <cellStyle name="Comma 6 2 2 2 3" xfId="5874" xr:uid="{6AE33421-D8FE-4530-A42C-613C767CD92C}"/>
    <cellStyle name="Comma 6 2 2 2 4" xfId="10369" xr:uid="{57275A04-593D-48DB-9E10-44E48695AB40}"/>
    <cellStyle name="Comma 6 2 2 2 5" xfId="12599" xr:uid="{0FBC56C3-949E-4090-ADF8-722C4E6415AC}"/>
    <cellStyle name="Comma 6 2 2 3" xfId="2819" xr:uid="{99EBDAAF-6E53-4C34-A279-9F4D2F2026CA}"/>
    <cellStyle name="Comma 6 2 2 3 2" xfId="6828" xr:uid="{159C2643-E942-4726-B24A-61C881E868D2}"/>
    <cellStyle name="Comma 6 2 2 3 3" xfId="27763" xr:uid="{7AC536C7-E4E7-4A48-87D2-F299C475716D}"/>
    <cellStyle name="Comma 6 2 2 4" xfId="4836" xr:uid="{7F7B184A-66BB-47D9-A5BD-3F48B9163126}"/>
    <cellStyle name="Comma 6 2 2 5" xfId="9332" xr:uid="{5221E5A9-4043-48C8-B5AD-DDCB956D0227}"/>
    <cellStyle name="Comma 6 2 2 6" xfId="11561" xr:uid="{ABB587E2-2B42-4659-B1A5-CC9E46266508}"/>
    <cellStyle name="Comma 6 2 3" xfId="1058" xr:uid="{AFD2E3F8-FA08-4C03-B638-B4260CFC52A8}"/>
    <cellStyle name="Comma 6 2 3 2" xfId="2099" xr:uid="{566B18DA-6D78-46FC-9941-997D01D0E60E}"/>
    <cellStyle name="Comma 6 2 3 2 2" xfId="4123" xr:uid="{22FFB2BF-A543-45D4-9F3E-9B60E325218A}"/>
    <cellStyle name="Comma 6 2 3 2 2 2" xfId="8132" xr:uid="{9AB4A1D7-34CB-4CBA-9462-A7B5F2528BFA}"/>
    <cellStyle name="Comma 6 2 3 2 2 3" xfId="29009" xr:uid="{BF154FDF-34D9-408A-B941-21049725F5EA}"/>
    <cellStyle name="Comma 6 2 3 2 3" xfId="6141" xr:uid="{EC0D9520-C4D3-4C99-ADC3-F097805BC028}"/>
    <cellStyle name="Comma 6 2 3 2 4" xfId="10636" xr:uid="{EED539AA-BC8E-4EB5-9973-62C711829468}"/>
    <cellStyle name="Comma 6 2 3 2 5" xfId="12866" xr:uid="{A06F570E-759A-492E-8022-70672961B99A}"/>
    <cellStyle name="Comma 6 2 3 3" xfId="3086" xr:uid="{DB015356-3CFA-41C5-9896-60F67FDDB86D}"/>
    <cellStyle name="Comma 6 2 3 3 2" xfId="7095" xr:uid="{96371F88-9A59-4A40-9FE3-F6844EDA6FE3}"/>
    <cellStyle name="Comma 6 2 3 3 3" xfId="28010" xr:uid="{9BFDD46C-DFC7-4E5A-A4CB-5511D2FAF154}"/>
    <cellStyle name="Comma 6 2 3 4" xfId="5104" xr:uid="{1024D842-882F-4E6E-AF3F-9596BEC364DA}"/>
    <cellStyle name="Comma 6 2 3 5" xfId="9599" xr:uid="{5CEB891E-B0C0-42A7-8A9D-4BB479311AF4}"/>
    <cellStyle name="Comma 6 2 3 6" xfId="11829" xr:uid="{93D66125-D25F-4DE3-AB3D-888A45F683B1}"/>
    <cellStyle name="Comma 6 2 4" xfId="1604" xr:uid="{8BC3198C-7452-4E4C-952E-7BF5DFEBC863}"/>
    <cellStyle name="Comma 6 2 4 2" xfId="3628" xr:uid="{D34E0E4D-1A90-47E8-94EC-1383AC85570C}"/>
    <cellStyle name="Comma 6 2 4 2 2" xfId="7637" xr:uid="{B15FB6C8-A307-4420-8F16-119DF2C0A98C}"/>
    <cellStyle name="Comma 6 2 4 2 3" xfId="28537" xr:uid="{81539EEA-6AA3-4C2A-84B5-404A923438E1}"/>
    <cellStyle name="Comma 6 2 4 3" xfId="5646" xr:uid="{760D353D-A65E-40FA-BC0B-445809555643}"/>
    <cellStyle name="Comma 6 2 4 4" xfId="10141" xr:uid="{B61F63B3-6E6A-442A-86C7-BCB76AE20D71}"/>
    <cellStyle name="Comma 6 2 4 5" xfId="12371" xr:uid="{D565802C-AC1E-4A77-91E8-AF136BF15B19}"/>
    <cellStyle name="Comma 6 2 5" xfId="2591" xr:uid="{0E297EA4-AA60-41C8-81E4-F3938F3AA1F4}"/>
    <cellStyle name="Comma 6 2 5 2" xfId="6600" xr:uid="{5087469F-D16A-42B9-9300-5FC63B3124DC}"/>
    <cellStyle name="Comma 6 2 5 3" xfId="27557" xr:uid="{D467ABE3-809A-446D-BF43-0B64DD9734BE}"/>
    <cellStyle name="Comma 6 2 6" xfId="4607" xr:uid="{46FFBB9B-85F9-4966-BD3C-7FA675E3AEF4}"/>
    <cellStyle name="Comma 6 2 6 2" xfId="27179" xr:uid="{CE10B8B5-14C2-40DF-93B0-C02AD9705F30}"/>
    <cellStyle name="Comma 6 2 7" xfId="9102" xr:uid="{74285AF9-75E8-4CCE-9F0A-B01F4903FADC}"/>
    <cellStyle name="Comma 6 2 8" xfId="11327" xr:uid="{4EC6EA84-4850-4564-8CB7-74F871CC48AC}"/>
    <cellStyle name="Comma 6 2 9" xfId="29288" xr:uid="{A1B37D3F-017D-4A8F-99AE-C3CED9DF4C9C}"/>
    <cellStyle name="Comma 6 20" xfId="11033" xr:uid="{2816C4EC-5741-4841-80D0-56EC367C19EF}"/>
    <cellStyle name="Comma 6 3" xfId="570" xr:uid="{6191BE24-95B8-4C27-8B78-1957EE4B1CFE}"/>
    <cellStyle name="Comma 6 3 2" xfId="808" xr:uid="{F0AD0F4F-B11B-40DD-B29A-B75F45401217}"/>
    <cellStyle name="Comma 6 3 2 2" xfId="1853" xr:uid="{9FAA2229-3BE3-40A5-A3D1-4620769D764F}"/>
    <cellStyle name="Comma 6 3 2 2 2" xfId="3877" xr:uid="{41C8027D-E5F6-4912-844D-F14DB24D1288}"/>
    <cellStyle name="Comma 6 3 2 2 2 2" xfId="7886" xr:uid="{B54A8891-8A04-4C44-8839-DD89977F118F}"/>
    <cellStyle name="Comma 6 3 2 2 2 3" xfId="28767" xr:uid="{55009727-D6C6-4F6E-8B68-055F4D11C5B9}"/>
    <cellStyle name="Comma 6 3 2 2 3" xfId="5895" xr:uid="{6D22EF95-7892-40CA-A31F-113681EFD5D5}"/>
    <cellStyle name="Comma 6 3 2 2 4" xfId="10390" xr:uid="{12E98689-9C61-4D01-8606-310DBCD81CED}"/>
    <cellStyle name="Comma 6 3 2 2 5" xfId="12620" xr:uid="{84BD390F-EBD3-44CA-A5B0-93CB46A0D68B}"/>
    <cellStyle name="Comma 6 3 2 3" xfId="2840" xr:uid="{DDBC17A9-5AA0-4164-8A35-B5FDB149BF39}"/>
    <cellStyle name="Comma 6 3 2 3 2" xfId="6849" xr:uid="{6AAAF40E-A422-4BA5-8A83-4A8ED3650ABA}"/>
    <cellStyle name="Comma 6 3 2 3 3" xfId="27782" xr:uid="{105CF5C2-EF8A-4F6F-813E-DD6D5D5420BB}"/>
    <cellStyle name="Comma 6 3 2 4" xfId="4857" xr:uid="{1BD00FB3-3CE9-4B6A-BE36-91AB63D6C8C5}"/>
    <cellStyle name="Comma 6 3 2 5" xfId="9353" xr:uid="{11DA2CDA-E696-4D57-988E-A14AC0F0D36A}"/>
    <cellStyle name="Comma 6 3 2 6" xfId="11582" xr:uid="{59CA24C2-FBEF-4BE2-A38B-EA2F31B205D8}"/>
    <cellStyle name="Comma 6 3 3" xfId="1079" xr:uid="{14C5D301-6C39-40FA-B099-730543B9E121}"/>
    <cellStyle name="Comma 6 3 3 2" xfId="2120" xr:uid="{6849BC0A-6BE2-4900-BDEA-06697CAA7F58}"/>
    <cellStyle name="Comma 6 3 3 2 2" xfId="4144" xr:uid="{4BBE3D66-8E55-4E8E-9F58-8C54DB848326}"/>
    <cellStyle name="Comma 6 3 3 2 2 2" xfId="8153" xr:uid="{8FEDE08F-5951-4473-9E23-F9CDE429E6F7}"/>
    <cellStyle name="Comma 6 3 3 2 2 3" xfId="29030" xr:uid="{F09DD487-99D2-4934-ABC3-EA5DC0EA5F73}"/>
    <cellStyle name="Comma 6 3 3 2 3" xfId="6162" xr:uid="{5D65B273-5784-453E-9B7D-9F178101AF6F}"/>
    <cellStyle name="Comma 6 3 3 2 4" xfId="10657" xr:uid="{20D6B819-D4ED-40DD-B1F9-5CE7FB0766A2}"/>
    <cellStyle name="Comma 6 3 3 2 5" xfId="12887" xr:uid="{8DFFA180-3F6E-416F-865C-B04CC3D6FEDE}"/>
    <cellStyle name="Comma 6 3 3 3" xfId="3107" xr:uid="{CC068020-76DD-4E67-85EA-5470F5B99236}"/>
    <cellStyle name="Comma 6 3 3 3 2" xfId="7116" xr:uid="{29632D0F-236A-47AE-830B-7F3D35B5D6E1}"/>
    <cellStyle name="Comma 6 3 3 3 3" xfId="28030" xr:uid="{F3F4CE99-8355-448D-91CE-27A53C4B4477}"/>
    <cellStyle name="Comma 6 3 3 4" xfId="5125" xr:uid="{38E21F26-15C8-4413-9324-FDC4E8CDDF79}"/>
    <cellStyle name="Comma 6 3 3 5" xfId="9620" xr:uid="{7905D0BE-BB9B-47AB-A4C1-54901880586E}"/>
    <cellStyle name="Comma 6 3 3 6" xfId="11850" xr:uid="{8A4CA3DE-E3D2-4CC0-B449-F1CEB9E5563C}"/>
    <cellStyle name="Comma 6 3 4" xfId="1628" xr:uid="{ACCD5CC1-43A8-4B69-AE47-7C6A0D24EB4E}"/>
    <cellStyle name="Comma 6 3 4 2" xfId="3652" xr:uid="{8691E0C2-F7B3-4CF4-AD49-AE647B860711}"/>
    <cellStyle name="Comma 6 3 4 2 2" xfId="7661" xr:uid="{650CC5CE-7486-46AB-97D3-D269E1B15DEF}"/>
    <cellStyle name="Comma 6 3 4 2 3" xfId="28561" xr:uid="{749BBE38-BF88-45F0-B4BF-667F9756EA8C}"/>
    <cellStyle name="Comma 6 3 4 3" xfId="5670" xr:uid="{C77515A4-FFEE-4946-B80A-459C9AA7CB3E}"/>
    <cellStyle name="Comma 6 3 4 4" xfId="10165" xr:uid="{DCEB98C1-C138-4E99-91AD-6F8C9C25689C}"/>
    <cellStyle name="Comma 6 3 4 5" xfId="12395" xr:uid="{EBBDA592-5646-4372-906A-41E931B44E93}"/>
    <cellStyle name="Comma 6 3 5" xfId="2615" xr:uid="{A35EC00E-E797-42DF-9EE5-5370DA925AC2}"/>
    <cellStyle name="Comma 6 3 5 2" xfId="6624" xr:uid="{71D37003-FF07-4C99-AD1D-82D1D1B2D08D}"/>
    <cellStyle name="Comma 6 3 5 3" xfId="27580" xr:uid="{F4019624-646C-49B5-989B-7C145489DFB6}"/>
    <cellStyle name="Comma 6 3 6" xfId="4631" xr:uid="{63F2DF4C-D392-44F1-AD62-3C5A6CF230F9}"/>
    <cellStyle name="Comma 6 3 6 2" xfId="24836" xr:uid="{163D1B07-403B-4F47-9D60-6C6CE414C659}"/>
    <cellStyle name="Comma 6 3 7" xfId="9126" xr:uid="{428937F3-0B64-423A-A80B-0BAD36E3541E}"/>
    <cellStyle name="Comma 6 3 8" xfId="11351" xr:uid="{BAD50A1F-453C-4513-A91D-B9CEBA5241C2}"/>
    <cellStyle name="Comma 6 4" xfId="594" xr:uid="{02E1D7E9-4FE5-4DF5-8129-A342C3347A43}"/>
    <cellStyle name="Comma 6 4 2" xfId="878" xr:uid="{C2350AB6-DB13-4438-B0DD-9D72EBCD584B}"/>
    <cellStyle name="Comma 6 4 2 2" xfId="1919" xr:uid="{3477FA2C-9B9D-48B6-A7AE-6D05381D8CEF}"/>
    <cellStyle name="Comma 6 4 2 2 2" xfId="3943" xr:uid="{E6497B36-639A-416E-B7B5-FE060F1F7BED}"/>
    <cellStyle name="Comma 6 4 2 2 2 2" xfId="7952" xr:uid="{52329386-35DF-4D1D-9662-051E6A53F093}"/>
    <cellStyle name="Comma 6 4 2 2 2 3" xfId="28833" xr:uid="{E4E08245-AD56-412E-BAAF-5DBC0EB7E561}"/>
    <cellStyle name="Comma 6 4 2 2 3" xfId="5961" xr:uid="{69C49C3F-1D94-42CF-BD47-C0C5FDF712D4}"/>
    <cellStyle name="Comma 6 4 2 2 4" xfId="10456" xr:uid="{9A8CE638-5460-43A1-A6FD-A6B75C5465FE}"/>
    <cellStyle name="Comma 6 4 2 2 5" xfId="12686" xr:uid="{CFFC8724-43AB-4DE3-8788-40AF9AD3BC51}"/>
    <cellStyle name="Comma 6 4 2 3" xfId="2906" xr:uid="{5504995A-4B38-47C3-BE38-BD0AD76DDF8E}"/>
    <cellStyle name="Comma 6 4 2 3 2" xfId="6915" xr:uid="{98268BC1-AB11-46B6-B5E9-664489C4747F}"/>
    <cellStyle name="Comma 6 4 2 3 3" xfId="27848" xr:uid="{5B14F8AD-AAC8-4D80-B947-C6A93242C83B}"/>
    <cellStyle name="Comma 6 4 2 4" xfId="4924" xr:uid="{DBA22A87-649E-46BF-B1AD-C40DF27B88B2}"/>
    <cellStyle name="Comma 6 4 2 5" xfId="9419" xr:uid="{53751CBB-EBE7-441D-819B-A6D380EE8CA6}"/>
    <cellStyle name="Comma 6 4 2 6" xfId="11649" xr:uid="{48E28982-30CA-4B58-82E3-810837D67D22}"/>
    <cellStyle name="Comma 6 4 3" xfId="1145" xr:uid="{A66930DD-2620-4528-8C1A-47D46C8BBAD1}"/>
    <cellStyle name="Comma 6 4 3 2" xfId="2186" xr:uid="{4959B0A2-8623-4ACD-AE7C-09E79181B370}"/>
    <cellStyle name="Comma 6 4 3 2 2" xfId="4210" xr:uid="{C664F741-0659-41BA-8DCB-20FA9E097B27}"/>
    <cellStyle name="Comma 6 4 3 2 2 2" xfId="8219" xr:uid="{42881AFB-01CE-46D0-B4DE-EFA267F450D4}"/>
    <cellStyle name="Comma 6 4 3 2 2 3" xfId="29096" xr:uid="{F00EEDA5-AF56-44C3-9AE7-506F6DAA59DE}"/>
    <cellStyle name="Comma 6 4 3 2 3" xfId="6228" xr:uid="{382054C8-B330-424D-ACB2-0DB3EB7F3130}"/>
    <cellStyle name="Comma 6 4 3 2 4" xfId="10723" xr:uid="{034F259F-CB69-4C58-ADAA-ECBE937A7D6C}"/>
    <cellStyle name="Comma 6 4 3 2 5" xfId="12953" xr:uid="{455BB347-A705-4ABA-83AB-3C1A00E2816F}"/>
    <cellStyle name="Comma 6 4 3 3" xfId="3173" xr:uid="{AA767F5F-4A0D-4CC3-886D-73198A5E721C}"/>
    <cellStyle name="Comma 6 4 3 3 2" xfId="7182" xr:uid="{9D0EAD45-217F-444F-9910-7CF9DCB5522F}"/>
    <cellStyle name="Comma 6 4 3 3 3" xfId="28096" xr:uid="{EF67B807-C739-4EDD-A617-1316A33B8CD2}"/>
    <cellStyle name="Comma 6 4 3 4" xfId="5191" xr:uid="{B21AF923-5B28-469A-9248-71FECC404027}"/>
    <cellStyle name="Comma 6 4 3 5" xfId="9686" xr:uid="{E4DBC827-83DC-442F-901C-2C73B25383F6}"/>
    <cellStyle name="Comma 6 4 3 6" xfId="11916" xr:uid="{CE2DE287-82E2-4DB4-9495-E5D56AA7B593}"/>
    <cellStyle name="Comma 6 4 4" xfId="1652" xr:uid="{B14081BE-9244-47F1-87A2-449369832E92}"/>
    <cellStyle name="Comma 6 4 4 2" xfId="3676" xr:uid="{D5891624-05B1-439C-BFB3-3E70960C2147}"/>
    <cellStyle name="Comma 6 4 4 2 2" xfId="7685" xr:uid="{529C2FEC-5DDF-4BF9-93A4-F78C8EDB395C}"/>
    <cellStyle name="Comma 6 4 4 2 3" xfId="28585" xr:uid="{63108729-8EA6-48D2-AB42-844F30D2A993}"/>
    <cellStyle name="Comma 6 4 4 3" xfId="5694" xr:uid="{C5B3ED9C-4E9C-46BE-9665-FD357796E3BE}"/>
    <cellStyle name="Comma 6 4 4 4" xfId="10189" xr:uid="{014F9E91-B47B-4AB1-99AD-CB7B0F24C1B7}"/>
    <cellStyle name="Comma 6 4 4 5" xfId="12419" xr:uid="{336992A0-1A56-4ABB-9C22-E99D299D8A5A}"/>
    <cellStyle name="Comma 6 4 5" xfId="2639" xr:uid="{53201C30-B8B1-4D46-8879-D64E81926CB8}"/>
    <cellStyle name="Comma 6 4 5 2" xfId="6648" xr:uid="{B6524102-C570-41D4-B8BF-815503F6148C}"/>
    <cellStyle name="Comma 6 4 5 3" xfId="27602" xr:uid="{70D1D701-648D-48A0-A78C-0D2433A4513A}"/>
    <cellStyle name="Comma 6 4 6" xfId="4655" xr:uid="{BBCCEBF6-4ECB-47F0-B090-13F5B3FA8B1F}"/>
    <cellStyle name="Comma 6 4 7" xfId="9150" xr:uid="{0C91EDFB-5D40-4482-814B-9B7C730B1EA3}"/>
    <cellStyle name="Comma 6 4 8" xfId="11375" xr:uid="{C82B5568-540D-450C-A514-F2F7E3A353D9}"/>
    <cellStyle name="Comma 6 5" xfId="620" xr:uid="{48EBDE1D-2A40-450A-A12E-C1F506F556F5}"/>
    <cellStyle name="Comma 6 5 2" xfId="1676" xr:uid="{938F7288-F582-4DCF-A2CB-F16CAFAEA3D8}"/>
    <cellStyle name="Comma 6 5 2 2" xfId="3700" xr:uid="{2FADC419-331F-490E-9C62-EC49900EC016}"/>
    <cellStyle name="Comma 6 5 2 2 2" xfId="7709" xr:uid="{42E20DE2-7D90-4B83-B947-935AEE3E49A3}"/>
    <cellStyle name="Comma 6 5 2 2 3" xfId="28608" xr:uid="{7D9A18F4-9FB3-4370-AA56-708B3E9B2173}"/>
    <cellStyle name="Comma 6 5 2 3" xfId="5718" xr:uid="{4103CB84-6EAC-4800-B271-A68B68282BB7}"/>
    <cellStyle name="Comma 6 5 2 4" xfId="10213" xr:uid="{22860C61-0668-46F0-90F9-2072CA39D12B}"/>
    <cellStyle name="Comma 6 5 2 5" xfId="12443" xr:uid="{6502D692-FDE3-4437-A531-C03C7809ACDD}"/>
    <cellStyle name="Comma 6 5 3" xfId="2663" xr:uid="{E0B246A1-0CFD-4C16-B34A-50DA41551492}"/>
    <cellStyle name="Comma 6 5 3 2" xfId="6672" xr:uid="{8D73A4DD-317F-4E3F-BB62-FCB383808248}"/>
    <cellStyle name="Comma 6 5 3 3" xfId="27623" xr:uid="{D83249C6-25B6-40BB-90A9-7E636A96D3AE}"/>
    <cellStyle name="Comma 6 5 4" xfId="4679" xr:uid="{8733E46D-740C-4055-ADD4-9B8CBCA4A67B}"/>
    <cellStyle name="Comma 6 5 5" xfId="9174" xr:uid="{4A1C6E34-D84B-4B17-8670-A02BDF8D5E9A}"/>
    <cellStyle name="Comma 6 5 6" xfId="11400" xr:uid="{F0468ED6-3AF7-4184-911A-F22ED1CEAE88}"/>
    <cellStyle name="Comma 6 6" xfId="902" xr:uid="{43BFF73E-E6B5-4BCA-A855-0E6A94E90F34}"/>
    <cellStyle name="Comma 6 6 2" xfId="1943" xr:uid="{FD7A5992-86B5-4B1B-AC0C-3DEAF607F3EF}"/>
    <cellStyle name="Comma 6 6 2 2" xfId="3967" xr:uid="{BD733598-EB67-4F9A-9A68-FFD5B9CB6475}"/>
    <cellStyle name="Comma 6 6 2 2 2" xfId="7976" xr:uid="{9E8CCF2C-ECCF-49AA-B9F9-1478BA655E44}"/>
    <cellStyle name="Comma 6 6 2 2 3" xfId="28856" xr:uid="{09230062-D7EC-4551-88BE-8ABF5190F87A}"/>
    <cellStyle name="Comma 6 6 2 3" xfId="5985" xr:uid="{8C803B54-362A-4D24-8396-8A62ADE810E3}"/>
    <cellStyle name="Comma 6 6 2 4" xfId="10480" xr:uid="{A690F6EC-573B-4834-8A15-001E11D02731}"/>
    <cellStyle name="Comma 6 6 2 5" xfId="12710" xr:uid="{A1D9393A-AB7B-4729-A1E8-9373E64049DF}"/>
    <cellStyle name="Comma 6 6 3" xfId="2930" xr:uid="{466E2B40-6629-43A3-88A9-83F3E1CCAC87}"/>
    <cellStyle name="Comma 6 6 3 2" xfId="6939" xr:uid="{AC5AE241-064F-412C-B194-BB1FA391FD36}"/>
    <cellStyle name="Comma 6 6 3 3" xfId="27871" xr:uid="{B9F57DF0-ED63-4107-A43F-36B214BDF149}"/>
    <cellStyle name="Comma 6 6 4" xfId="4948" xr:uid="{64C4AC45-5A5C-4A13-9CD8-4C00E3119C07}"/>
    <cellStyle name="Comma 6 6 5" xfId="9443" xr:uid="{FEC957DD-4F07-40DE-B746-7A01C02A9137}"/>
    <cellStyle name="Comma 6 6 6" xfId="11673" xr:uid="{44E57880-175F-46D9-B56B-17FEAF8173EC}"/>
    <cellStyle name="Comma 6 7" xfId="1171" xr:uid="{54ACCB0A-D41E-4CBE-97B3-26B93D55B315}"/>
    <cellStyle name="Comma 6 7 2" xfId="2212" xr:uid="{F3EE43AC-4970-4C1A-B4D6-B23E8786C3BE}"/>
    <cellStyle name="Comma 6 7 2 2" xfId="4236" xr:uid="{2BEB4C0B-ECA8-4E3F-9722-894DF4E03013}"/>
    <cellStyle name="Comma 6 7 2 2 2" xfId="8245" xr:uid="{FDE00223-5398-4602-B5DB-3D7EF65F4997}"/>
    <cellStyle name="Comma 6 7 2 2 3" xfId="29121" xr:uid="{A6F33EC0-A70A-4945-BA82-DC0D0786718B}"/>
    <cellStyle name="Comma 6 7 2 3" xfId="6254" xr:uid="{7050D162-4AF8-430F-B3E7-D366B6BB55C0}"/>
    <cellStyle name="Comma 6 7 2 4" xfId="10749" xr:uid="{E33D92E3-E5F2-4C5D-96E7-06156A5EF1DA}"/>
    <cellStyle name="Comma 6 7 2 5" xfId="12979" xr:uid="{997B821A-B531-48AC-8470-2B1EAB8C4ED2}"/>
    <cellStyle name="Comma 6 7 3" xfId="3199" xr:uid="{36E0999A-783B-49AA-B1B1-CFB823FD4396}"/>
    <cellStyle name="Comma 6 7 3 2" xfId="7208" xr:uid="{ADDB8CB9-8AA5-4603-B5ED-D2FC3FA67D24}"/>
    <cellStyle name="Comma 6 7 3 3" xfId="28120" xr:uid="{F998C020-E73C-4B86-ACB8-EB86F6EB739B}"/>
    <cellStyle name="Comma 6 7 4" xfId="5217" xr:uid="{6806A61E-DC6B-4CC1-89B4-28D4627E4FC5}"/>
    <cellStyle name="Comma 6 7 5" xfId="9712" xr:uid="{C2308504-DABB-4BD9-98F8-654C175B72EF}"/>
    <cellStyle name="Comma 6 7 6" xfId="11942" xr:uid="{1D5987DF-C0FB-431B-A443-6E27748AC138}"/>
    <cellStyle name="Comma 6 8" xfId="1196" xr:uid="{924B72E7-EC1D-4776-8EF3-548878658BFA}"/>
    <cellStyle name="Comma 6 8 2" xfId="2237" xr:uid="{7D52C3AF-2F7B-43D4-95C3-320E84D0F354}"/>
    <cellStyle name="Comma 6 8 2 2" xfId="4261" xr:uid="{362A2235-8A5E-4241-A27D-1C45E8D2E306}"/>
    <cellStyle name="Comma 6 8 2 2 2" xfId="8270" xr:uid="{432599F4-11DA-4574-B537-4283445E0FBB}"/>
    <cellStyle name="Comma 6 8 2 2 3" xfId="29145" xr:uid="{B1EFA49D-61DC-4F41-8514-EFFC3B6C7145}"/>
    <cellStyle name="Comma 6 8 2 3" xfId="6279" xr:uid="{2FE8686B-3E20-455B-ADAD-D2BA209D7DDF}"/>
    <cellStyle name="Comma 6 8 2 4" xfId="10774" xr:uid="{2EE7D813-C2C0-42B8-B764-319F123CFB97}"/>
    <cellStyle name="Comma 6 8 2 5" xfId="13004" xr:uid="{138E3A0C-F635-4E52-94DB-C6B1B88ACEBC}"/>
    <cellStyle name="Comma 6 8 3" xfId="3224" xr:uid="{6E30FEC1-5883-43D1-98BA-3FA8ED9483EA}"/>
    <cellStyle name="Comma 6 8 3 2" xfId="7233" xr:uid="{61D0881A-1711-4702-80AE-6683BA9240D3}"/>
    <cellStyle name="Comma 6 8 3 3" xfId="28143" xr:uid="{DBDF72EA-C33F-41FB-8CE9-D3A3E559C6A9}"/>
    <cellStyle name="Comma 6 8 4" xfId="5242" xr:uid="{5B3F43D2-427C-419C-A746-C081500A5CCB}"/>
    <cellStyle name="Comma 6 8 5" xfId="9737" xr:uid="{3355AD87-CB5D-465F-8B72-06D401614DB1}"/>
    <cellStyle name="Comma 6 8 6" xfId="11967" xr:uid="{211391FD-59F0-45F5-8640-33B023E98D70}"/>
    <cellStyle name="Comma 6 9" xfId="1221" xr:uid="{31D00694-7AC2-4F87-B2B8-48BE1ABE8206}"/>
    <cellStyle name="Comma 6 9 2" xfId="2262" xr:uid="{030A4553-C1F7-480D-BE1F-4BD41CB767B1}"/>
    <cellStyle name="Comma 6 9 2 2" xfId="4286" xr:uid="{4846E1D7-C319-4286-9E87-C601D674F570}"/>
    <cellStyle name="Comma 6 9 2 2 2" xfId="8295" xr:uid="{226CCAC0-1CD8-47FD-B38E-9069CFB5E2DE}"/>
    <cellStyle name="Comma 6 9 2 2 3" xfId="29169" xr:uid="{F5E77574-BFD3-4F94-AAD7-9A362D8D7EB6}"/>
    <cellStyle name="Comma 6 9 2 3" xfId="6304" xr:uid="{3D119FDC-50BD-4350-A397-D9D70FD16173}"/>
    <cellStyle name="Comma 6 9 2 4" xfId="10799" xr:uid="{8CB155D8-4067-4348-80F7-35D382C85C53}"/>
    <cellStyle name="Comma 6 9 2 5" xfId="13029" xr:uid="{86249DBD-D13F-4D3E-99F8-6898AFC4A00C}"/>
    <cellStyle name="Comma 6 9 3" xfId="3249" xr:uid="{8F4FEE75-4223-47DA-B533-5DB91588D35D}"/>
    <cellStyle name="Comma 6 9 3 2" xfId="7258" xr:uid="{A70F77AE-F771-46DB-83E8-B17FC3C991DB}"/>
    <cellStyle name="Comma 6 9 3 3" xfId="28167" xr:uid="{5CA6ED90-56AE-40B9-B912-C2BDBC47D5E3}"/>
    <cellStyle name="Comma 6 9 4" xfId="5267" xr:uid="{F1C2A9E7-1212-4B73-8678-3718728B84AA}"/>
    <cellStyle name="Comma 6 9 5" xfId="9762" xr:uid="{BA01F408-C071-46E1-ACF6-65D624FEF262}"/>
    <cellStyle name="Comma 6 9 6" xfId="11992" xr:uid="{3F5B461B-4221-402E-ADD1-01F5F0023A17}"/>
    <cellStyle name="Comma 60" xfId="8676" xr:uid="{56F51791-6D0C-4C09-8E22-A57376E8C999}"/>
    <cellStyle name="Comma 61" xfId="8782" xr:uid="{285F430E-5C7B-42E6-AB57-597F332A38F4}"/>
    <cellStyle name="Comma 62" xfId="8784" xr:uid="{47C20996-5707-4E3B-AFBC-43B114B9673E}"/>
    <cellStyle name="Comma 63" xfId="8786" xr:uid="{677A5E1C-A5F8-4354-A103-47DC53CF7C52}"/>
    <cellStyle name="Comma 64" xfId="8788" xr:uid="{17379C40-F5C8-4E3A-9725-6E15FD1C17D3}"/>
    <cellStyle name="Comma 65" xfId="8790" xr:uid="{345F9826-134A-434C-A111-712997B48EDB}"/>
    <cellStyle name="Comma 66" xfId="8792" xr:uid="{E403612C-7A18-4F44-BFE7-21A8A3F8327A}"/>
    <cellStyle name="Comma 67" xfId="8794" xr:uid="{EF733A07-E809-4DA5-9E19-9D4ABAE3F376}"/>
    <cellStyle name="Comma 68" xfId="8796" xr:uid="{95EAAB62-F248-413F-B55A-232E72906641}"/>
    <cellStyle name="Comma 69" xfId="8798" xr:uid="{CC3EFA5C-A014-4CF6-A9A3-8D6657F2FD6D}"/>
    <cellStyle name="Comma 7" xfId="462" xr:uid="{9DBFB69B-768D-4757-A57F-05708D28BE3B}"/>
    <cellStyle name="Comma 7 2" xfId="536" xr:uid="{E04A6B57-93C6-4F27-85A9-1CF66284FE57}"/>
    <cellStyle name="Comma 7 2 2" xfId="831" xr:uid="{9FFF9A1C-D3B9-42B1-A9CD-A121281B9462}"/>
    <cellStyle name="Comma 7 2 2 2" xfId="2352" xr:uid="{8667980D-7A33-47D4-8864-87ED2D4E8830}"/>
    <cellStyle name="Comma 7 2 3" xfId="613" xr:uid="{F31846DD-F6FC-496F-8406-C2E88432956E}"/>
    <cellStyle name="Comma 7 2 4" xfId="27551" xr:uid="{6AC1F62A-31D3-497C-83B8-703D4A7ACBB5}"/>
    <cellStyle name="Comma 7 3" xfId="749" xr:uid="{4CAE2B48-F61D-4F4F-B54F-9F84175A604A}"/>
    <cellStyle name="Comma 7 3 2" xfId="1020" xr:uid="{6C390EFD-3180-41E8-9816-96C5AAEB9EA3}"/>
    <cellStyle name="Comma 7 3 2 2" xfId="2061" xr:uid="{381F5EFB-AAB8-4BD5-9C8C-838B818B331D}"/>
    <cellStyle name="Comma 7 3 2 2 2" xfId="4085" xr:uid="{9605E942-A9B1-4033-B2E0-6D9F40D339EF}"/>
    <cellStyle name="Comma 7 3 2 2 2 2" xfId="8094" xr:uid="{DF6EBF8A-48B4-45BE-95D6-95A828273069}"/>
    <cellStyle name="Comma 7 3 2 2 2 3" xfId="28971" xr:uid="{0C9ABFB7-A963-44EB-A7D9-ABC469D8FE7B}"/>
    <cellStyle name="Comma 7 3 2 2 3" xfId="6103" xr:uid="{4C2606BE-C2C4-4789-8583-CB3DD0A7F997}"/>
    <cellStyle name="Comma 7 3 2 2 4" xfId="10598" xr:uid="{E15FE893-3A6C-4240-8195-624E767E93D2}"/>
    <cellStyle name="Comma 7 3 2 2 5" xfId="12828" xr:uid="{0FF2635C-8D5D-47EE-9FCB-57ADE959DC12}"/>
    <cellStyle name="Comma 7 3 2 3" xfId="3048" xr:uid="{EEF5A86A-498D-44D4-8E27-B070454E2CAF}"/>
    <cellStyle name="Comma 7 3 2 3 2" xfId="7057" xr:uid="{32EE3713-FBAE-470B-B017-83974B5E8616}"/>
    <cellStyle name="Comma 7 3 2 3 3" xfId="27974" xr:uid="{6A40734F-A581-4F5C-A987-62A7D0D5E7AA}"/>
    <cellStyle name="Comma 7 3 2 4" xfId="5066" xr:uid="{4CABB9E3-E481-48CF-84BB-F52D1D699396}"/>
    <cellStyle name="Comma 7 3 2 5" xfId="9561" xr:uid="{33DEEB47-A7F2-43AA-84F9-44F229E392A9}"/>
    <cellStyle name="Comma 7 3 2 6" xfId="11791" xr:uid="{0CF39CDE-6C36-4022-B2A3-18050B2DF57B}"/>
    <cellStyle name="Comma 7 3 3" xfId="1794" xr:uid="{7713A7F4-B93E-4C4C-9B22-650C7D8023DC}"/>
    <cellStyle name="Comma 7 3 3 2" xfId="3818" xr:uid="{F022CD82-AF4E-490C-9CEC-A2E45D5B582F}"/>
    <cellStyle name="Comma 7 3 3 2 2" xfId="7827" xr:uid="{3E0C454C-860A-4828-93B7-276EDDD0E835}"/>
    <cellStyle name="Comma 7 3 3 2 3" xfId="28710" xr:uid="{24803306-7335-4A3D-8FBA-55AB5BA2EBCD}"/>
    <cellStyle name="Comma 7 3 3 3" xfId="5836" xr:uid="{BAE82BF9-39F2-40B7-851A-F0E0D15B12C6}"/>
    <cellStyle name="Comma 7 3 3 4" xfId="10331" xr:uid="{DA05F69D-394B-43F5-9485-91F907B1F6D8}"/>
    <cellStyle name="Comma 7 3 3 5" xfId="12561" xr:uid="{4626447E-4BC2-442D-A9CD-7560DE3E9BB3}"/>
    <cellStyle name="Comma 7 3 4" xfId="2781" xr:uid="{D4879FEC-5490-4CE5-AEBA-5C8E077B0E76}"/>
    <cellStyle name="Comma 7 3 4 2" xfId="6790" xr:uid="{EA96D3D8-CA90-441A-AEE8-A46FD7CBD5C3}"/>
    <cellStyle name="Comma 7 3 4 3" xfId="27727" xr:uid="{5208AF0E-FC0E-4C9E-A31C-8CDEB5DAAA70}"/>
    <cellStyle name="Comma 7 3 5" xfId="4798" xr:uid="{FEA2EE68-85B3-4374-AD70-01F97F04F92D}"/>
    <cellStyle name="Comma 7 3 5 2" xfId="24837" xr:uid="{251C8FD7-FA87-4731-B65E-B3F5AD704808}"/>
    <cellStyle name="Comma 7 3 6" xfId="9294" xr:uid="{118B05F8-5C7E-484E-9A2D-3C5EF6214103}"/>
    <cellStyle name="Comma 7 3 7" xfId="11523" xr:uid="{A3A96693-3FF5-45FE-97E7-2EF4C7788FA8}"/>
    <cellStyle name="Comma 7 4" xfId="1527" xr:uid="{3C0163CE-214B-4714-B50E-2D384CE288F7}"/>
    <cellStyle name="Comma 7 4 2" xfId="3551" xr:uid="{B7CCC4EA-CAAE-4189-AC97-4139D17C98C7}"/>
    <cellStyle name="Comma 7 4 2 2" xfId="7560" xr:uid="{A3C1C356-7909-404C-A06E-77029FBEBC7A}"/>
    <cellStyle name="Comma 7 4 2 3" xfId="28463" xr:uid="{CD6616F1-9B05-4A66-863E-082997E7C74E}"/>
    <cellStyle name="Comma 7 4 3" xfId="5569" xr:uid="{84F38EC8-3F40-4153-BAC7-F5F6A42B858A}"/>
    <cellStyle name="Comma 7 4 4" xfId="10064" xr:uid="{31277913-0BE3-4BFD-8AA3-796EFB8426C1}"/>
    <cellStyle name="Comma 7 4 5" xfId="12294" xr:uid="{B8C060B9-6AF6-4855-9829-4480B1F93E7F}"/>
    <cellStyle name="Comma 7 5" xfId="2514" xr:uid="{8C67EE42-ABE5-4296-9D46-CBF92F2B9B84}"/>
    <cellStyle name="Comma 7 5 2" xfId="6523" xr:uid="{7F0F1C00-41D6-4BD8-9874-7F2F1E2751D9}"/>
    <cellStyle name="Comma 7 5 2 2" xfId="27495" xr:uid="{1E584AB7-9570-4C39-B24B-9A7B75030424}"/>
    <cellStyle name="Comma 7 5 3" xfId="9025" xr:uid="{FAE9DF6C-DB10-4A50-86B0-7CA2F57511A4}"/>
    <cellStyle name="Comma 7 5 4" xfId="11249" xr:uid="{ADD26F8F-9C50-4FA9-8204-8E170C100B9C}"/>
    <cellStyle name="Comma 7 6" xfId="4530" xr:uid="{FFA57A4A-764B-4175-A5A7-B776837598FA}"/>
    <cellStyle name="Comma 7 6 2" xfId="4365" xr:uid="{4C2E54E0-9F94-4CAE-872F-055CE73E715C}"/>
    <cellStyle name="Comma 70" xfId="8800" xr:uid="{C321A77F-EE0C-411C-9BD6-E5C1BD94F0CD}"/>
    <cellStyle name="Comma 71" xfId="8802" xr:uid="{4ED15B0B-9AFC-4D79-B185-069980CEA7BC}"/>
    <cellStyle name="Comma 72" xfId="8804" xr:uid="{CFF32E55-BE9B-49F6-8378-6463D7D9202F}"/>
    <cellStyle name="Comma 73" xfId="8806" xr:uid="{45373115-E502-4B9D-A4E5-134F2A87FA4D}"/>
    <cellStyle name="Comma 74" xfId="8808" xr:uid="{FE1AB342-9675-43BC-821F-372A32B6FAC7}"/>
    <cellStyle name="Comma 75" xfId="8810" xr:uid="{1F16CCD1-863C-4826-B99C-5D4C69EF1215}"/>
    <cellStyle name="Comma 76" xfId="8812" xr:uid="{D41FD123-0F28-47C2-AF32-C42DD3939E5E}"/>
    <cellStyle name="Comma 77" xfId="8814" xr:uid="{E2EC3693-7B2C-4846-BABA-3565CAF959BD}"/>
    <cellStyle name="Comma 78" xfId="8818" xr:uid="{11A53EC7-BBFD-4B8B-A2CB-9EFA3C2C5833}"/>
    <cellStyle name="Comma 79" xfId="8819" xr:uid="{51E5E23F-6A51-4571-A8F3-4D97880A44DF}"/>
    <cellStyle name="Comma 8" xfId="480" xr:uid="{0A186B85-59C2-4A96-A931-07E58C1C06CD}"/>
    <cellStyle name="Comma 8 2" xfId="767" xr:uid="{008A213E-6EB1-49A7-A0BA-D87B2FF1D535}"/>
    <cellStyle name="Comma 8 2 2" xfId="1812" xr:uid="{174748D7-34BF-4D47-AAB0-4A04E1EC9C4C}"/>
    <cellStyle name="Comma 8 2 2 2" xfId="3836" xr:uid="{7DC09C83-9D70-49EF-A764-9BB7C0FA2CA7}"/>
    <cellStyle name="Comma 8 2 2 2 2" xfId="7845" xr:uid="{7ACE0981-A92F-4EE1-B1F9-C237EE87CF9D}"/>
    <cellStyle name="Comma 8 2 2 2 3" xfId="28727" xr:uid="{F59EE271-D2FD-46F8-B5B6-43DAA2A2D74C}"/>
    <cellStyle name="Comma 8 2 2 3" xfId="5854" xr:uid="{2C3E977F-9F29-4024-AC97-4D4732E76625}"/>
    <cellStyle name="Comma 8 2 2 4" xfId="10349" xr:uid="{DC1CCA30-4C70-466B-B788-BF2FDD5D6A60}"/>
    <cellStyle name="Comma 8 2 2 5" xfId="12579" xr:uid="{C4CBBD83-D124-4EA0-A15F-58F074827256}"/>
    <cellStyle name="Comma 8 2 3" xfId="2799" xr:uid="{619E1B66-ED4C-432D-B7AA-E091ABFDA104}"/>
    <cellStyle name="Comma 8 2 3 2" xfId="6808" xr:uid="{92E9D365-20D6-48C9-97B0-C9DFBC9D5E99}"/>
    <cellStyle name="Comma 8 2 3 3" xfId="27744" xr:uid="{340D51D1-9F24-4EE6-9EC7-8FBC73808F9B}"/>
    <cellStyle name="Comma 8 2 4" xfId="4816" xr:uid="{0DE09143-018B-4178-82B9-8F53DAC9CEFF}"/>
    <cellStyle name="Comma 8 2 4 2" xfId="27229" xr:uid="{0103A89F-3398-44C9-990A-A719E2F36E65}"/>
    <cellStyle name="Comma 8 2 5" xfId="9312" xr:uid="{6178A981-6F6C-4F1A-B0DA-DB8499813526}"/>
    <cellStyle name="Comma 8 2 6" xfId="11541" xr:uid="{68C495BF-ED2D-4AEB-BBD0-AB1855D10C58}"/>
    <cellStyle name="Comma 8 2 7" xfId="29444" xr:uid="{E62EE023-54E6-42AD-9F7E-CDEE0DD79A66}"/>
    <cellStyle name="Comma 8 3" xfId="1038" xr:uid="{8D6B2B52-B910-424B-BD69-AC2D1442A7F9}"/>
    <cellStyle name="Comma 8 3 2" xfId="2079" xr:uid="{51E7B066-B65C-456D-8FF4-DC30F614D969}"/>
    <cellStyle name="Comma 8 3 2 2" xfId="4103" xr:uid="{01A6AD39-A98C-4761-BA05-55231943ADD3}"/>
    <cellStyle name="Comma 8 3 2 2 2" xfId="8112" xr:uid="{EE6811C6-0F7C-4D81-BC0A-9859D80D85DE}"/>
    <cellStyle name="Comma 8 3 2 2 3" xfId="28989" xr:uid="{8BA5B107-1421-4FFB-BBA4-9EC617323A56}"/>
    <cellStyle name="Comma 8 3 2 3" xfId="6121" xr:uid="{91A7E09D-F368-4EB4-8926-454A2C01B4A9}"/>
    <cellStyle name="Comma 8 3 2 4" xfId="10616" xr:uid="{813CCD4C-CBDE-4EDA-89C2-E4E2D60B8D53}"/>
    <cellStyle name="Comma 8 3 2 5" xfId="12846" xr:uid="{D2D74845-997C-4C9E-A46F-3BA0023962E9}"/>
    <cellStyle name="Comma 8 3 3" xfId="3066" xr:uid="{8BD4EB87-6510-4140-97B9-BA8D65F11A7B}"/>
    <cellStyle name="Comma 8 3 3 2" xfId="7075" xr:uid="{F53961F8-0694-43FC-8445-B7EE24C7B89D}"/>
    <cellStyle name="Comma 8 3 3 3" xfId="27991" xr:uid="{CE35AAD9-2B22-41CE-B5B0-FC8E21F98C28}"/>
    <cellStyle name="Comma 8 3 4" xfId="5084" xr:uid="{2ABC319C-29AC-42E7-AF23-7C28857DCB43}"/>
    <cellStyle name="Comma 8 3 4 2" xfId="27125" xr:uid="{1D0FBE9D-80C2-4359-A51E-520CF941BC43}"/>
    <cellStyle name="Comma 8 3 5" xfId="9579" xr:uid="{58147D9D-EED9-4163-92B6-EF6F56E5530A}"/>
    <cellStyle name="Comma 8 3 6" xfId="11809" xr:uid="{F815C2B0-0F6F-4042-BDE2-F308336D2ADE}"/>
    <cellStyle name="Comma 8 4" xfId="1545" xr:uid="{B9901327-3A96-4C4B-9205-078EACE1CAEA}"/>
    <cellStyle name="Comma 8 4 2" xfId="3569" xr:uid="{53A12F58-1FBD-452D-B01B-C9F163854D33}"/>
    <cellStyle name="Comma 8 4 2 2" xfId="7578" xr:uid="{2820C9FF-B458-42DC-812E-7BDC0BDA8A12}"/>
    <cellStyle name="Comma 8 4 2 3" xfId="28480" xr:uid="{9934532A-9ACC-45F9-9994-35F1DB0D94F0}"/>
    <cellStyle name="Comma 8 4 3" xfId="5587" xr:uid="{41A08AAE-4443-4F35-BB9B-0476BA7EB886}"/>
    <cellStyle name="Comma 8 4 4" xfId="10082" xr:uid="{E4B148E9-EED7-46E7-B145-EE37B28266B0}"/>
    <cellStyle name="Comma 8 4 5" xfId="12312" xr:uid="{857AF2F9-6250-4405-9ED9-22683987F889}"/>
    <cellStyle name="Comma 8 5" xfId="2532" xr:uid="{CF30FF36-E066-4085-A040-17477D436DED}"/>
    <cellStyle name="Comma 8 5 2" xfId="6541" xr:uid="{ECC401E7-AEE0-468D-8540-AE72A2644B4C}"/>
    <cellStyle name="Comma 8 5 2 2" xfId="13180" xr:uid="{C0CBC060-F1E1-40AE-BEE6-37B565CBC462}"/>
    <cellStyle name="Comma 8 5 3" xfId="9043" xr:uid="{34445443-FA54-4AC5-B5BC-D0E06B3049BC}"/>
    <cellStyle name="Comma 8 5 4" xfId="11267" xr:uid="{19587D9A-969E-4368-AC46-A0B82D33DF63}"/>
    <cellStyle name="Comma 8 6" xfId="4548" xr:uid="{EE85476D-81CE-4025-ABB0-D91AA3767D6F}"/>
    <cellStyle name="Comma 8 7" xfId="8683" xr:uid="{99B7D9F4-FA46-455B-978E-66D715418A92}"/>
    <cellStyle name="Comma 80" xfId="8820" xr:uid="{4151D9C4-EDF4-45F2-B086-2911B83C4370}"/>
    <cellStyle name="Comma 81" xfId="8823" xr:uid="{06B671EA-6AC9-4B0D-825E-197507434D42}"/>
    <cellStyle name="Comma 82" xfId="8825" xr:uid="{FACBD682-70B5-487B-A674-E01804C4152D}"/>
    <cellStyle name="Comma 83" xfId="8827" xr:uid="{DA3355FC-2CBF-4998-AEF3-6430628BBFE0}"/>
    <cellStyle name="Comma 84" xfId="8829" xr:uid="{B495D79F-C476-4D63-AC1E-489BBC5BAC9F}"/>
    <cellStyle name="Comma 85" xfId="8831" xr:uid="{E156D236-32D4-4950-8423-7DF05BB8597B}"/>
    <cellStyle name="Comma 86" xfId="8833" xr:uid="{40FBB116-01B3-4922-B8EA-404F9C102228}"/>
    <cellStyle name="Comma 87" xfId="8835" xr:uid="{92929ED0-FCBA-4C09-812A-191C427BDDEF}"/>
    <cellStyle name="Comma 88" xfId="8837" xr:uid="{32AED2C0-B72A-4586-B49A-7DF7D20227B5}"/>
    <cellStyle name="Comma 89" xfId="8839" xr:uid="{419FB788-F7F9-4752-BA78-D9D6E6A9AE01}"/>
    <cellStyle name="Comma 9" xfId="498" xr:uid="{07BDEBCD-0D7B-4616-A989-0BB9C72D0026}"/>
    <cellStyle name="Comma 9 2" xfId="813" xr:uid="{28181115-042B-42B1-ABDE-C2C15454F15C}"/>
    <cellStyle name="Comma 9 2 2" xfId="1858" xr:uid="{D44D76F9-2941-42D5-89E7-B5FAF4E448E3}"/>
    <cellStyle name="Comma 9 2 2 2" xfId="3882" xr:uid="{F85C103E-F142-437C-928B-00D50514EEDB}"/>
    <cellStyle name="Comma 9 2 2 2 2" xfId="7891" xr:uid="{42CE527D-0022-4296-B038-01D5811C6044}"/>
    <cellStyle name="Comma 9 2 2 2 3" xfId="28772" xr:uid="{C53B81AA-AD6E-44AE-AB13-2A30ADF7148E}"/>
    <cellStyle name="Comma 9 2 2 3" xfId="5900" xr:uid="{53E9E1AE-4D1C-4FE2-8891-AFE3FA2F980F}"/>
    <cellStyle name="Comma 9 2 2 4" xfId="10395" xr:uid="{06F6A75D-882D-4BC5-9DFB-2076F5493DDF}"/>
    <cellStyle name="Comma 9 2 2 5" xfId="12625" xr:uid="{D0AB86A2-A9CE-4CC0-982B-BA5E6F23EB3B}"/>
    <cellStyle name="Comma 9 2 3" xfId="2845" xr:uid="{A3DE5E5F-720F-4AF3-960B-14B6D4104367}"/>
    <cellStyle name="Comma 9 2 3 2" xfId="6854" xr:uid="{9625748E-0B37-4A69-A78D-101A3F3A3B5B}"/>
    <cellStyle name="Comma 9 2 3 3" xfId="27786" xr:uid="{5BA7B402-35B1-4948-A103-0C050B4BFEEE}"/>
    <cellStyle name="Comma 9 2 4" xfId="4862" xr:uid="{22791C13-AF68-4DEE-9415-D89C99DFF877}"/>
    <cellStyle name="Comma 9 2 5" xfId="9358" xr:uid="{21478CA0-3365-4FB8-9AF6-6E3EAE65DFA2}"/>
    <cellStyle name="Comma 9 2 6" xfId="11587" xr:uid="{13BD5AA6-883A-41E9-9469-F99A4D67D445}"/>
    <cellStyle name="Comma 9 2 7" xfId="29445" xr:uid="{876BBB15-BD42-481F-9EB2-35060CE6F648}"/>
    <cellStyle name="Comma 9 3" xfId="1084" xr:uid="{B0903D8D-A4BE-4468-8891-73C488C27A87}"/>
    <cellStyle name="Comma 9 3 2" xfId="2125" xr:uid="{C66532CA-C2C6-4B63-8436-0FED5FC4FBFD}"/>
    <cellStyle name="Comma 9 3 2 2" xfId="4149" xr:uid="{583F4E98-40FE-424E-94DF-E7357F9FF7F3}"/>
    <cellStyle name="Comma 9 3 2 2 2" xfId="8158" xr:uid="{8E27C1BA-3302-4B6D-8C59-7A0764145657}"/>
    <cellStyle name="Comma 9 3 2 2 3" xfId="29035" xr:uid="{7B91E821-1144-4F41-BAD3-C5FD9F98F122}"/>
    <cellStyle name="Comma 9 3 2 3" xfId="6167" xr:uid="{FCE6F04E-F2DA-42DA-86FA-24268989C7CA}"/>
    <cellStyle name="Comma 9 3 2 4" xfId="10662" xr:uid="{AACC8EC4-F7AC-46AE-9C45-5BDF11EF76B9}"/>
    <cellStyle name="Comma 9 3 2 5" xfId="12892" xr:uid="{24968508-2B99-49A6-B98A-6642FC164B22}"/>
    <cellStyle name="Comma 9 3 3" xfId="3112" xr:uid="{9DB75DEE-117F-4C42-B249-B27B5118DC15}"/>
    <cellStyle name="Comma 9 3 3 2" xfId="7121" xr:uid="{2D753430-2033-4030-B942-DFD5E8582936}"/>
    <cellStyle name="Comma 9 3 3 3" xfId="28035" xr:uid="{D0DA926A-A760-49F5-9A28-DFC4B4DAEBF1}"/>
    <cellStyle name="Comma 9 3 4" xfId="5130" xr:uid="{198947C9-20CF-41A1-BF1D-290E5BE99EDD}"/>
    <cellStyle name="Comma 9 3 5" xfId="9625" xr:uid="{D91A3689-510E-4972-A997-251633D96C69}"/>
    <cellStyle name="Comma 9 3 6" xfId="11855" xr:uid="{DD390DA1-4DF9-4B09-898D-CE7694319A8F}"/>
    <cellStyle name="Comma 9 4" xfId="1563" xr:uid="{57D3EA57-EFD2-4DD5-A2C0-2AF6D560529A}"/>
    <cellStyle name="Comma 9 4 2" xfId="3587" xr:uid="{7B592CEF-6A9C-4B6B-A799-92B209C3D08F}"/>
    <cellStyle name="Comma 9 4 2 2" xfId="7596" xr:uid="{0F195EF0-23D5-4C29-96F5-024F7EC87BEB}"/>
    <cellStyle name="Comma 9 4 2 3" xfId="28497" xr:uid="{EE6B43D5-A176-4CA7-B15C-A013DA43D75E}"/>
    <cellStyle name="Comma 9 4 3" xfId="5605" xr:uid="{A6D00ED0-A2E4-4B52-8DE8-01C902EE422C}"/>
    <cellStyle name="Comma 9 4 4" xfId="10100" xr:uid="{7FA309EA-D028-4100-A22C-F161091B2BB9}"/>
    <cellStyle name="Comma 9 4 5" xfId="12330" xr:uid="{A2DB8F4E-256A-4B43-BB37-644BBCFD404E}"/>
    <cellStyle name="Comma 9 5" xfId="2550" xr:uid="{D06274FA-0326-46D8-A2C6-989ED9EBE763}"/>
    <cellStyle name="Comma 9 5 2" xfId="6559" xr:uid="{F01B6FBA-4612-4E47-87CC-33AD7FF81C3E}"/>
    <cellStyle name="Comma 9 5 2 2" xfId="27516" xr:uid="{38D02233-F163-4F3E-B61A-5A1E5B4E67E7}"/>
    <cellStyle name="Comma 9 5 3" xfId="9061" xr:uid="{AA9DCA10-FDA2-4060-B1B9-EB3BBE1FF230}"/>
    <cellStyle name="Comma 9 5 4" xfId="11285" xr:uid="{1B02ACA2-5D8E-4832-B162-C76B3ECC8C67}"/>
    <cellStyle name="Comma 9 6" xfId="4566" xr:uid="{4FB9726B-445F-482E-AD94-670D0B7A676C}"/>
    <cellStyle name="Comma 9 6 2" xfId="8592" xr:uid="{578991C0-637B-400D-8082-28EFA73433F3}"/>
    <cellStyle name="Comma 90" xfId="8841" xr:uid="{3ACADC72-AC4A-4035-8AF8-5EFF187C5FB2}"/>
    <cellStyle name="Comma 91" xfId="8843" xr:uid="{93415F16-FFA1-441A-903F-E7A56AB6BD8B}"/>
    <cellStyle name="Comma 92" xfId="8847" xr:uid="{9A0E6E5B-BF04-44D7-A602-C820C585E3FB}"/>
    <cellStyle name="Comma 93" xfId="8821" xr:uid="{42C545A8-1609-4A99-8662-41C28BC46E35}"/>
    <cellStyle name="Comma 94" xfId="8848" xr:uid="{79BA44C8-0307-4623-A13E-0E3277D78205}"/>
    <cellStyle name="Comma 95" xfId="8816" xr:uid="{9ECF7699-1762-4287-ABA0-CA582E20239A}"/>
    <cellStyle name="Comma 96" xfId="40" xr:uid="{00000000-0005-0000-0000-000003000000}"/>
    <cellStyle name="Comma 96 2" xfId="8574" xr:uid="{C01B4D3E-5541-43FE-8416-2C7CCA0B08CB}"/>
    <cellStyle name="Comma 97" xfId="41" xr:uid="{00000000-0005-0000-0000-000004000000}"/>
    <cellStyle name="Comma 97 2" xfId="8667" xr:uid="{7CD8E114-5D14-4F46-A839-AF144AEC416D}"/>
    <cellStyle name="Comma 98" xfId="8850" xr:uid="{858943A6-D00F-4109-8DFD-C583C872F97A}"/>
    <cellStyle name="Comma 99" xfId="8855" xr:uid="{DAD99EC8-F53E-4E72-8ABB-5A87FEE99D53}"/>
    <cellStyle name="Comma0" xfId="117" xr:uid="{95C62B2D-DC4C-4915-A41E-39346E5AE046}"/>
    <cellStyle name="Comma0 2" xfId="196" xr:uid="{B5A18F41-2DAF-442B-B642-879A260D0404}"/>
    <cellStyle name="Comma0 2 2" xfId="379" xr:uid="{3A43169A-51D7-415E-9DE2-F24D43B0A4F3}"/>
    <cellStyle name="Comma0 3" xfId="216" xr:uid="{56D60EA7-9308-4BB5-BA38-89AD8CD012C0}"/>
    <cellStyle name="Comma0 3 2" xfId="658" xr:uid="{F27E995E-7847-4BC3-972F-B19639DB7190}"/>
    <cellStyle name="Comma0 3 2 2" xfId="1705" xr:uid="{4806CAC3-4A71-4B0D-BB3F-7762FA841F73}"/>
    <cellStyle name="Comma0 3 2 2 2" xfId="3729" xr:uid="{B34F7C0D-DD45-44CC-A681-CBE305AE0587}"/>
    <cellStyle name="Comma0 3 2 2 2 2" xfId="7738" xr:uid="{F9EA75FD-0C4E-47DE-B9A0-D678A8B3631C}"/>
    <cellStyle name="Comma0 3 2 2 2 3" xfId="28624" xr:uid="{F37DC2CF-2FB9-424B-BE5E-1AFC917ED09C}"/>
    <cellStyle name="Comma0 3 2 2 3" xfId="5747" xr:uid="{2581CE4C-1049-4FEA-9FAD-FB79CACEBFA8}"/>
    <cellStyle name="Comma0 3 2 2 4" xfId="10242" xr:uid="{18657B0B-045E-444A-9336-00D1F5823F51}"/>
    <cellStyle name="Comma0 3 2 2 5" xfId="12472" xr:uid="{71BDE547-F46D-45DB-A5F4-93D10A220BE6}"/>
    <cellStyle name="Comma0 3 2 3" xfId="2692" xr:uid="{9AC8826A-7FFC-464D-8F93-01068478BD72}"/>
    <cellStyle name="Comma0 3 2 3 2" xfId="6701" xr:uid="{8C8BE5A5-0BAB-4FED-8C79-BE69BB30F068}"/>
    <cellStyle name="Comma0 3 2 3 3" xfId="27642" xr:uid="{EEFE5F69-5A19-40A1-B2F9-DDE489EDE08C}"/>
    <cellStyle name="Comma0 3 2 4" xfId="4709" xr:uid="{D12119E1-FAD8-4B10-8B35-3AB6B73FD821}"/>
    <cellStyle name="Comma0 3 2 5" xfId="9204" xr:uid="{1D4AFE54-D78C-4254-ABF7-6A0F9940CE78}"/>
    <cellStyle name="Comma0 3 2 6" xfId="11433" xr:uid="{01F081B5-1904-46A7-8CAA-2C9875CF5185}"/>
    <cellStyle name="Comma0 3 3" xfId="931" xr:uid="{D9EDB9D1-4666-49D2-9EB4-DA60D6821B55}"/>
    <cellStyle name="Comma0 3 3 2" xfId="1972" xr:uid="{5E0BA7DC-97D9-4FB8-93C9-978B82782C30}"/>
    <cellStyle name="Comma0 3 3 2 2" xfId="3996" xr:uid="{AFB75200-7255-442B-A8B1-2B4103E1D39A}"/>
    <cellStyle name="Comma0 3 3 2 2 2" xfId="8005" xr:uid="{AEB8CAF0-1556-4076-8E57-10F46CD16DDC}"/>
    <cellStyle name="Comma0 3 3 2 2 3" xfId="28884" xr:uid="{83AA6398-C29D-4D5A-93DF-6C7E2620C3D6}"/>
    <cellStyle name="Comma0 3 3 2 3" xfId="6014" xr:uid="{1E11D5F3-06AA-43BB-9BE2-FA13BA534D29}"/>
    <cellStyle name="Comma0 3 3 2 4" xfId="10509" xr:uid="{17345EE0-0035-432A-AE37-BE9FF05DBF30}"/>
    <cellStyle name="Comma0 3 3 2 5" xfId="12739" xr:uid="{F8308E02-D584-4E77-8EE5-B10DA4A06CDD}"/>
    <cellStyle name="Comma0 3 3 3" xfId="2959" xr:uid="{E9ED34E1-DB45-4A0A-A87F-85A31678FF36}"/>
    <cellStyle name="Comma0 3 3 3 2" xfId="6968" xr:uid="{A0A56331-6C68-4D0A-AA54-31368395B8F3}"/>
    <cellStyle name="Comma0 3 3 3 3" xfId="27887" xr:uid="{57B6C92A-FAB9-4D47-BD00-598F9CFEDB24}"/>
    <cellStyle name="Comma0 3 3 4" xfId="4977" xr:uid="{6F7A5394-E8FC-408F-A6C5-422CE57223E9}"/>
    <cellStyle name="Comma0 3 3 5" xfId="9472" xr:uid="{6B7A8B40-1655-4F3F-AF3F-894647018D9D}"/>
    <cellStyle name="Comma0 3 3 6" xfId="11702" xr:uid="{3C45D252-BFFB-455A-B9E6-3DE5FDC85D06}"/>
    <cellStyle name="Comma0 3 4" xfId="1435" xr:uid="{6EF15CF0-5403-4A94-B3A3-C11B1EB7EDAF}"/>
    <cellStyle name="Comma0 3 4 2" xfId="3461" xr:uid="{3DD83826-209D-404E-9B47-06EF5C585345}"/>
    <cellStyle name="Comma0 3 4 2 2" xfId="7470" xr:uid="{E6428B89-AA26-4161-BF4D-DC8BE2926CEE}"/>
    <cellStyle name="Comma0 3 4 2 3" xfId="28374" xr:uid="{2638B1D4-4825-40FD-8895-0118D02179EE}"/>
    <cellStyle name="Comma0 3 4 3" xfId="5479" xr:uid="{4CEC8DE1-998F-44E2-8694-AE5DD223640B}"/>
    <cellStyle name="Comma0 3 4 4" xfId="9974" xr:uid="{EDED8B9C-7404-49B0-A540-C46843E09656}"/>
    <cellStyle name="Comma0 3 4 5" xfId="12204" xr:uid="{1355604C-BEB5-4077-A391-7A8984A40035}"/>
    <cellStyle name="Comma0 3 5" xfId="418" xr:uid="{45FE3EA2-FEC9-42BB-BE6C-6F516D3DA0EF}"/>
    <cellStyle name="Comma0 3 5 2" xfId="2481" xr:uid="{F944398F-D9B1-40DC-9286-D5A22A71CA7C}"/>
    <cellStyle name="Comma0 3 5 2 2" xfId="6490" xr:uid="{93FD3008-225F-423B-94E3-9A63E4637A31}"/>
    <cellStyle name="Comma0 3 5 2 3" xfId="27462" xr:uid="{1D1B45F0-7229-4FB8-8DAD-9703A9A8BF84}"/>
    <cellStyle name="Comma0 3 5 3" xfId="4496" xr:uid="{B0489C6F-E0D5-45E8-A28E-37F8579A21A3}"/>
    <cellStyle name="Comma0 3 5 4" xfId="8989" xr:uid="{03795A3D-33ED-4A5F-9708-81A4284550CE}"/>
    <cellStyle name="Comma0 3 5 5" xfId="11211" xr:uid="{BF3CB515-29F3-47C0-9F20-FF329008458C}"/>
    <cellStyle name="Comma0 4" xfId="626" xr:uid="{7EEA8655-A77A-4010-B567-7E96A1668301}"/>
    <cellStyle name="Comma0 4 2" xfId="2343" xr:uid="{427EBB07-B92E-4193-8B8D-7E2260476E3C}"/>
    <cellStyle name="Comma0 5" xfId="2395" xr:uid="{022112ED-6EDF-4397-88AE-9AAC9CBC76BB}"/>
    <cellStyle name="Comma0 5 2" xfId="6404" xr:uid="{C2AD45CF-FF9A-45C9-AABA-EA92BE4BF05E}"/>
    <cellStyle name="Comma0 5 2 2" xfId="27287" xr:uid="{F50AABEA-DC59-400D-90F1-F21B2F5E3344}"/>
    <cellStyle name="Comma0 5 3" xfId="11072" xr:uid="{F14FD887-276C-4D6A-99A1-FD290727D66A}"/>
    <cellStyle name="Comma0 6" xfId="4389" xr:uid="{D0944B6C-5F53-4674-95C6-CDAFB66C5B79}"/>
    <cellStyle name="Comma0 7" xfId="8886" xr:uid="{56C31718-4F32-4596-84CA-6DF206D4CB5D}"/>
    <cellStyle name="Comma0 8" xfId="29289" xr:uid="{0B309603-A758-4037-B31D-30C775BA5C6D}"/>
    <cellStyle name="Comma-dash" xfId="29290" xr:uid="{1FA7AEA2-6E5A-4B83-A2BD-EFC40D50DCD1}"/>
    <cellStyle name="Comma-dollar" xfId="29291" xr:uid="{1BD7310D-B8D9-4CC2-A9C3-599918C6D071}"/>
    <cellStyle name="Curren - Style1" xfId="217" xr:uid="{2525A86C-18A0-4109-8D1B-15CBC9D92CB3}"/>
    <cellStyle name="Currency [0] 2" xfId="84" xr:uid="{9F7FEC3A-88E2-43F2-B754-A94C17359D97}"/>
    <cellStyle name="Currency [0] 2 2" xfId="29406" xr:uid="{32C1EBA6-54ED-4247-9B6D-D7C8353DD76E}"/>
    <cellStyle name="Currency [0] 2 3" xfId="29292" xr:uid="{22A79ACE-A36D-49BA-A6DA-BFA20C9D0A32}"/>
    <cellStyle name="Currency [0] 3" xfId="78" xr:uid="{ECAE6775-7B45-4FDF-B9AD-7F300C1140A6}"/>
    <cellStyle name="Currency 10" xfId="29348" xr:uid="{0EE1EB27-CAC2-4DBD-A1D8-FC8A050403DA}"/>
    <cellStyle name="Currency 11" xfId="29416" xr:uid="{41F4CD3F-98F5-454D-A67B-53F7A2261701}"/>
    <cellStyle name="Currency 12" xfId="29419" xr:uid="{DF106DFC-9A5D-4249-A048-802F3AD8CE55}"/>
    <cellStyle name="Currency 13" xfId="29420" xr:uid="{E1F9673A-6FFB-4043-8198-39FF8BFE2668}"/>
    <cellStyle name="Currency 14" xfId="11223" xr:uid="{F6B4A5E9-B58D-4256-8F59-B92D339B0122}"/>
    <cellStyle name="Currency 15" xfId="29387" xr:uid="{4EE26ECE-961A-4FC9-8745-ADC34E2FC3A7}"/>
    <cellStyle name="Currency 16" xfId="29509" xr:uid="{4B8E4BC3-BAA3-4737-A934-7F0551D9DD0F}"/>
    <cellStyle name="Currency 17" xfId="29499" xr:uid="{032CAAE4-BF4D-4ACD-AF87-859140C62225}"/>
    <cellStyle name="Currency 18" xfId="29456" xr:uid="{7F184F44-7B0C-43FD-B4C8-D2631B9AFFBC}"/>
    <cellStyle name="Currency 19" xfId="29430" xr:uid="{5DDDFB4C-AD61-462B-B3D7-9AC9272F8639}"/>
    <cellStyle name="Currency 2" xfId="83" xr:uid="{D89D63E3-0A09-470D-BE21-99B799A52B00}"/>
    <cellStyle name="Currency 2 10" xfId="29293" xr:uid="{ED3F2415-E858-4B82-9B8F-15796C349570}"/>
    <cellStyle name="Currency 2 2" xfId="360" xr:uid="{50DD62CD-4D25-4D1D-ABF9-D285AF038DA5}"/>
    <cellStyle name="Currency 2 2 2" xfId="388" xr:uid="{95361599-C4DB-4320-B889-6ACDC2E4E769}"/>
    <cellStyle name="Currency 2 2 2 2" xfId="390" xr:uid="{1160FFA3-A735-45B6-83D1-93607FFE2739}"/>
    <cellStyle name="Currency 2 2 2 3" xfId="8507" xr:uid="{45A5EDA3-88F9-4F87-982E-81A9A08F7291}"/>
    <cellStyle name="Currency 2 2 2 3 2" xfId="27450" xr:uid="{6A126C88-CB64-4EAD-872A-CFF0BBA2009F}"/>
    <cellStyle name="Currency 2 2 2 4" xfId="24840" xr:uid="{BA486FB4-BB17-494A-B246-B7650E93E634}"/>
    <cellStyle name="Currency 2 2 3" xfId="27182" xr:uid="{72BF3BC0-6FF6-4FB6-A1E2-1B4E62FB24B2}"/>
    <cellStyle name="Currency 2 2 4" xfId="24839" xr:uid="{6E7661D3-6B31-457A-93BB-6D99C46EACBD}"/>
    <cellStyle name="Currency 2 2 5" xfId="29294" xr:uid="{786408A9-DF33-4FD1-A656-7F7B11DE035E}"/>
    <cellStyle name="Currency 2 3" xfId="433" xr:uid="{F718A7A7-F2B6-4D58-AE7D-A6E4ECDB25FF}"/>
    <cellStyle name="Currency 2 3 2" xfId="27183" xr:uid="{E947F9DD-3874-4AB5-AC3C-80D5D102E70C}"/>
    <cellStyle name="Currency 2 3 3" xfId="24841" xr:uid="{911070EB-7F6E-4E54-B7B5-A13967D8C33B}"/>
    <cellStyle name="Currency 2 3 4" xfId="13112" xr:uid="{A9169113-D8FB-4CC7-9B29-6014E370CD92}"/>
    <cellStyle name="Currency 2 4" xfId="632" xr:uid="{08CD5110-0FC6-4EDA-A731-B242801ED426}"/>
    <cellStyle name="Currency 2 4 2" xfId="1682" xr:uid="{DDE3901C-DD61-43C9-A546-4FADB228C5E2}"/>
    <cellStyle name="Currency 2 4 2 2" xfId="3706" xr:uid="{F7732E53-0036-4823-9F59-B32A8E2D5A1E}"/>
    <cellStyle name="Currency 2 4 2 2 2" xfId="7715" xr:uid="{7B1AF097-8E25-474D-8BDB-90E3DDA94AEE}"/>
    <cellStyle name="Currency 2 4 2 2 3" xfId="28614" xr:uid="{06ED675C-2DE8-46E5-B7F0-CB94EFB47EA0}"/>
    <cellStyle name="Currency 2 4 2 3" xfId="5724" xr:uid="{9B162068-D9F1-48DA-917D-4BFFECBB4BA9}"/>
    <cellStyle name="Currency 2 4 2 4" xfId="10219" xr:uid="{E8982AE9-6FCC-4683-8197-0BD795C6C0A1}"/>
    <cellStyle name="Currency 2 4 2 5" xfId="12449" xr:uid="{E5062F90-770F-4BB1-B0B6-FE3B4A7E9D9C}"/>
    <cellStyle name="Currency 2 4 3" xfId="2669" xr:uid="{C4F7BA33-9C75-43A4-A2AA-FFA33232F318}"/>
    <cellStyle name="Currency 2 4 3 2" xfId="6678" xr:uid="{F297DDBA-5EC6-4D61-96AC-26FE2059E8C2}"/>
    <cellStyle name="Currency 2 4 3 3" xfId="27630" xr:uid="{4EC59104-109B-49DE-910F-8A9C8B0084DA}"/>
    <cellStyle name="Currency 2 4 4" xfId="4686" xr:uid="{529A1D64-B73B-4548-93CC-226799458F02}"/>
    <cellStyle name="Currency 2 4 4 2" xfId="27181" xr:uid="{51458244-5538-4682-B95B-816E3B374CA4}"/>
    <cellStyle name="Currency 2 4 5" xfId="8373" xr:uid="{151E3FC8-3490-41B7-B9B9-9C5FE869098E}"/>
    <cellStyle name="Currency 2 4 6" xfId="9180" xr:uid="{1F768BD3-B94A-4DF9-B602-40E2929BBEDC}"/>
    <cellStyle name="Currency 2 4 7" xfId="11410" xr:uid="{FFBF437F-11FD-4907-962F-229CE51CB2EF}"/>
    <cellStyle name="Currency 2 5" xfId="908" xr:uid="{4530B934-33FF-470F-8DF2-96C9E8DDBA5C}"/>
    <cellStyle name="Currency 2 5 2" xfId="1949" xr:uid="{645A89DC-DE87-4E07-9E8A-F39F894395B0}"/>
    <cellStyle name="Currency 2 5 2 2" xfId="3973" xr:uid="{BCB97487-BFBC-4999-A772-EF1266E1CBB1}"/>
    <cellStyle name="Currency 2 5 2 2 2" xfId="7982" xr:uid="{47BBA2B4-D436-4179-8777-41E2619FCAD9}"/>
    <cellStyle name="Currency 2 5 2 2 3" xfId="28862" xr:uid="{6D118D61-901F-413B-9386-FFC35AEAADCD}"/>
    <cellStyle name="Currency 2 5 2 3" xfId="5991" xr:uid="{6A57E230-55B4-421F-B6DD-CFF99F5FA608}"/>
    <cellStyle name="Currency 2 5 2 4" xfId="10486" xr:uid="{FF02F59E-028E-4233-A905-A43654124817}"/>
    <cellStyle name="Currency 2 5 2 5" xfId="12716" xr:uid="{2B232298-4344-4B0A-A5F8-CCB2E03B1778}"/>
    <cellStyle name="Currency 2 5 3" xfId="2936" xr:uid="{BBCDF0EB-B063-4DB9-AFD7-4702C3D2AFE5}"/>
    <cellStyle name="Currency 2 5 3 2" xfId="6945" xr:uid="{DD309779-B6D7-4426-902B-841DEE05F346}"/>
    <cellStyle name="Currency 2 5 3 3" xfId="27877" xr:uid="{F4D65A31-182A-46EA-98BC-E03718C8F845}"/>
    <cellStyle name="Currency 2 5 4" xfId="4954" xr:uid="{45A79BBF-7E63-4F08-8A1E-5793766F26E8}"/>
    <cellStyle name="Currency 2 5 4 2" xfId="24838" xr:uid="{D6BCA2CD-EEFD-4E12-B5BB-2C83424EB811}"/>
    <cellStyle name="Currency 2 5 5" xfId="9449" xr:uid="{098D727F-5E0F-4FF5-B1D0-C6D8FB036CD0}"/>
    <cellStyle name="Currency 2 5 6" xfId="11679" xr:uid="{526E6349-A42E-4FF6-AFCE-6247EA309229}"/>
    <cellStyle name="Currency 2 6" xfId="1395" xr:uid="{CAF22A6C-AF9A-44F0-8120-4AF978E39162}"/>
    <cellStyle name="Currency 2 6 2" xfId="3422" xr:uid="{E2A67177-9CCF-499F-A7FE-850F59FDBDDB}"/>
    <cellStyle name="Currency 2 6 2 2" xfId="7431" xr:uid="{9E6C2F1C-8002-42EC-8506-5A214A65B096}"/>
    <cellStyle name="Currency 2 6 2 3" xfId="28336" xr:uid="{7CBECB90-A309-4F57-995B-C72EC5E3A7B1}"/>
    <cellStyle name="Currency 2 6 3" xfId="5440" xr:uid="{CD500410-9C8F-43CB-8327-B87F3F35484E}"/>
    <cellStyle name="Currency 2 6 4" xfId="9935" xr:uid="{C06CF773-5728-481C-9D2D-2EA55FD4D9ED}"/>
    <cellStyle name="Currency 2 6 5" xfId="12165" xr:uid="{4616A52C-528E-4ECE-8650-B74658747170}"/>
    <cellStyle name="Currency 2 7" xfId="394" xr:uid="{2153D1FE-1318-413D-85F8-1733356C0004}"/>
    <cellStyle name="Currency 2 7 2" xfId="2458" xr:uid="{E298A765-A651-4F27-8B58-82458E7965E2}"/>
    <cellStyle name="Currency 2 7 2 2" xfId="6467" xr:uid="{9A9FD007-462D-4EF5-AE65-836E5EA3B8BD}"/>
    <cellStyle name="Currency 2 7 2 3" xfId="27453" xr:uid="{A0DA0AB4-7E74-42FD-B4EB-EC6B7A85A7AF}"/>
    <cellStyle name="Currency 2 7 3" xfId="4473" xr:uid="{3EC3118F-C89A-4C8C-A9CA-DB6BFDAE4B78}"/>
    <cellStyle name="Currency 2 7 4" xfId="8967" xr:uid="{E2B3B6FB-46F0-4273-8450-D6A57E0325F2}"/>
    <cellStyle name="Currency 2 7 5" xfId="11189" xr:uid="{AD80F01F-D940-4BAC-8F7E-98B35D06EB8C}"/>
    <cellStyle name="Currency 2 8" xfId="8480" xr:uid="{2080409A-8D0B-4D54-B8E4-D7E0FB6FFAAE}"/>
    <cellStyle name="Currency 2 8 2" xfId="11143" xr:uid="{B1FA22AA-BAFE-4B48-920F-2D50883A72CD}"/>
    <cellStyle name="Currency 2 9" xfId="11036" xr:uid="{24DB986C-536E-4D37-8C75-F55EDD2E0A5B}"/>
    <cellStyle name="Currency 20" xfId="29493" xr:uid="{1F6ADFF9-9AE7-4CAB-A7A0-0DC66F77CD14}"/>
    <cellStyle name="Currency 21" xfId="29473" xr:uid="{8115B3B8-4CC9-4DA4-93B8-D5340AFD1B48}"/>
    <cellStyle name="Currency 22" xfId="29527" xr:uid="{156C87CD-33BD-4628-B82F-7CC5A1DA1A78}"/>
    <cellStyle name="Currency 23" xfId="29530" xr:uid="{5FDA3D86-A2F2-453A-ADE2-7B1842A1EDBB}"/>
    <cellStyle name="Currency 24" xfId="29533" xr:uid="{046174FF-C313-43C2-BF66-C6F82BDC9A48}"/>
    <cellStyle name="Currency 25" xfId="29536" xr:uid="{A83C038B-671B-47FB-B06E-D4509148A780}"/>
    <cellStyle name="Currency 26" xfId="29539" xr:uid="{7E24DF0B-8AF2-408A-8E43-6756EC27E35D}"/>
    <cellStyle name="Currency 27" xfId="29543" xr:uid="{0A713FD4-8E4A-4216-B20A-C898588A3887}"/>
    <cellStyle name="Currency 28" xfId="29547" xr:uid="{EB4DBF00-191C-432C-9B7F-8147C62A6787}"/>
    <cellStyle name="Currency 29" xfId="29550" xr:uid="{0C758218-0D93-4EA3-AB8A-CB3AB3B12D20}"/>
    <cellStyle name="Currency 3" xfId="77" xr:uid="{0F02D7F9-2114-417A-BE10-93861C3FBD97}"/>
    <cellStyle name="Currency 3 2" xfId="723" xr:uid="{7CDB6D73-A28E-4780-9395-3658BE6A8D03}"/>
    <cellStyle name="Currency 3 2 2" xfId="1769" xr:uid="{BCB67BD5-B24A-46BB-8DA8-C7A397B4414F}"/>
    <cellStyle name="Currency 3 2 2 2" xfId="3793" xr:uid="{9ECB0B75-1611-49FE-B3F6-CED9AC7CD376}"/>
    <cellStyle name="Currency 3 2 2 2 2" xfId="7802" xr:uid="{4DC7E39E-A1FD-48B3-9385-698E8754D26E}"/>
    <cellStyle name="Currency 3 2 2 2 3" xfId="27185" xr:uid="{83C643E8-EA0F-4544-B92E-98821132D089}"/>
    <cellStyle name="Currency 3 2 2 3" xfId="5811" xr:uid="{E8F8D858-D5F1-4D43-9A5A-54ECAE8B9DCA}"/>
    <cellStyle name="Currency 3 2 2 4" xfId="10306" xr:uid="{4C29A186-990A-42A0-AAB9-A0ED265717B7}"/>
    <cellStyle name="Currency 3 2 2 5" xfId="12536" xr:uid="{4FA84307-8992-4EB3-B963-89910D781134}"/>
    <cellStyle name="Currency 3 2 3" xfId="2756" xr:uid="{FAC35370-D9CF-4CAB-885A-2F8FDD00E274}"/>
    <cellStyle name="Currency 3 2 3 2" xfId="6765" xr:uid="{35329B3E-91E6-4DAC-8795-A8FF380FD643}"/>
    <cellStyle name="Currency 3 2 3 3" xfId="24843" xr:uid="{7CEBAB42-5464-4901-94F8-57490E9441AE}"/>
    <cellStyle name="Currency 3 2 4" xfId="4773" xr:uid="{E3430519-2D60-442F-B8DA-6370B170C528}"/>
    <cellStyle name="Currency 3 2 5" xfId="9268" xr:uid="{787E4E00-E487-4BC7-9227-65AD900E9AB7}"/>
    <cellStyle name="Currency 3 2 6" xfId="11498" xr:uid="{80A38619-D64D-4CEB-9E90-4EEA4899E525}"/>
    <cellStyle name="Currency 3 3" xfId="995" xr:uid="{DF02E795-0F0C-40B5-8C62-B8FE2F02F05F}"/>
    <cellStyle name="Currency 3 3 2" xfId="2036" xr:uid="{1D118608-51FD-4C98-998E-F9D79CD3642C}"/>
    <cellStyle name="Currency 3 3 2 2" xfId="4060" xr:uid="{A0C2EA98-3D4B-4098-9537-75232D984C57}"/>
    <cellStyle name="Currency 3 3 2 2 2" xfId="8069" xr:uid="{0FD68297-3292-4914-973E-B2805A65A8C8}"/>
    <cellStyle name="Currency 3 3 2 2 3" xfId="28948" xr:uid="{319E11C3-B29F-489F-AAD0-0A7B5CAC1357}"/>
    <cellStyle name="Currency 3 3 2 3" xfId="6078" xr:uid="{93B48103-182B-4A97-B687-4FEF089BDB44}"/>
    <cellStyle name="Currency 3 3 2 3 2" xfId="27264" xr:uid="{4E51BDD7-C37E-4C9C-98DA-DD1C4ECBA254}"/>
    <cellStyle name="Currency 3 3 2 4" xfId="10573" xr:uid="{B2A75277-96E6-44C8-94D6-52608343ECA7}"/>
    <cellStyle name="Currency 3 3 2 5" xfId="12803" xr:uid="{2BD73D6A-2C2D-485D-88D4-4F7CA475E917}"/>
    <cellStyle name="Currency 3 3 3" xfId="3023" xr:uid="{1BE76F17-105C-4C78-BC0B-75F586B01162}"/>
    <cellStyle name="Currency 3 3 3 2" xfId="7032" xr:uid="{40A836B4-9846-49FB-920E-B33619EED398}"/>
    <cellStyle name="Currency 3 3 3 3" xfId="27951" xr:uid="{8A5A43CD-0569-4563-B3B7-40D459C4336F}"/>
    <cellStyle name="Currency 3 3 4" xfId="5041" xr:uid="{6CF77D17-3705-464F-8AB2-360D9F082080}"/>
    <cellStyle name="Currency 3 3 4 2" xfId="27186" xr:uid="{235671AA-554A-4A37-9673-5B2C01804B7C}"/>
    <cellStyle name="Currency 3 3 5" xfId="9536" xr:uid="{F00EFBD7-6127-45EE-90D8-C2A68F79161D}"/>
    <cellStyle name="Currency 3 3 6" xfId="11766" xr:uid="{73D68E1D-AC19-4766-8CB1-5663B78457F7}"/>
    <cellStyle name="Currency 3 4" xfId="1502" xr:uid="{178F839C-349C-473E-80DA-F9AAA12FD8D2}"/>
    <cellStyle name="Currency 3 4 2" xfId="3526" xr:uid="{624C4C15-7CA8-42CD-880A-6959DDBF4283}"/>
    <cellStyle name="Currency 3 4 2 2" xfId="7535" xr:uid="{CBF5C2EE-D61C-43EE-9BCC-F6A7E6B40562}"/>
    <cellStyle name="Currency 3 4 2 3" xfId="28440" xr:uid="{3D4DC448-682C-4F4E-91B6-4022B1EA6971}"/>
    <cellStyle name="Currency 3 4 3" xfId="5544" xr:uid="{E91492F0-91FF-4664-8F17-1B454608928D}"/>
    <cellStyle name="Currency 3 4 3 2" xfId="27184" xr:uid="{7C37E829-D0B5-447D-B03C-AE3B9E30E578}"/>
    <cellStyle name="Currency 3 4 4" xfId="10039" xr:uid="{B8272565-ADD7-412D-8A7C-BB78CC925C3D}"/>
    <cellStyle name="Currency 3 4 5" xfId="12269" xr:uid="{E5ADD28E-240F-4617-9532-7DBF2A31B42B}"/>
    <cellStyle name="Currency 3 5" xfId="432" xr:uid="{0459E2AD-A9A1-4336-9F09-32B2EA293088}"/>
    <cellStyle name="Currency 3 5 2" xfId="4504" xr:uid="{958EFB60-5D26-43D7-A276-4C59C9FC3CE3}"/>
    <cellStyle name="Currency 3 5 2 2" xfId="29251" xr:uid="{647E8308-A171-4AA5-91FE-C5865D20B075}"/>
    <cellStyle name="Currency 3 5 3" xfId="8999" xr:uid="{4BC33141-34F0-4855-AE4B-4FFE3D1FC013}"/>
    <cellStyle name="Currency 3 5 3 2" xfId="24842" xr:uid="{D49D6565-A535-47AC-9537-9A8111B42D89}"/>
    <cellStyle name="Currency 3 5 4" xfId="11222" xr:uid="{41C2BDBD-5C12-4C58-8071-BA3E14EA01B4}"/>
    <cellStyle name="Currency 3 6" xfId="2489" xr:uid="{683B217A-2424-4E9E-80D2-E05FE5ED1D03}"/>
    <cellStyle name="Currency 3 6 2" xfId="6498" xr:uid="{A6BB2D91-3C51-4051-AEA5-4170A31DD2AE}"/>
    <cellStyle name="Currency 3 7" xfId="29295" xr:uid="{4AB11E2F-FB5F-4090-B226-86C7C470E51F}"/>
    <cellStyle name="Currency 30" xfId="29552" xr:uid="{2E4D21BA-AB66-4329-A647-100179DFA097}"/>
    <cellStyle name="Currency 31" xfId="29554" xr:uid="{AB747D6C-F077-42B0-A778-6FCA3AFC7BEB}"/>
    <cellStyle name="Currency 32" xfId="29459" xr:uid="{C9E64C91-1261-4844-A76B-D0B8A87BEC5A}"/>
    <cellStyle name="Currency 33" xfId="29556" xr:uid="{F1E4FD20-88D1-409E-BB0C-0D3CAA2D9376}"/>
    <cellStyle name="Currency 34" xfId="29560" xr:uid="{0009C07D-9EA1-4A11-AC65-BD7BB956A506}"/>
    <cellStyle name="Currency 35" xfId="29563" xr:uid="{D5B7CA08-2CFA-44B2-9CD9-0C2AEE110476}"/>
    <cellStyle name="Currency 4" xfId="89" xr:uid="{363E5A8A-76A9-4504-A892-732525B8D5F2}"/>
    <cellStyle name="Currency 4 2" xfId="727" xr:uid="{BD1A50F0-432D-423B-B891-4236F5932BF5}"/>
    <cellStyle name="Currency 4 2 2" xfId="1772" xr:uid="{E06DFC8E-0C04-448E-8C5F-BEC4913B3E47}"/>
    <cellStyle name="Currency 4 2 2 2" xfId="3796" xr:uid="{3BF3718C-9D83-43F1-8871-F619DE48B347}"/>
    <cellStyle name="Currency 4 2 2 2 2" xfId="7805" xr:uid="{24F413AC-B41F-464C-ACC3-FBB053FF5070}"/>
    <cellStyle name="Currency 4 2 2 2 3" xfId="28690" xr:uid="{757B5A69-43DA-4FDB-993E-EAD517490765}"/>
    <cellStyle name="Currency 4 2 2 3" xfId="5814" xr:uid="{D196A000-D2C6-4AD2-BEF0-0E98F30B48A5}"/>
    <cellStyle name="Currency 4 2 2 4" xfId="10309" xr:uid="{7391E696-2BCE-487A-A93A-9118494AEA97}"/>
    <cellStyle name="Currency 4 2 2 5" xfId="12539" xr:uid="{FABC17C9-70BA-408E-A35C-47AD6A6DB4C5}"/>
    <cellStyle name="Currency 4 2 3" xfId="2759" xr:uid="{123A42B4-B4AB-44F4-9013-10FF9EABBF6D}"/>
    <cellStyle name="Currency 4 2 3 2" xfId="6768" xr:uid="{46590564-FCFB-4B7B-9421-184F672896DF}"/>
    <cellStyle name="Currency 4 2 3 3" xfId="27708" xr:uid="{8BAE52D9-DF84-43EA-BE91-2B89EBF8340C}"/>
    <cellStyle name="Currency 4 2 4" xfId="4776" xr:uid="{291A8EC9-9339-44FA-9B79-E766972B0002}"/>
    <cellStyle name="Currency 4 2 4 2" xfId="27187" xr:uid="{365E62A6-71F0-485D-8B99-B852D6C525F0}"/>
    <cellStyle name="Currency 4 2 5" xfId="9272" xr:uid="{24BAB40D-C3A5-4C4C-A3AE-2D75E5A6623B}"/>
    <cellStyle name="Currency 4 2 6" xfId="11501" xr:uid="{FC4B0215-939A-4CE5-A09F-9452F49474D7}"/>
    <cellStyle name="Currency 4 3" xfId="998" xr:uid="{AA20D8C7-2C2C-4E41-A376-B87B1C309EE2}"/>
    <cellStyle name="Currency 4 3 2" xfId="2039" xr:uid="{8C4178D9-65DB-404F-B32B-48779B24CD22}"/>
    <cellStyle name="Currency 4 3 2 2" xfId="4063" xr:uid="{C76117CA-4BBA-4E24-9F6E-42F690431D58}"/>
    <cellStyle name="Currency 4 3 2 2 2" xfId="8072" xr:uid="{C0757F80-37E9-4C5C-98E3-14B3313E0F27}"/>
    <cellStyle name="Currency 4 3 2 2 3" xfId="28951" xr:uid="{743B731C-55E2-4B44-BDB4-76F4E8512A58}"/>
    <cellStyle name="Currency 4 3 2 3" xfId="6081" xr:uid="{37A71930-6247-4BBD-8784-F8DB11D2E504}"/>
    <cellStyle name="Currency 4 3 2 4" xfId="10576" xr:uid="{93331D12-B20A-4529-896F-EA496A69F0C7}"/>
    <cellStyle name="Currency 4 3 2 5" xfId="12806" xr:uid="{4E1B023D-7945-4742-B1D3-983D20292C70}"/>
    <cellStyle name="Currency 4 3 3" xfId="3026" xr:uid="{68F8068C-744C-4A36-8A72-F418B5079783}"/>
    <cellStyle name="Currency 4 3 3 2" xfId="7035" xr:uid="{41EB5E58-40EC-481A-8C2A-5DEF5D7E03C6}"/>
    <cellStyle name="Currency 4 3 3 3" xfId="27954" xr:uid="{7D45DEE3-7817-466D-8A6D-AD24E2D23DFA}"/>
    <cellStyle name="Currency 4 3 4" xfId="5044" xr:uid="{AAE8CCC6-E9F0-4CB2-88CC-172DB71EBB4B}"/>
    <cellStyle name="Currency 4 3 5" xfId="9539" xr:uid="{161A3EDE-7F39-4267-813A-2146A75C8427}"/>
    <cellStyle name="Currency 4 3 6" xfId="11769" xr:uid="{BCEC08BC-2972-4308-AA01-C66A384652D5}"/>
    <cellStyle name="Currency 4 4" xfId="1505" xr:uid="{2BBB72B7-461E-47A6-9233-A750B4C6654E}"/>
    <cellStyle name="Currency 4 4 2" xfId="3529" xr:uid="{F63401C1-3BF0-4A3A-9996-CD1B85E06EC3}"/>
    <cellStyle name="Currency 4 4 2 2" xfId="7538" xr:uid="{CCBB4ED6-2500-4A44-AF1E-4DD3A9EA35E4}"/>
    <cellStyle name="Currency 4 4 2 3" xfId="28443" xr:uid="{B86E5A88-3DEC-4C32-AD96-F0646FE733ED}"/>
    <cellStyle name="Currency 4 4 3" xfId="5547" xr:uid="{EFDCBB26-F32A-4BA1-BBA9-ABA8EE119871}"/>
    <cellStyle name="Currency 4 4 4" xfId="10042" xr:uid="{DF00DEA9-C1F7-4E54-AF37-32C2CDCA88C2}"/>
    <cellStyle name="Currency 4 4 5" xfId="12272" xr:uid="{6FD6D450-C09F-4777-B1D7-3995B92C0969}"/>
    <cellStyle name="Currency 4 5" xfId="438" xr:uid="{CC59E675-854A-42C8-88F5-4CD3F36BD383}"/>
    <cellStyle name="Currency 4 5 2" xfId="4508" xr:uid="{A57D5D40-3D5D-40E3-A3B1-F08C0BE47B4C}"/>
    <cellStyle name="Currency 4 5 3" xfId="27476" xr:uid="{F2D1891C-3F42-42E5-83D4-04A5359B5A4C}"/>
    <cellStyle name="Currency 4 6" xfId="2492" xr:uid="{A957F361-C44C-47D9-BFA5-FCBD40FA91A8}"/>
    <cellStyle name="Currency 4 6 2" xfId="6501" xr:uid="{AE8D7511-1A1F-47A6-BE2F-D2C773369896}"/>
    <cellStyle name="Currency 4 6 3" xfId="24844" xr:uid="{C943AD6D-A402-4314-B8D3-929451D53989}"/>
    <cellStyle name="Currency 4 7" xfId="9003" xr:uid="{63672D12-F4D0-4E24-A08E-4F90DFF450F1}"/>
    <cellStyle name="Currency 4 8" xfId="11227" xr:uid="{6C90B720-C440-4309-9330-AEF44F091EB1}"/>
    <cellStyle name="Currency 4 9" xfId="29261" xr:uid="{AE05B2DA-65B9-4132-8E76-2534624D59AB}"/>
    <cellStyle name="Currency 5" xfId="430" xr:uid="{17E79B51-E644-4615-9796-6A575137BE00}"/>
    <cellStyle name="Currency 5 2" xfId="2341" xr:uid="{CF09D925-AA9C-4FCC-904D-42ECD7194A1A}"/>
    <cellStyle name="Currency 5 3" xfId="27471" xr:uid="{F11DB406-774F-48F7-ACC0-901052DED807}"/>
    <cellStyle name="Currency 5 4" xfId="27180" xr:uid="{2280C0C5-C8BD-440A-A053-D12853B0F11F}"/>
    <cellStyle name="Currency 5 5" xfId="29296" xr:uid="{37B6E30E-F707-4526-9E6C-DDBEF41390B3}"/>
    <cellStyle name="Currency 6" xfId="1152" xr:uid="{F65939D7-4012-4838-A70D-64F08312C816}"/>
    <cellStyle name="Currency 6 2" xfId="2193" xr:uid="{E597404F-56BD-451D-9FE0-F1F14C6454EE}"/>
    <cellStyle name="Currency 6 2 2" xfId="4217" xr:uid="{E36DD46B-9E2B-4827-937C-E68C5E652213}"/>
    <cellStyle name="Currency 6 2 2 2" xfId="8226" xr:uid="{A049DCF9-9806-410A-A103-11A0490CACBA}"/>
    <cellStyle name="Currency 6 2 2 3" xfId="29103" xr:uid="{220AC053-8A5B-4201-A672-7ECCD403C5F9}"/>
    <cellStyle name="Currency 6 2 3" xfId="6235" xr:uid="{DFD47F0B-0B3B-4B58-9851-CB9B197A0DFB}"/>
    <cellStyle name="Currency 6 2 4" xfId="10730" xr:uid="{226F67A9-8A47-457A-8F74-7DCCFA79E595}"/>
    <cellStyle name="Currency 6 2 5" xfId="12960" xr:uid="{D00959E8-38D2-46F0-8A97-534B7C6BE687}"/>
    <cellStyle name="Currency 6 3" xfId="3180" xr:uid="{0CE25A74-35E1-4246-B1A7-0FDD53786A75}"/>
    <cellStyle name="Currency 6 3 2" xfId="7189" xr:uid="{82B2397A-1A8F-4E6E-B90F-DADC5B687321}"/>
    <cellStyle name="Currency 6 3 3" xfId="28103" xr:uid="{21005B17-BB81-456B-AB74-02687715BA0A}"/>
    <cellStyle name="Currency 6 4" xfId="5198" xr:uid="{4A03B1E8-E1B4-468C-8659-E68599E8D625}"/>
    <cellStyle name="Currency 6 4 2" xfId="27279" xr:uid="{21E3699E-FA85-4805-B768-93D819BFC140}"/>
    <cellStyle name="Currency 6 5" xfId="9693" xr:uid="{FBBDC14E-0E3B-4E68-B775-B3D422B0EC5C}"/>
    <cellStyle name="Currency 6 6" xfId="11923" xr:uid="{BBA624F7-612A-42CB-985E-493CF85E87A0}"/>
    <cellStyle name="Currency 6 7" xfId="29297" xr:uid="{01B98D19-DE6C-498B-BFF8-6A54B14D9408}"/>
    <cellStyle name="Currency 7" xfId="1177" xr:uid="{2B498135-F2EE-465E-B683-7D5FFD9444D4}"/>
    <cellStyle name="Currency 7 2" xfId="2218" xr:uid="{7A6CAE6D-DD1D-4914-BDD9-DC2BA997CB84}"/>
    <cellStyle name="Currency 7 2 2" xfId="4242" xr:uid="{3C154E3B-2B7E-446C-83AA-2A35CB7B39B2}"/>
    <cellStyle name="Currency 7 2 2 2" xfId="8251" xr:uid="{DCDD7EA5-ECCD-4C93-8074-F187B887A50D}"/>
    <cellStyle name="Currency 7 2 2 3" xfId="29127" xr:uid="{21735B48-2886-4FB4-ACC5-8015B184D134}"/>
    <cellStyle name="Currency 7 2 3" xfId="6260" xr:uid="{B0415CD9-8227-400B-A033-D3CC506F5734}"/>
    <cellStyle name="Currency 7 2 4" xfId="10755" xr:uid="{DE8FB94F-3E34-42FF-9CD1-17E86B6D99AE}"/>
    <cellStyle name="Currency 7 2 5" xfId="12985" xr:uid="{41A67F2D-04DE-412F-B48B-6585E74F84FA}"/>
    <cellStyle name="Currency 7 3" xfId="3205" xr:uid="{5E13BC34-49DF-47DE-B9F5-2C7AD049D78F}"/>
    <cellStyle name="Currency 7 3 2" xfId="7214" xr:uid="{99C2BB6E-9EFA-462E-9401-A208E9A6ED18}"/>
    <cellStyle name="Currency 7 3 3" xfId="28126" xr:uid="{64B0F3FA-D79E-4D07-A3D1-C622635CD96A}"/>
    <cellStyle name="Currency 7 4" xfId="5223" xr:uid="{B68F2B9B-80EC-492A-A062-3DF8094A0BCF}"/>
    <cellStyle name="Currency 7 5" xfId="9718" xr:uid="{4899F8F5-85D6-4AC5-9BFD-878A2AF9B0D5}"/>
    <cellStyle name="Currency 7 6" xfId="11948" xr:uid="{68486B1B-7E6F-483A-8AA9-C1C7CFBAD8B8}"/>
    <cellStyle name="Currency 7 7" xfId="29298" xr:uid="{08C09863-2BD3-44AB-8D7A-C0A5AE7F91BC}"/>
    <cellStyle name="Currency 8" xfId="1202" xr:uid="{F01EB98C-AC4A-41A3-BB70-54A7E949D20C}"/>
    <cellStyle name="Currency 8 2" xfId="2243" xr:uid="{ED47E306-9A63-4321-91AF-AA03AC65EABB}"/>
    <cellStyle name="Currency 8 2 2" xfId="4267" xr:uid="{6A5E68CE-04A2-42F6-B4CA-5C2B020539D6}"/>
    <cellStyle name="Currency 8 2 2 2" xfId="8276" xr:uid="{15A3E6E7-C174-49DF-9197-0814F6FA56DC}"/>
    <cellStyle name="Currency 8 2 2 3" xfId="29151" xr:uid="{F016D8BA-D3B1-487E-9B45-B5A9DD1A0533}"/>
    <cellStyle name="Currency 8 2 3" xfId="6285" xr:uid="{6BAD4D49-10F6-4396-AB4C-4FCBAE003C6C}"/>
    <cellStyle name="Currency 8 2 4" xfId="10780" xr:uid="{60E2B7ED-38B2-4756-B9BD-4D8025B5536B}"/>
    <cellStyle name="Currency 8 2 5" xfId="13010" xr:uid="{0A7B4E9D-774C-4330-9CE2-04E5B6A152C0}"/>
    <cellStyle name="Currency 8 3" xfId="3230" xr:uid="{A08D3DB1-1959-4C19-BFFC-148987F999E9}"/>
    <cellStyle name="Currency 8 3 2" xfId="7239" xr:uid="{6AA35A0C-8715-4B99-86EB-1605E8A3D237}"/>
    <cellStyle name="Currency 8 3 3" xfId="28149" xr:uid="{9A54694C-C2FD-4FAF-9E9C-6E560C4116A0}"/>
    <cellStyle name="Currency 8 4" xfId="5248" xr:uid="{D8B8F895-F704-48E0-9CA7-778C42469C35}"/>
    <cellStyle name="Currency 8 5" xfId="9743" xr:uid="{6DF7F514-E247-4E27-AD37-34F1FF8966A0}"/>
    <cellStyle name="Currency 8 6" xfId="11973" xr:uid="{AC59B2AC-F026-434E-B6A0-C17A49A7DA37}"/>
    <cellStyle name="Currency 8 7" xfId="29299" xr:uid="{73AB18B6-5D5C-4261-AA2C-1AB151B903AB}"/>
    <cellStyle name="Currency 9" xfId="11321" xr:uid="{E9D96AA1-6140-474E-ACF0-17E1DCD960F7}"/>
    <cellStyle name="Currency0" xfId="115" xr:uid="{84E0BF73-368B-46AE-9120-3E19FCFF55E9}"/>
    <cellStyle name="Currency0 2" xfId="197" xr:uid="{C121725B-28BD-44C2-A574-191B1C97697D}"/>
    <cellStyle name="Currency0 2 2" xfId="380" xr:uid="{B2554BE4-0B4B-4B1B-B5FF-B747232B9388}"/>
    <cellStyle name="Currency0 3" xfId="218" xr:uid="{67CE4777-3207-4165-ABCE-B21D814F6EA4}"/>
    <cellStyle name="Currency0 3 2" xfId="656" xr:uid="{A7AA21CF-E103-4AC7-B239-8638DA59E085}"/>
    <cellStyle name="Currency0 3 2 2" xfId="1703" xr:uid="{A45A088E-890C-4A51-833B-A399CD991B07}"/>
    <cellStyle name="Currency0 3 2 2 2" xfId="3727" xr:uid="{6038D1E7-D06D-4002-9D3E-4718D1DD8971}"/>
    <cellStyle name="Currency0 3 2 2 2 2" xfId="7736" xr:uid="{69AE99AD-ECC3-41BE-8E3D-C46631F4D81A}"/>
    <cellStyle name="Currency0 3 2 2 2 3" xfId="28622" xr:uid="{0E05FBAE-6357-48D8-8DA5-FA35797C8565}"/>
    <cellStyle name="Currency0 3 2 2 3" xfId="5745" xr:uid="{29040CB1-CA8C-454D-BC4E-4EE04B31EDE1}"/>
    <cellStyle name="Currency0 3 2 2 4" xfId="10240" xr:uid="{CDC7BF23-9BD3-40BF-A73D-5DE727C3DD4B}"/>
    <cellStyle name="Currency0 3 2 2 5" xfId="12470" xr:uid="{3B4663A1-C83C-4A98-8AEA-4CE9B0C6ACA3}"/>
    <cellStyle name="Currency0 3 2 3" xfId="2690" xr:uid="{CD3F4F88-4EFC-4D5B-BF28-4AB657E06C75}"/>
    <cellStyle name="Currency0 3 2 3 2" xfId="6699" xr:uid="{9CC5A133-30AC-45E7-8169-A0C770B53091}"/>
    <cellStyle name="Currency0 3 2 3 3" xfId="27640" xr:uid="{06B3C57A-2ACD-4A5A-82ED-06D3126D01C9}"/>
    <cellStyle name="Currency0 3 2 4" xfId="4707" xr:uid="{78E3A611-255E-45A3-B5FD-C9F322C87A13}"/>
    <cellStyle name="Currency0 3 2 5" xfId="9202" xr:uid="{8F45DE05-55B3-4E71-AB7B-AE1FA42B6E93}"/>
    <cellStyle name="Currency0 3 2 6" xfId="11431" xr:uid="{B4AC102A-9070-4CB4-9030-109FF8FC89AD}"/>
    <cellStyle name="Currency0 3 3" xfId="929" xr:uid="{055E3A34-5831-4B8A-AFD4-C7D82D28C4FB}"/>
    <cellStyle name="Currency0 3 3 2" xfId="1970" xr:uid="{B0A7F183-A81F-4FB3-9010-2CA9BFABD862}"/>
    <cellStyle name="Currency0 3 3 2 2" xfId="3994" xr:uid="{648ED110-7CFD-4D50-AAAA-173E026AE965}"/>
    <cellStyle name="Currency0 3 3 2 2 2" xfId="8003" xr:uid="{E4F70233-0F6F-4D1B-AB92-4A4EF67A9B30}"/>
    <cellStyle name="Currency0 3 3 2 2 3" xfId="28882" xr:uid="{0B08AAE5-E7A2-44C3-81C6-E29A3F6CFBC2}"/>
    <cellStyle name="Currency0 3 3 2 3" xfId="6012" xr:uid="{B63A82E5-8545-4D13-A808-71F911DAD3A5}"/>
    <cellStyle name="Currency0 3 3 2 4" xfId="10507" xr:uid="{7B113471-366C-4051-8241-722377EEC6D5}"/>
    <cellStyle name="Currency0 3 3 2 5" xfId="12737" xr:uid="{249A5067-AF6E-426B-ABE8-8EE6088D6496}"/>
    <cellStyle name="Currency0 3 3 3" xfId="2957" xr:uid="{7CDF6F75-A125-42F7-9490-BE367BD35E2F}"/>
    <cellStyle name="Currency0 3 3 3 2" xfId="6966" xr:uid="{8C4E2E9D-9EF7-4244-A5A5-2022D55811CB}"/>
    <cellStyle name="Currency0 3 3 3 3" xfId="27885" xr:uid="{52C27E8C-1CDB-40E5-AB4C-36EF8C1B7E1F}"/>
    <cellStyle name="Currency0 3 3 4" xfId="4975" xr:uid="{2C0FA011-6D5C-4146-A0E8-39EFF545506C}"/>
    <cellStyle name="Currency0 3 3 5" xfId="9470" xr:uid="{9855B117-B28D-4A95-BD87-37F662DDE0D2}"/>
    <cellStyle name="Currency0 3 3 6" xfId="11700" xr:uid="{87CCA2B0-6A9D-4AF4-9426-3450F4E0D374}"/>
    <cellStyle name="Currency0 3 4" xfId="1433" xr:uid="{78708C65-BDB5-436B-8A65-1AD9676BE015}"/>
    <cellStyle name="Currency0 3 4 2" xfId="3459" xr:uid="{97897422-CC71-4752-9CB3-1EE8B8BBFF64}"/>
    <cellStyle name="Currency0 3 4 2 2" xfId="7468" xr:uid="{7F72DB4B-94BC-4A0E-9E46-73B715AAB92C}"/>
    <cellStyle name="Currency0 3 4 2 3" xfId="28372" xr:uid="{C337D57E-15D0-4B58-AAD5-A81EC6E6A440}"/>
    <cellStyle name="Currency0 3 4 3" xfId="5477" xr:uid="{1DB7D913-D23B-439B-9EB9-1F1D748DE336}"/>
    <cellStyle name="Currency0 3 4 4" xfId="9972" xr:uid="{69A46D47-8BE7-41C6-A9D8-46ABBE24B95A}"/>
    <cellStyle name="Currency0 3 4 5" xfId="12202" xr:uid="{3EB98C28-9B2D-4478-AF5D-CAB3191A7A7C}"/>
    <cellStyle name="Currency0 3 5" xfId="417" xr:uid="{3F33B384-CB86-4836-B123-229E31075DB1}"/>
    <cellStyle name="Currency0 3 5 2" xfId="2480" xr:uid="{21DB6D87-A64E-44DF-85E4-222037884B78}"/>
    <cellStyle name="Currency0 3 5 2 2" xfId="6489" xr:uid="{58181CE1-DAA1-45F5-B320-E4B8305C0B8B}"/>
    <cellStyle name="Currency0 3 5 2 3" xfId="27461" xr:uid="{D7EC94FA-6CEC-4BC3-AC59-E46591FFF357}"/>
    <cellStyle name="Currency0 3 5 3" xfId="4495" xr:uid="{0AC88518-C069-47D7-AAEA-BADA6FBC20B8}"/>
    <cellStyle name="Currency0 3 5 4" xfId="8988" xr:uid="{FA44FA11-8950-4AEC-974F-E1671086AB28}"/>
    <cellStyle name="Currency0 3 5 5" xfId="11210" xr:uid="{F0ACC881-9B15-46CE-93EB-C4DA8DA71B1C}"/>
    <cellStyle name="Currency0 4" xfId="627" xr:uid="{BD58A160-17E9-4301-AF47-6237FC1568D2}"/>
    <cellStyle name="Currency0 4 2" xfId="2344" xr:uid="{F16D5506-5EE7-44A2-B230-88FB0F1EF431}"/>
    <cellStyle name="Currency0 5" xfId="2393" xr:uid="{05FA488A-853D-4522-B8A2-60463D0025D8}"/>
    <cellStyle name="Currency0 5 2" xfId="6402" xr:uid="{4320613C-65A4-46EA-A988-405BB4ABBD15}"/>
    <cellStyle name="Currency0 5 2 2" xfId="27285" xr:uid="{BFCF3F3B-061C-4B08-A3EA-D96324E15717}"/>
    <cellStyle name="Currency0 5 3" xfId="11070" xr:uid="{6EB8252C-EA55-475F-A4BF-D3A9CC09D833}"/>
    <cellStyle name="Currency0 6" xfId="4387" xr:uid="{5E932116-E011-409D-BD74-B6408A77E85B}"/>
    <cellStyle name="Currency0 7" xfId="8884" xr:uid="{170837F8-8B8E-4BE4-9151-01AB34C4CDD4}"/>
    <cellStyle name="Currency0 8" xfId="29300" xr:uid="{E6584DBD-2412-44A6-B7A8-E8F09A8228C9}"/>
    <cellStyle name="Custom" xfId="29301" xr:uid="{649DCDB5-A4D2-4D65-BAA0-F10E7C7BE01A}"/>
    <cellStyle name="Data  " xfId="29302" xr:uid="{A6673F06-09DC-4663-A8F3-BDA43F63B439}"/>
    <cellStyle name="Date" xfId="112" xr:uid="{630220D2-31CB-45E3-9F9B-A90B6DFF3505}"/>
    <cellStyle name="Date 2" xfId="198" xr:uid="{723721EB-4724-435B-A58A-DA1376F13E49}"/>
    <cellStyle name="Date 2 2" xfId="381" xr:uid="{A5F13A79-BC61-4952-92F7-FFE4EDEA42BD}"/>
    <cellStyle name="Date 3" xfId="219" xr:uid="{62D7E78F-1F01-4B72-B5DE-F3C51DE15EEC}"/>
    <cellStyle name="Date 3 2" xfId="654" xr:uid="{11D3DF13-9D8B-4BCC-B289-65A53F464479}"/>
    <cellStyle name="Date 3 2 2" xfId="1701" xr:uid="{1A267986-7CE1-4C4A-A91E-020A62C02553}"/>
    <cellStyle name="Date 3 2 2 2" xfId="3725" xr:uid="{9A940285-B5F2-478B-A0F1-2A786ED50A6A}"/>
    <cellStyle name="Date 3 2 2 2 2" xfId="7734" xr:uid="{839597CF-8CA4-4CBB-BA5E-565AE31C483A}"/>
    <cellStyle name="Date 3 2 2 2 3" xfId="28620" xr:uid="{2F642480-C8BD-4E27-8138-5354AE769BD1}"/>
    <cellStyle name="Date 3 2 2 3" xfId="5743" xr:uid="{B2D84C0E-727E-4615-983B-825C786381A4}"/>
    <cellStyle name="Date 3 2 2 4" xfId="10238" xr:uid="{C354577A-BD46-4F7D-9E48-29C07CEDC4F7}"/>
    <cellStyle name="Date 3 2 2 5" xfId="12468" xr:uid="{05D595A8-BE72-450F-B043-75B2D8BA5294}"/>
    <cellStyle name="Date 3 2 3" xfId="2688" xr:uid="{EEADC20F-08FB-4A2F-8E49-BCFA1F14EEC8}"/>
    <cellStyle name="Date 3 2 3 2" xfId="6697" xr:uid="{43E65EFC-14D0-470D-A09C-A1BD6F20BC82}"/>
    <cellStyle name="Date 3 2 3 3" xfId="27638" xr:uid="{772C42C5-56A4-4D22-BB43-623797380A78}"/>
    <cellStyle name="Date 3 2 4" xfId="4705" xr:uid="{F0C9A09F-2AAB-48F1-9078-0B60BC9BB512}"/>
    <cellStyle name="Date 3 2 5" xfId="9200" xr:uid="{BE13D89F-0509-4156-BF07-76D875C28FA5}"/>
    <cellStyle name="Date 3 2 6" xfId="11429" xr:uid="{43184A18-0FE9-476C-95D9-23D6E8C5A454}"/>
    <cellStyle name="Date 3 3" xfId="927" xr:uid="{0A517EC8-4A68-49BE-AD00-F7BB35621CE8}"/>
    <cellStyle name="Date 3 3 2" xfId="1968" xr:uid="{51F00FC4-AFF4-4266-97B8-0CDC012DE036}"/>
    <cellStyle name="Date 3 3 2 2" xfId="3992" xr:uid="{FA8E5B6D-7734-4675-834E-9BE37C235772}"/>
    <cellStyle name="Date 3 3 2 2 2" xfId="8001" xr:uid="{AAE14463-10F9-43EA-B61A-0DD352A72765}"/>
    <cellStyle name="Date 3 3 2 2 3" xfId="28880" xr:uid="{128EA360-B53A-4A01-BBDE-CB249C8B4D5F}"/>
    <cellStyle name="Date 3 3 2 3" xfId="6010" xr:uid="{DDA45439-BBBE-4F41-B11A-831F867B4307}"/>
    <cellStyle name="Date 3 3 2 4" xfId="10505" xr:uid="{E9631DA0-FEFA-47AB-B224-A3C8A7BA3F0A}"/>
    <cellStyle name="Date 3 3 2 5" xfId="12735" xr:uid="{DB3C91FE-6FB6-4E1A-AFCA-63BE1F0BBF55}"/>
    <cellStyle name="Date 3 3 3" xfId="2955" xr:uid="{48AB4D30-79A5-4B3E-8DFA-4A8DCB83A12D}"/>
    <cellStyle name="Date 3 3 3 2" xfId="6964" xr:uid="{AA017666-E435-4C3F-913D-A65622577457}"/>
    <cellStyle name="Date 3 3 3 3" xfId="27883" xr:uid="{E88A613B-B7E9-447B-9260-CF3E8F3F55AA}"/>
    <cellStyle name="Date 3 3 4" xfId="4973" xr:uid="{9834F561-4A3D-461C-981E-C9819EB6EA00}"/>
    <cellStyle name="Date 3 3 5" xfId="9468" xr:uid="{8DB9CE76-B94D-4CB8-81F8-AEFD931C52FD}"/>
    <cellStyle name="Date 3 3 6" xfId="11698" xr:uid="{6705D0C4-2B82-41FD-8503-9245A3B58A51}"/>
    <cellStyle name="Date 3 4" xfId="1431" xr:uid="{A0CE7939-D86E-4255-8CC6-B22DE7D8A978}"/>
    <cellStyle name="Date 3 4 2" xfId="3457" xr:uid="{5FBDBBEA-4CAE-4E36-BCD6-84ED39D54C54}"/>
    <cellStyle name="Date 3 4 2 2" xfId="7466" xr:uid="{4D28423C-0BAA-4B71-9EB2-2EA450CFE7C2}"/>
    <cellStyle name="Date 3 4 2 3" xfId="28370" xr:uid="{7C9B5315-B0EF-4CE1-BBD4-0BFFC611889F}"/>
    <cellStyle name="Date 3 4 3" xfId="5475" xr:uid="{5ABF5F59-AC2E-42BA-AA65-BEE5207747F5}"/>
    <cellStyle name="Date 3 4 4" xfId="9970" xr:uid="{83FFB928-4B91-45F8-82BA-8B5EA962C9AB}"/>
    <cellStyle name="Date 3 4 5" xfId="12200" xr:uid="{9A0720DE-83EF-44F6-86AF-D94EAC1F1668}"/>
    <cellStyle name="Date 3 5" xfId="415" xr:uid="{1D0E3FBF-FB4C-4060-A730-D45954831CEE}"/>
    <cellStyle name="Date 3 5 2" xfId="2478" xr:uid="{6139BB8F-C752-4F03-8131-6D6136BBF36D}"/>
    <cellStyle name="Date 3 5 2 2" xfId="6487" xr:uid="{512619AF-B37B-4468-B137-6DB6EDA137C5}"/>
    <cellStyle name="Date 3 5 2 3" xfId="27459" xr:uid="{27ECC0C2-4391-44A7-8FB3-6130B6431956}"/>
    <cellStyle name="Date 3 5 3" xfId="4493" xr:uid="{C481A861-3B4E-47D0-9C8F-02F54572FFD4}"/>
    <cellStyle name="Date 3 5 4" xfId="8986" xr:uid="{42C5CAA1-1992-4465-8557-654C31A393F4}"/>
    <cellStyle name="Date 3 5 5" xfId="11208" xr:uid="{B2B9C2A9-B234-461F-9CC6-87DD885C8662}"/>
    <cellStyle name="Date 4" xfId="628" xr:uid="{E56BB5D8-5108-46DC-8668-092177574395}"/>
    <cellStyle name="Date 4 2" xfId="2345" xr:uid="{ECEDA96C-3FC4-4267-809C-17C0B477B66E}"/>
    <cellStyle name="Date 5" xfId="2391" xr:uid="{8A8875C4-7948-4394-9BC3-48C5A8080918}"/>
    <cellStyle name="Date 5 2" xfId="6400" xr:uid="{CBF9CB82-5B65-41AF-8CA6-3B9D2312639F}"/>
    <cellStyle name="Date 5 2 2" xfId="27283" xr:uid="{7854085B-D273-4248-96F8-F350593B8B73}"/>
    <cellStyle name="Date 5 3" xfId="11067" xr:uid="{3200BF8D-999D-4ED8-A295-3B0C5B433F48}"/>
    <cellStyle name="Date 6" xfId="4385" xr:uid="{B62CB8A8-9EF1-4C51-8024-FDDE64A1A9D6}"/>
    <cellStyle name="Date 7" xfId="8882" xr:uid="{2893DA50-24F7-4424-BA13-0ED03CC965FE}"/>
    <cellStyle name="Date 8" xfId="29303" xr:uid="{C0BD7010-4E45-4B47-9E8F-8BD1EC508AAA}"/>
    <cellStyle name="Double underline" xfId="29304" xr:uid="{F2C59978-A3CF-4CA3-AE63-819F8437DE30}"/>
    <cellStyle name="Explanatory Text" xfId="55" builtinId="53" customBuiltin="1"/>
    <cellStyle name="Explanatory Text 2" xfId="8745" xr:uid="{48C25BB3-6008-46C2-AA68-1F9AFF117351}"/>
    <cellStyle name="Explanatory Text 2 2" xfId="24847" xr:uid="{C3B7515E-F4B7-4B33-8022-9C66080CCD94}"/>
    <cellStyle name="Explanatory Text 2 3" xfId="27188" xr:uid="{F4F4D7E5-0062-45AB-9DDB-63720741AA7C}"/>
    <cellStyle name="Explanatory Text 2 4" xfId="24846" xr:uid="{52229F41-117C-4203-A373-61B477D7E452}"/>
    <cellStyle name="Explanatory Text 2 5" xfId="13181" xr:uid="{EAF1C259-0166-42DF-9252-4D858BE35628}"/>
    <cellStyle name="Explanatory Text 2 6" xfId="29305" xr:uid="{D7A5E81F-44E1-42A4-A06B-2528AE3EDF64}"/>
    <cellStyle name="Explanatory Text 3" xfId="24845" xr:uid="{BFE5E3FB-840E-4B60-9755-22346B89AC35}"/>
    <cellStyle name="Explanatory Text 3 2" xfId="29306" xr:uid="{3792B948-7B9D-4196-BD46-A1E906A1924E}"/>
    <cellStyle name="Fixed" xfId="119" xr:uid="{C5756B63-AE90-4947-991F-A0FFBCC35BE9}"/>
    <cellStyle name="Fixed 2" xfId="199" xr:uid="{41FEC557-9E99-40A4-AE3E-EF55B4104E6D}"/>
    <cellStyle name="Fixed 2 2" xfId="382" xr:uid="{5228B23E-E807-4DCF-A79C-AF9AF6C3DC85}"/>
    <cellStyle name="Fixed 3" xfId="220" xr:uid="{F8C558E1-8CC4-427E-9564-3116B500C71A}"/>
    <cellStyle name="Fixed 3 2" xfId="659" xr:uid="{4C8EFC3A-B138-4221-A598-CC2E24DB9BDD}"/>
    <cellStyle name="Fixed 3 2 2" xfId="1706" xr:uid="{D9F4DD41-05F6-481B-BC05-3DB6E94BE2CD}"/>
    <cellStyle name="Fixed 3 2 2 2" xfId="3730" xr:uid="{D6C6917D-EA66-4ED1-A5BB-CFFC8E80B78F}"/>
    <cellStyle name="Fixed 3 2 2 2 2" xfId="7739" xr:uid="{45F1F1DB-B34D-49C3-855D-457073F4D549}"/>
    <cellStyle name="Fixed 3 2 2 2 3" xfId="28625" xr:uid="{DB77F104-5860-4FEE-99CE-B4FBEA676545}"/>
    <cellStyle name="Fixed 3 2 2 3" xfId="5748" xr:uid="{8ABC1B09-CA2E-4560-BEB7-132BB865D7FB}"/>
    <cellStyle name="Fixed 3 2 2 4" xfId="10243" xr:uid="{9A8D0856-6AF9-47DE-8358-BB3B219997FF}"/>
    <cellStyle name="Fixed 3 2 2 5" xfId="12473" xr:uid="{D8D571EE-AD50-4407-8FA5-33F6BB2F58CB}"/>
    <cellStyle name="Fixed 3 2 3" xfId="2693" xr:uid="{8035C60A-9A6C-4B6B-9430-F3C1C43C79EC}"/>
    <cellStyle name="Fixed 3 2 3 2" xfId="6702" xr:uid="{48D83880-D8AB-4545-8821-68F8A195C61E}"/>
    <cellStyle name="Fixed 3 2 3 3" xfId="27643" xr:uid="{2D7BC010-56F9-4E6F-AC1B-31F20DA0CEA1}"/>
    <cellStyle name="Fixed 3 2 4" xfId="4710" xr:uid="{65777873-EEF7-425E-8CC7-34E25A49B352}"/>
    <cellStyle name="Fixed 3 2 5" xfId="9205" xr:uid="{BE086128-07A9-4CDA-BB76-F2321D7ED868}"/>
    <cellStyle name="Fixed 3 2 6" xfId="11434" xr:uid="{11BFAE03-0AA0-4AD4-8012-B6D12582C537}"/>
    <cellStyle name="Fixed 3 3" xfId="932" xr:uid="{AE228212-917B-4D59-BB5C-43B483ADCDD0}"/>
    <cellStyle name="Fixed 3 3 2" xfId="1973" xr:uid="{2777E428-4002-4D18-9170-82E55D68BBCB}"/>
    <cellStyle name="Fixed 3 3 2 2" xfId="3997" xr:uid="{7DCC7B79-D731-494C-8FD0-6AE8D5C3CFB3}"/>
    <cellStyle name="Fixed 3 3 2 2 2" xfId="8006" xr:uid="{F179649E-6316-4B95-8916-B0E4A5D08AFF}"/>
    <cellStyle name="Fixed 3 3 2 2 3" xfId="28885" xr:uid="{F03FEF84-A039-4743-AFBA-CD998E345894}"/>
    <cellStyle name="Fixed 3 3 2 3" xfId="6015" xr:uid="{852ADA48-6A53-4EA4-B92F-2E0FAA0E9A19}"/>
    <cellStyle name="Fixed 3 3 2 4" xfId="10510" xr:uid="{C4FC3449-DCCD-4D19-92E5-91FD876E2325}"/>
    <cellStyle name="Fixed 3 3 2 5" xfId="12740" xr:uid="{519672F3-EF4C-4909-B88D-A3B0822616B7}"/>
    <cellStyle name="Fixed 3 3 3" xfId="2960" xr:uid="{83C14605-B446-4ECB-A406-47435D831CD8}"/>
    <cellStyle name="Fixed 3 3 3 2" xfId="6969" xr:uid="{B7D2E353-84F3-4076-BB0C-9EAB4DBD51BF}"/>
    <cellStyle name="Fixed 3 3 3 3" xfId="27888" xr:uid="{0CAA633A-1B83-4BC3-B350-0831BCD466ED}"/>
    <cellStyle name="Fixed 3 3 4" xfId="4978" xr:uid="{F3F138D2-E70A-4D4A-81EF-8CBE790560CF}"/>
    <cellStyle name="Fixed 3 3 5" xfId="9473" xr:uid="{BE0CAFD0-C61C-492A-BFCA-5171C2E63C10}"/>
    <cellStyle name="Fixed 3 3 6" xfId="11703" xr:uid="{52703AF7-A90E-45F3-BCEF-E2821976E666}"/>
    <cellStyle name="Fixed 3 4" xfId="1436" xr:uid="{620CE5C5-00C6-4A75-BB3A-065ED1D77F2B}"/>
    <cellStyle name="Fixed 3 4 2" xfId="3462" xr:uid="{6F68637D-13C4-460B-B85D-DB87D030C658}"/>
    <cellStyle name="Fixed 3 4 2 2" xfId="7471" xr:uid="{848D6340-6845-4838-AAEF-710B2E22D2B9}"/>
    <cellStyle name="Fixed 3 4 2 3" xfId="28375" xr:uid="{1B4CB5C8-00A6-4501-B7CF-253467C1B11D}"/>
    <cellStyle name="Fixed 3 4 3" xfId="5480" xr:uid="{AC59AE89-CB78-4619-9A38-59D303B315C4}"/>
    <cellStyle name="Fixed 3 4 4" xfId="9975" xr:uid="{C7C27F2C-6A2C-4114-A468-7FB31D1389C6}"/>
    <cellStyle name="Fixed 3 4 5" xfId="12205" xr:uid="{04BC166C-4B71-444D-89D2-8B7BEE5155B7}"/>
    <cellStyle name="Fixed 3 5" xfId="419" xr:uid="{10808398-7F43-469D-9F6E-2647583E7DCD}"/>
    <cellStyle name="Fixed 3 5 2" xfId="2482" xr:uid="{B195D82A-B122-413B-B11C-65B26AC2CB80}"/>
    <cellStyle name="Fixed 3 5 2 2" xfId="6491" xr:uid="{B80C9C1C-4483-47C9-8534-97F7D4C8C9E6}"/>
    <cellStyle name="Fixed 3 5 2 3" xfId="27463" xr:uid="{695DC203-B7A0-46ED-B41A-A27DED7ECDBD}"/>
    <cellStyle name="Fixed 3 5 3" xfId="4497" xr:uid="{81107ACD-353D-4755-8F3E-6E9EBF7B96A2}"/>
    <cellStyle name="Fixed 3 5 4" xfId="8990" xr:uid="{97974EB4-8FA6-498B-B880-9EC6C99552A6}"/>
    <cellStyle name="Fixed 3 5 5" xfId="11212" xr:uid="{70661B44-E5F4-4503-BA49-44B8AE174D46}"/>
    <cellStyle name="Fixed 4" xfId="629" xr:uid="{43EB6DB4-9370-46E2-8729-7E6679912647}"/>
    <cellStyle name="Fixed 4 2" xfId="2346" xr:uid="{466F626D-F9E3-46D2-AE00-30D7A6DA8D51}"/>
    <cellStyle name="Fixed 5" xfId="2396" xr:uid="{259D4E11-DFC7-4820-893B-0E7675F297DD}"/>
    <cellStyle name="Fixed 5 2" xfId="6405" xr:uid="{93BAB19B-839D-40A8-9862-9F343DB2023D}"/>
    <cellStyle name="Fixed 5 2 2" xfId="27288" xr:uid="{0115E74D-70CC-47A8-8C19-FC97B45DEDEC}"/>
    <cellStyle name="Fixed 5 3" xfId="11073" xr:uid="{83D31C39-CBF2-4831-9EA1-39A30B1EE773}"/>
    <cellStyle name="Fixed 6" xfId="4390" xr:uid="{14613F29-DBC7-41BB-99CB-F9208B1C48FE}"/>
    <cellStyle name="Fixed 7" xfId="8887" xr:uid="{E70809C7-031C-40B4-89BC-5C863FCCFE33}"/>
    <cellStyle name="Fixed 8" xfId="29307" xr:uid="{E08FF85A-D1BF-4C42-A3FB-658869E119F1}"/>
    <cellStyle name="Formula - size 10" xfId="221" xr:uid="{8C05F479-0941-4792-9BA6-5090DB258B2C}"/>
    <cellStyle name="Formula - size 10 2" xfId="27360" xr:uid="{EC27C756-D81B-47C9-B706-D044315D521E}"/>
    <cellStyle name="Formula - size 10 3" xfId="24848" xr:uid="{D9B18B74-2758-4A50-AB7B-4F50E450A463}"/>
    <cellStyle name="Formula - size 11" xfId="222" xr:uid="{EAD4C592-8838-44DC-BB15-01F0B7201DD3}"/>
    <cellStyle name="Formula - size 11 2" xfId="27361" xr:uid="{9F2B5F6C-F5B1-4804-9308-0F610C709B97}"/>
    <cellStyle name="Formula - size 11 3" xfId="24849" xr:uid="{2C361C2D-402F-47DF-939B-C29E115EF759}"/>
    <cellStyle name="Formula - size 8" xfId="223" xr:uid="{069C54FC-B99E-40C6-B0E7-88216E3BA6D9}"/>
    <cellStyle name="Formula - size 8 2" xfId="27362" xr:uid="{77FB176D-214D-4411-BFB3-A327BEC94008}"/>
    <cellStyle name="Formula - size 8 3" xfId="24850" xr:uid="{B38F0951-5F5E-48C7-8B25-024A23C7EF43}"/>
    <cellStyle name="Formula - size 9" xfId="224" xr:uid="{84157E51-1E4B-4119-BF36-F917A5470DA0}"/>
    <cellStyle name="Formula - size 9 2" xfId="27363" xr:uid="{279C36E2-B732-431F-A94F-6DC3141EBF8C}"/>
    <cellStyle name="Formula - size 9 3" xfId="24851" xr:uid="{D3392BBD-36D2-4651-9D5E-DB978579E711}"/>
    <cellStyle name="Good" xfId="47" builtinId="26" customBuiltin="1"/>
    <cellStyle name="Good 2" xfId="8715" xr:uid="{76A6DC56-C918-4DAD-9784-9924FF20A587}"/>
    <cellStyle name="Good 2 2" xfId="24854" xr:uid="{86115F67-13B6-4B5F-BEC3-E129F6B51057}"/>
    <cellStyle name="Good 2 3" xfId="27189" xr:uid="{0297E775-BE41-4ECD-B18B-CC22267A3B24}"/>
    <cellStyle name="Good 2 4" xfId="24853" xr:uid="{F709D371-A82F-49CE-A557-DE84D1621EA7}"/>
    <cellStyle name="Good 2 5" xfId="13182" xr:uid="{07F42B4B-7D34-4F55-BAD5-89F0F6A661E7}"/>
    <cellStyle name="Good 2 6" xfId="29308" xr:uid="{81583633-8B12-4DDD-ABD3-AE9B05CE2900}"/>
    <cellStyle name="Good 3" xfId="24852" xr:uid="{E0109F6D-FFB6-45A4-B3ED-C2EFF3C244C4}"/>
    <cellStyle name="Good 3 2" xfId="29364" xr:uid="{6CD82790-69D1-4E20-9539-6E5EB5B18800}"/>
    <cellStyle name="Good 4" xfId="29341" xr:uid="{AE26C474-2DF5-495F-AB8D-D150E3EE44EA}"/>
    <cellStyle name="Heading 1" xfId="43" builtinId="16" customBuiltin="1"/>
    <cellStyle name="Heading 1 2" xfId="114" xr:uid="{68112D52-7B92-4FAA-AD28-E8B359967227}"/>
    <cellStyle name="Heading 1 2 2" xfId="225" xr:uid="{F1DA144F-8F3C-447D-A9EF-EA57A81E591E}"/>
    <cellStyle name="Heading 1 2 2 2" xfId="27364" xr:uid="{F64A997A-CCBF-4597-949C-9EB0413007D1}"/>
    <cellStyle name="Heading 1 2 2 3" xfId="24857" xr:uid="{1A5BFCE4-E6A4-43A3-8CED-CA1D22ACFD91}"/>
    <cellStyle name="Heading 1 2 2 4" xfId="29310" xr:uid="{C96D2E3A-F629-43FE-961F-DF3A1BBAE6BA}"/>
    <cellStyle name="Heading 1 2 3" xfId="8704" xr:uid="{1D1EB0BD-D921-4978-9FEE-E57B4A5FAAA9}"/>
    <cellStyle name="Heading 1 2 3 2" xfId="27190" xr:uid="{4CBE4E09-8B44-4F7D-9BDE-D89DAB00E482}"/>
    <cellStyle name="Heading 1 2 4" xfId="8447" xr:uid="{91E9CB76-1692-4A35-9D56-8D16548F62EE}"/>
    <cellStyle name="Heading 1 2 4 2" xfId="24856" xr:uid="{A700E05D-931A-4649-9F6B-D7010A19801A}"/>
    <cellStyle name="Heading 1 2 5" xfId="8615" xr:uid="{8EF48A30-3BBC-482B-86D2-7D73F6292E25}"/>
    <cellStyle name="Heading 1 2 5 2" xfId="13183" xr:uid="{CA40939F-DB70-47D5-9F8A-C7B3767C7EA5}"/>
    <cellStyle name="Heading 1 2 6" xfId="29309" xr:uid="{038FEDE8-444B-4E1B-A339-1D75E2223918}"/>
    <cellStyle name="Heading 1 3" xfId="116" xr:uid="{B2451D60-443C-427A-900B-48610E844DF6}"/>
    <cellStyle name="Heading 1 3 10" xfId="29311" xr:uid="{09E834AC-DC9B-4141-8BE6-2E35F08F3909}"/>
    <cellStyle name="Heading 1 3 2" xfId="657" xr:uid="{AD2B2494-4169-4FD0-8051-D3B8277DF375}"/>
    <cellStyle name="Heading 1 3 2 2" xfId="1704" xr:uid="{D8497DFD-F06A-44A0-B8AA-401DB52F406E}"/>
    <cellStyle name="Heading 1 3 2 2 2" xfId="3728" xr:uid="{D5075E8B-D2ED-4968-BFF3-09DE1C1484FC}"/>
    <cellStyle name="Heading 1 3 2 2 2 2" xfId="7737" xr:uid="{D902F3D5-69DD-49D9-ACD2-27F423D1CD52}"/>
    <cellStyle name="Heading 1 3 2 2 2 3" xfId="28623" xr:uid="{58EE993A-67B7-49B7-A0F1-35CA7ABBDE55}"/>
    <cellStyle name="Heading 1 3 2 2 3" xfId="5746" xr:uid="{9DF16B5C-AAFF-486D-A723-384134EF9CF1}"/>
    <cellStyle name="Heading 1 3 2 2 4" xfId="10241" xr:uid="{964BD0A3-7004-4A84-BCBB-2B0A7C78E65E}"/>
    <cellStyle name="Heading 1 3 2 2 5" xfId="12471" xr:uid="{45CF50EF-C2CE-4A62-9C9C-E3B131C70AAA}"/>
    <cellStyle name="Heading 1 3 2 3" xfId="2691" xr:uid="{F4D44CE6-186C-46BB-8341-E32D123966AD}"/>
    <cellStyle name="Heading 1 3 2 3 2" xfId="6700" xr:uid="{2AA0691C-66A2-4C6E-A80F-E775A1D26E3A}"/>
    <cellStyle name="Heading 1 3 2 3 3" xfId="27641" xr:uid="{8B94B06C-0FCC-459F-8AE4-9CF48C805BD3}"/>
    <cellStyle name="Heading 1 3 2 4" xfId="4708" xr:uid="{087D511D-F3D4-4B3F-957E-9F208EDF1D2A}"/>
    <cellStyle name="Heading 1 3 2 5" xfId="8659" xr:uid="{FB6FE056-CFF6-48E0-AAC9-D98DB94CF0E7}"/>
    <cellStyle name="Heading 1 3 2 6" xfId="9203" xr:uid="{D798DEBA-3D84-4FD7-AB9D-8456A154CFA8}"/>
    <cellStyle name="Heading 1 3 2 7" xfId="11432" xr:uid="{D4525F54-1C54-4588-9FD2-F809B90F4449}"/>
    <cellStyle name="Heading 1 3 3" xfId="930" xr:uid="{6E9AB373-93CE-4700-8F62-FAB1A0ACDF01}"/>
    <cellStyle name="Heading 1 3 3 2" xfId="1971" xr:uid="{D2490D25-6E29-4424-880A-666F7B310C6A}"/>
    <cellStyle name="Heading 1 3 3 2 2" xfId="3995" xr:uid="{45A6C472-3194-4513-AE82-0E4D755A7B00}"/>
    <cellStyle name="Heading 1 3 3 2 2 2" xfId="8004" xr:uid="{F3AE5BAC-4896-42DF-B871-5A74CC3CBA8F}"/>
    <cellStyle name="Heading 1 3 3 2 2 3" xfId="28883" xr:uid="{FC0D51E3-74EF-4077-A834-5F5FC1B3CFB1}"/>
    <cellStyle name="Heading 1 3 3 2 3" xfId="6013" xr:uid="{3974372F-BA6F-4954-BF09-308FE993F9A9}"/>
    <cellStyle name="Heading 1 3 3 2 4" xfId="10508" xr:uid="{19BE4AC5-7776-47F8-A356-C4E592712A2C}"/>
    <cellStyle name="Heading 1 3 3 2 5" xfId="12738" xr:uid="{1912BF56-8A25-4537-9A6D-6ECEBAD5CAF9}"/>
    <cellStyle name="Heading 1 3 3 3" xfId="2958" xr:uid="{87F96E44-DBA7-4629-A421-DFC9CC6E943E}"/>
    <cellStyle name="Heading 1 3 3 3 2" xfId="6967" xr:uid="{CA10855A-3192-46FE-AFC8-486F16C27ECD}"/>
    <cellStyle name="Heading 1 3 3 3 3" xfId="27886" xr:uid="{8E4DD3C3-71C0-4614-9C50-0A0C8AAC595B}"/>
    <cellStyle name="Heading 1 3 3 4" xfId="4976" xr:uid="{E156323C-36BC-407D-AAB9-99F8F587EB3A}"/>
    <cellStyle name="Heading 1 3 3 5" xfId="9471" xr:uid="{830B7752-BAEB-4E4B-8628-1248627D3D7E}"/>
    <cellStyle name="Heading 1 3 3 6" xfId="11701" xr:uid="{850090D2-10B8-4752-8548-11791922C168}"/>
    <cellStyle name="Heading 1 3 4" xfId="1434" xr:uid="{EEC6FA10-4C35-4C4C-9A6D-95BFACD7A221}"/>
    <cellStyle name="Heading 1 3 4 2" xfId="3460" xr:uid="{59D29FCE-E233-43C6-B60F-ED5823969A2F}"/>
    <cellStyle name="Heading 1 3 4 2 2" xfId="7469" xr:uid="{F955B586-2FB7-4614-9AC4-A496A5A59943}"/>
    <cellStyle name="Heading 1 3 4 2 3" xfId="28373" xr:uid="{63D06495-9271-4ACA-BA58-1CD4737A45A0}"/>
    <cellStyle name="Heading 1 3 4 3" xfId="5478" xr:uid="{82D28619-D141-4DFF-8876-341C9B28C9E4}"/>
    <cellStyle name="Heading 1 3 4 4" xfId="9973" xr:uid="{A44A807C-344A-43A6-995C-D54F27735748}"/>
    <cellStyle name="Heading 1 3 4 5" xfId="12203" xr:uid="{7B023C68-0F6E-4FC6-9FF3-528CA1432151}"/>
    <cellStyle name="Heading 1 3 5" xfId="2394" xr:uid="{46BF9DA8-AB82-45E8-9A1D-97A0E0D8F646}"/>
    <cellStyle name="Heading 1 3 5 2" xfId="6403" xr:uid="{A4D38D21-7912-49CE-BC44-B15210C4913A}"/>
    <cellStyle name="Heading 1 3 5 3" xfId="27286" xr:uid="{CEB31123-6162-42D2-895C-4DA4051F6BDC}"/>
    <cellStyle name="Heading 1 3 6" xfId="4388" xr:uid="{C8AFD5E2-CE4B-4D73-BC8E-656A1AC6655B}"/>
    <cellStyle name="Heading 1 3 6 2" xfId="24855" xr:uid="{0E1AE86B-A991-45AF-B899-519E9FF720A1}"/>
    <cellStyle name="Heading 1 3 7" xfId="8468" xr:uid="{63BCE28D-F3AB-47D5-AA54-0FBF8EDB4702}"/>
    <cellStyle name="Heading 1 3 8" xfId="8885" xr:uid="{FC41A101-4DFE-4730-845E-BA4AEC706A0D}"/>
    <cellStyle name="Heading 1 3 9" xfId="11071" xr:uid="{FA9FB1A0-9662-4DC7-9CDD-8D85A1FDD7B2}"/>
    <cellStyle name="Heading 1 4" xfId="200" xr:uid="{C5F9155B-A38A-46E1-85CF-4BD591AFBB37}"/>
    <cellStyle name="Heading 1 4 2" xfId="383" xr:uid="{F12E75F9-C2B6-4AFD-918F-5072C7D8C017}"/>
    <cellStyle name="Heading 1 5" xfId="1437" xr:uid="{97185F58-6FFF-4249-BE0D-FF45EB37284C}"/>
    <cellStyle name="Heading 1 6" xfId="29376" xr:uid="{06F562FD-7C99-4246-9C10-69D54C39D2FE}"/>
    <cellStyle name="Heading 2" xfId="44" builtinId="17" customBuiltin="1"/>
    <cellStyle name="Heading 2 2" xfId="124" xr:uid="{78BCACA6-00C7-4045-A511-F30ABEEEADC4}"/>
    <cellStyle name="Heading 2 2 2" xfId="226" xr:uid="{55389623-FB16-479E-9B73-5C7BA576A582}"/>
    <cellStyle name="Heading 2 2 2 2" xfId="27365" xr:uid="{0D346A40-D38C-40F3-8E17-854E5D0A53D4}"/>
    <cellStyle name="Heading 2 2 2 3" xfId="24860" xr:uid="{A73ADF28-9DA0-4B27-BE2E-816D75BF230E}"/>
    <cellStyle name="Heading 2 2 2 4" xfId="29314" xr:uid="{8D17CDF8-7507-4F69-9FE3-A4965E2E87A5}"/>
    <cellStyle name="Heading 2 2 3" xfId="8637" xr:uid="{146069E9-FEDB-45E5-8D91-095A07354E2A}"/>
    <cellStyle name="Heading 2 2 3 2" xfId="27191" xr:uid="{1AE5D617-7775-4605-A6EF-C951F7CE2BDD}"/>
    <cellStyle name="Heading 2 2 4" xfId="8516" xr:uid="{D1362D06-F533-4A86-9B54-AB4AE0D254B7}"/>
    <cellStyle name="Heading 2 2 4 2" xfId="24859" xr:uid="{55CC81BF-FEA2-4303-81ED-33A006BB9167}"/>
    <cellStyle name="Heading 2 2 5" xfId="8377" xr:uid="{BBF66655-E7E3-42C7-A46F-C2AB14BFD233}"/>
    <cellStyle name="Heading 2 2 5 2" xfId="13184" xr:uid="{EB1ECA47-7246-4E34-A989-DA161A2D2175}"/>
    <cellStyle name="Heading 2 2 6" xfId="29313" xr:uid="{6A554940-B0F4-4AE7-8E6C-3AF7B7A5BBC6}"/>
    <cellStyle name="Heading 2 3" xfId="111" xr:uid="{9C0E5888-B2B7-43E9-900D-6B1D30224978}"/>
    <cellStyle name="Heading 2 3 10" xfId="29315" xr:uid="{6C81ACD0-3CCB-4527-A47E-3A9CB886F708}"/>
    <cellStyle name="Heading 2 3 2" xfId="653" xr:uid="{810EEDE0-0D29-44DC-A936-0B7A6E4DE9C2}"/>
    <cellStyle name="Heading 2 3 2 2" xfId="1700" xr:uid="{8A60804B-2D68-42D1-ADA9-BE211762542B}"/>
    <cellStyle name="Heading 2 3 2 2 2" xfId="3724" xr:uid="{32F15615-DEA9-4D5C-9D18-46792DCC889F}"/>
    <cellStyle name="Heading 2 3 2 2 2 2" xfId="7733" xr:uid="{72566D7F-6B8A-40C2-83AA-C95AAF2522AF}"/>
    <cellStyle name="Heading 2 3 2 2 2 3" xfId="28619" xr:uid="{CDFCC3D0-9328-471A-8CEB-D955EDEE286C}"/>
    <cellStyle name="Heading 2 3 2 2 3" xfId="5742" xr:uid="{10EDB1BE-B84C-4E2E-9346-51594D54BACA}"/>
    <cellStyle name="Heading 2 3 2 2 4" xfId="10237" xr:uid="{EDFD1CE6-B12A-4839-B913-8FAEC2223FBA}"/>
    <cellStyle name="Heading 2 3 2 2 5" xfId="12467" xr:uid="{6307DA32-D3A2-4734-BF17-BB1DFA337C24}"/>
    <cellStyle name="Heading 2 3 2 3" xfId="2687" xr:uid="{C22D56C7-81D7-42AB-A2ED-CAB67D6704FF}"/>
    <cellStyle name="Heading 2 3 2 3 2" xfId="6696" xr:uid="{1ED7A902-0A67-4C13-8CD6-7683FDB970A3}"/>
    <cellStyle name="Heading 2 3 2 3 3" xfId="27637" xr:uid="{D1718448-43D8-4FB5-B9B9-62D92FF96229}"/>
    <cellStyle name="Heading 2 3 2 4" xfId="4704" xr:uid="{268E1F27-798E-4953-88DD-0E5EB2614EF2}"/>
    <cellStyle name="Heading 2 3 2 5" xfId="4454" xr:uid="{BEC4F2F1-8C80-45F2-BE8E-65EB3E35E854}"/>
    <cellStyle name="Heading 2 3 2 6" xfId="9199" xr:uid="{FBA25320-E404-45BE-952A-EE2B466841E0}"/>
    <cellStyle name="Heading 2 3 2 7" xfId="11428" xr:uid="{E5E5725B-6AC8-416E-BD5E-61C80CEB6440}"/>
    <cellStyle name="Heading 2 3 3" xfId="926" xr:uid="{46CF54CD-EBCD-49B9-A65D-322A6CC64EF7}"/>
    <cellStyle name="Heading 2 3 3 2" xfId="1967" xr:uid="{230B9998-0624-4C11-880E-87EB706EC697}"/>
    <cellStyle name="Heading 2 3 3 2 2" xfId="3991" xr:uid="{7BD39CC5-0721-4117-AF8F-E1768E7BCB31}"/>
    <cellStyle name="Heading 2 3 3 2 2 2" xfId="8000" xr:uid="{0243ADA1-0C44-4683-A38F-673B1C0A8F24}"/>
    <cellStyle name="Heading 2 3 3 2 2 3" xfId="28879" xr:uid="{6545D278-2132-446F-B273-F739145EAFD6}"/>
    <cellStyle name="Heading 2 3 3 2 3" xfId="6009" xr:uid="{3E0BBD75-91C4-4E11-803A-D3F4C8C27987}"/>
    <cellStyle name="Heading 2 3 3 2 4" xfId="10504" xr:uid="{24052638-EEC1-470A-B779-00F09DC6E9F9}"/>
    <cellStyle name="Heading 2 3 3 2 5" xfId="12734" xr:uid="{4EF7ED5E-0281-4682-88DB-BEB6904D8BD1}"/>
    <cellStyle name="Heading 2 3 3 3" xfId="2954" xr:uid="{23ECE595-3AFD-4F64-91D5-9A2C370FD392}"/>
    <cellStyle name="Heading 2 3 3 3 2" xfId="6963" xr:uid="{96D862C3-5C57-400F-81BE-E0E6E5E57499}"/>
    <cellStyle name="Heading 2 3 3 3 3" xfId="27882" xr:uid="{8CB44AFB-178C-42FE-AA57-6F930B8207CA}"/>
    <cellStyle name="Heading 2 3 3 4" xfId="4972" xr:uid="{E0315AF7-44F4-479F-9790-51B1F1C8740A}"/>
    <cellStyle name="Heading 2 3 3 5" xfId="9467" xr:uid="{51E2236F-83AD-4BCB-8A1A-5C2F81779BFF}"/>
    <cellStyle name="Heading 2 3 3 6" xfId="11697" xr:uid="{3688DCB6-756A-46D6-A6D3-9E6C2775DC6D}"/>
    <cellStyle name="Heading 2 3 4" xfId="1430" xr:uid="{60D3262B-71B7-49EB-A776-68F3CE32F674}"/>
    <cellStyle name="Heading 2 3 4 2" xfId="3456" xr:uid="{4E75C660-AF0A-4613-9211-79181A63681D}"/>
    <cellStyle name="Heading 2 3 4 2 2" xfId="7465" xr:uid="{FC3D030C-F426-4C8E-A361-7306D136159E}"/>
    <cellStyle name="Heading 2 3 4 2 3" xfId="28369" xr:uid="{F51A8DEA-3373-4F93-B4C0-91F279F28D33}"/>
    <cellStyle name="Heading 2 3 4 3" xfId="5474" xr:uid="{1E9CB81F-12E5-4AEB-8194-D12895217541}"/>
    <cellStyle name="Heading 2 3 4 4" xfId="9969" xr:uid="{D4B6B644-9A73-4228-869E-A7B23C9A3C5B}"/>
    <cellStyle name="Heading 2 3 4 5" xfId="12199" xr:uid="{C936AE8C-6F89-472A-A402-2DA91348E4CA}"/>
    <cellStyle name="Heading 2 3 5" xfId="2390" xr:uid="{48040A71-F667-40BA-A893-5CA6A4158F30}"/>
    <cellStyle name="Heading 2 3 5 2" xfId="6399" xr:uid="{B6A4B601-CA19-4410-999E-7234463D3BD8}"/>
    <cellStyle name="Heading 2 3 5 3" xfId="27282" xr:uid="{6FC710DE-43EC-4D3A-BDCF-0CDCE80F5C5B}"/>
    <cellStyle name="Heading 2 3 6" xfId="4384" xr:uid="{69EF7EC1-F585-4C77-B0B6-6AAA516F1C4C}"/>
    <cellStyle name="Heading 2 3 6 2" xfId="24858" xr:uid="{FFDFF237-E66E-4AE7-A456-6A761C726DF3}"/>
    <cellStyle name="Heading 2 3 7" xfId="8669" xr:uid="{9784B92E-2691-4ECF-B62F-46A13D63F9D9}"/>
    <cellStyle name="Heading 2 3 8" xfId="8881" xr:uid="{82138465-AD43-45D3-8D1D-FFCC6BDAD85C}"/>
    <cellStyle name="Heading 2 3 9" xfId="11066" xr:uid="{83ED6FEA-E119-4138-B620-BEAC0E28DEEF}"/>
    <cellStyle name="Heading 2 4" xfId="201" xr:uid="{9C97566E-F16C-41DD-AB0D-34B21E9539F6}"/>
    <cellStyle name="Heading 2 4 2" xfId="384" xr:uid="{26CF63C4-3AB3-47B5-AD09-0CF119261923}"/>
    <cellStyle name="Heading 2 5" xfId="1498" xr:uid="{A36AEEB2-4173-49C9-9721-92E144394E65}"/>
    <cellStyle name="Heading 2 6" xfId="29312" xr:uid="{39FD4F81-8482-4506-88D1-6F8B24E632BA}"/>
    <cellStyle name="Heading 3" xfId="45" builtinId="18" customBuiltin="1"/>
    <cellStyle name="Heading 3 2" xfId="8743" xr:uid="{F303227B-4EA6-415C-B381-9CD1A96621B2}"/>
    <cellStyle name="Heading 3 2 2" xfId="24863" xr:uid="{A04C0069-D3FF-4E17-97FD-8D0D80C34091}"/>
    <cellStyle name="Heading 3 2 3" xfId="27192" xr:uid="{18B3050B-ABBB-4E71-80C8-641CA5E01808}"/>
    <cellStyle name="Heading 3 2 4" xfId="24862" xr:uid="{52E8BDF3-256F-4717-90C5-05D2EFE9EBA0}"/>
    <cellStyle name="Heading 3 2 5" xfId="13185" xr:uid="{9F111F06-DE72-4204-8B51-B33F296232A2}"/>
    <cellStyle name="Heading 3 2 6" xfId="29317" xr:uid="{6F0B3D5B-E140-4677-B4F6-431404E6EE20}"/>
    <cellStyle name="Heading 3 3" xfId="24861" xr:uid="{EF69E670-234E-4758-BBE9-1B51BBFE2C2B}"/>
    <cellStyle name="Heading 3 3 2" xfId="29318" xr:uid="{42471641-420F-471A-B9B1-4235BC69DAAD}"/>
    <cellStyle name="Heading 3 4" xfId="29316" xr:uid="{AAF06166-8449-4FBB-91EF-8E2AE15E9C64}"/>
    <cellStyle name="Heading 4" xfId="46" builtinId="19" customBuiltin="1"/>
    <cellStyle name="Heading 4 2" xfId="8706" xr:uid="{51164C9E-ACB9-435D-B9C3-ECE9DB0A843E}"/>
    <cellStyle name="Heading 4 2 2" xfId="24866" xr:uid="{8509AC03-CDBB-492F-A4C3-64C4B6A0A247}"/>
    <cellStyle name="Heading 4 2 3" xfId="27193" xr:uid="{E9D8FB29-878A-44C8-BB28-0BA27C175289}"/>
    <cellStyle name="Heading 4 2 4" xfId="24865" xr:uid="{B217A6F4-F6E8-4B4D-873D-805A335412F3}"/>
    <cellStyle name="Heading 4 2 5" xfId="13186" xr:uid="{1FC6B9FE-79EF-4956-BB78-4FB6940BE570}"/>
    <cellStyle name="Heading 4 2 6" xfId="29320" xr:uid="{3CF56794-048A-40C0-B95F-8859B8210445}"/>
    <cellStyle name="Heading 4 3" xfId="24864" xr:uid="{472D393A-451A-4F0D-A4D6-E4CF8D2F2148}"/>
    <cellStyle name="Heading 4 3 2" xfId="29321" xr:uid="{EB1453AE-C221-45E9-B6E6-70449C680B5C}"/>
    <cellStyle name="Heading 4 4" xfId="29319" xr:uid="{469B5922-E0B4-499B-A16C-FEAFE6446A27}"/>
    <cellStyle name="Hyperlink" xfId="2" builtinId="8"/>
    <cellStyle name="Hyperlink 2" xfId="87" xr:uid="{D784452D-0372-4989-AF20-B47F11FA1CD8}"/>
    <cellStyle name="Hyperlink 2 2" xfId="374" xr:uid="{D60247F8-3572-44B6-8B30-D0B71F885515}"/>
    <cellStyle name="Hyperlink 2 2 2" xfId="24869" xr:uid="{72A30187-1155-4270-B235-405DD44E40BF}"/>
    <cellStyle name="Hyperlink 2 2 3" xfId="24868" xr:uid="{DAA92F13-B7F8-414D-BD05-00D459BC8C7D}"/>
    <cellStyle name="Hyperlink 2 2 4" xfId="27444" xr:uid="{6F376104-2A9E-4197-903F-BF63E8116F69}"/>
    <cellStyle name="Hyperlink 2 2 5" xfId="13188" xr:uid="{98299E1D-DA6F-4846-9FBA-8E2F994DEEDC}"/>
    <cellStyle name="Hyperlink 2 2 6" xfId="29352" xr:uid="{E9567405-2E83-44B1-A215-F32E81D0E4DA}"/>
    <cellStyle name="Hyperlink 2 3" xfId="188" xr:uid="{6C0E860D-98E2-47BC-A76A-7F0BC8BE76A8}"/>
    <cellStyle name="Hyperlink 2 3 2" xfId="8616" xr:uid="{0AEBC613-5809-4161-8BC4-B9804BF958E0}"/>
    <cellStyle name="Hyperlink 2 3 3" xfId="8701" xr:uid="{AD66FEA8-9FDD-4E07-B266-3A408E8FC659}"/>
    <cellStyle name="Hyperlink 2 3 4" xfId="24870" xr:uid="{8D101B47-6D21-451F-9822-EF56E4BF7543}"/>
    <cellStyle name="Hyperlink 2 4" xfId="24871" xr:uid="{ADC1953E-5556-4543-A770-99FCB6EDD257}"/>
    <cellStyle name="Hyperlink 2 4 2" xfId="24872" xr:uid="{E34B57B0-8CA2-4DA6-9423-E8EEA31B6B6F}"/>
    <cellStyle name="Hyperlink 2 5" xfId="24867" xr:uid="{674E76F3-50D2-4553-95A9-1C12EABE4029}"/>
    <cellStyle name="Hyperlink 2 6" xfId="27347" xr:uid="{CB9A5127-FC27-4422-A8D1-715DAB65A969}"/>
    <cellStyle name="Hyperlink 2 7" xfId="13187" xr:uid="{33FEBFEC-7A29-4BC3-95D5-B4F898705EEA}"/>
    <cellStyle name="Hyperlink 2 8" xfId="29322" xr:uid="{5252DB50-FA79-4C4A-9383-0C75A71D14AE}"/>
    <cellStyle name="Hyperlink 3" xfId="81" xr:uid="{3F81E1F2-683F-43CA-9916-2A1B972F6EE7}"/>
    <cellStyle name="Hyperlink 3 2" xfId="24873" xr:uid="{6311B89A-39DF-497B-BA31-994DB981C94B}"/>
    <cellStyle name="Hyperlink 3 3" xfId="13189" xr:uid="{080115F7-3ABA-4436-920E-BDCB24FC759B}"/>
    <cellStyle name="Hyperlink 3 4" xfId="29323" xr:uid="{A04A9FA9-E2AB-4742-AD66-48373253C375}"/>
    <cellStyle name="Hyperlink 4" xfId="8603" xr:uid="{278D87E1-A327-400E-8501-5AEF3356BDD8}"/>
    <cellStyle name="Hyperlink 4 2" xfId="24874" xr:uid="{47066B9F-0A70-4CBD-AE16-9A08E42422A4}"/>
    <cellStyle name="Hyperlink 4 3" xfId="29324" xr:uid="{6212B0D7-06B7-4019-8422-29FD39470866}"/>
    <cellStyle name="Input" xfId="49" builtinId="20" customBuiltin="1"/>
    <cellStyle name="Input 2" xfId="8741" xr:uid="{32DDE78B-B8F7-4114-B296-BDD8D3706EB3}"/>
    <cellStyle name="Input 2 2" xfId="24877" xr:uid="{01BA66C3-7A41-4774-A5E6-EA88C0E549BD}"/>
    <cellStyle name="Input 2 3" xfId="27194" xr:uid="{6082D0FE-B163-49BB-9E50-BB34D39A4970}"/>
    <cellStyle name="Input 2 4" xfId="24876" xr:uid="{790462E7-DCC9-4A66-A61D-ED6D0CE9F1F0}"/>
    <cellStyle name="Input 2 5" xfId="13190" xr:uid="{CA9042DE-8871-42AF-BB2F-7E49B7625C69}"/>
    <cellStyle name="Input 2 6" xfId="13115" xr:uid="{B72E9D34-51DA-4892-96AD-6DA68482D71D}"/>
    <cellStyle name="Input 3" xfId="24875" xr:uid="{0349E726-0D36-41F7-81E1-09E72930A8A4}"/>
    <cellStyle name="Input 3 2" xfId="29326" xr:uid="{FEF0252C-989B-43D9-B99C-B400539AF1F9}"/>
    <cellStyle name="Input 4" xfId="29325" xr:uid="{3282AE63-BDE2-4711-9518-9192EA0215A1}"/>
    <cellStyle name="Labels" xfId="29327" xr:uid="{B290B4C2-59C6-4104-BD4A-F83FF369FB94}"/>
    <cellStyle name="Linked Cell" xfId="52" builtinId="24" customBuiltin="1"/>
    <cellStyle name="Linked Cell 2" xfId="8490" xr:uid="{BF3E0938-1BA4-4A39-B1ED-E81EF870504F}"/>
    <cellStyle name="Linked Cell 2 2" xfId="24880" xr:uid="{7AC7B36C-0017-4C7E-83BE-055B3339D725}"/>
    <cellStyle name="Linked Cell 2 3" xfId="27195" xr:uid="{F59A3127-B5D9-4D96-8336-E3D8751F7ACE}"/>
    <cellStyle name="Linked Cell 2 4" xfId="24879" xr:uid="{B431E539-F5CE-44BE-BE85-C7B028639BA0}"/>
    <cellStyle name="Linked Cell 2 5" xfId="13191" xr:uid="{906353DF-73C6-491E-BF2A-27B73BD0ED74}"/>
    <cellStyle name="Linked Cell 2 6" xfId="29329" xr:uid="{C160CE88-C5FC-4079-96C9-C7D6B1378CEC}"/>
    <cellStyle name="Linked Cell 3" xfId="24878" xr:uid="{2FE2E146-4166-4C2E-848B-11D9D7281063}"/>
    <cellStyle name="Linked Cell 3 2" xfId="29330" xr:uid="{AA34A800-E28F-4B38-B052-BB9A0B63D043}"/>
    <cellStyle name="Linked Cell 4" xfId="29328" xr:uid="{736F7F68-160D-4203-9FBE-B56CAB86CC95}"/>
    <cellStyle name="Neutral 2" xfId="100" xr:uid="{F09340CA-9703-4856-A6EB-EB137CAA0276}"/>
    <cellStyle name="Neutral 2 2" xfId="8376" xr:uid="{98E7E59D-F7E4-429A-AF12-93BD2CB594E1}"/>
    <cellStyle name="Neutral 2 2 2" xfId="24883" xr:uid="{DBF329DA-EF15-4DFF-B522-3F35B1F43819}"/>
    <cellStyle name="Neutral 2 3" xfId="27196" xr:uid="{C1DFE236-E6D9-4D46-ADD4-9EEB7F4C366C}"/>
    <cellStyle name="Neutral 2 4" xfId="24882" xr:uid="{A5330F75-3078-4023-8825-1EDD09B7C67E}"/>
    <cellStyle name="Neutral 2 5" xfId="13192" xr:uid="{D5C061E0-52D5-4B08-9341-47160B910807}"/>
    <cellStyle name="Neutral 2 6" xfId="11069" xr:uid="{FD80C281-FA2A-4ADE-9430-892E7615ABB4}"/>
    <cellStyle name="Neutral 3" xfId="24881" xr:uid="{63FED5F6-211F-4F3D-BF53-ED39FFEBE4E9}"/>
    <cellStyle name="Neutral 3 2" xfId="29396" xr:uid="{007C42A3-2771-4296-9AC2-7B643A7D5E65}"/>
    <cellStyle name="Neutral 4" xfId="29397" xr:uid="{CC18FF26-C784-42C8-8409-366A3E375EFB}"/>
    <cellStyle name="Normal" xfId="0" builtinId="0"/>
    <cellStyle name="Normal - size 10" xfId="227" xr:uid="{93F3D8CF-9F3E-47AE-83B1-D4F356659515}"/>
    <cellStyle name="Normal - size 10 2" xfId="27366" xr:uid="{E2E9D3E4-B591-4FDF-A0B7-C27CBBB90304}"/>
    <cellStyle name="Normal - size 10 3" xfId="24884" xr:uid="{D50CD1DF-8158-4226-920B-FFF0362A24F9}"/>
    <cellStyle name="Normal - size 11" xfId="228" xr:uid="{B15822F3-9789-409A-94F6-2D7F1A09FFD8}"/>
    <cellStyle name="Normal - size 11 2" xfId="24886" xr:uid="{89295687-B5F1-4750-93CA-7DDA24311D98}"/>
    <cellStyle name="Normal - size 11 3" xfId="27367" xr:uid="{6BD07BE9-D565-413F-A17C-F6A43AC65442}"/>
    <cellStyle name="Normal - size 11 4" xfId="24885" xr:uid="{787000E7-68A5-4B79-98BB-3914C7D806B7}"/>
    <cellStyle name="Normal - size 8" xfId="229" xr:uid="{BA72DACD-2024-4D05-B87A-47869BF24845}"/>
    <cellStyle name="Normal - size 8 2" xfId="27368" xr:uid="{A9794433-366F-4B9A-8D27-0E23D038136D}"/>
    <cellStyle name="Normal - size 8 3" xfId="24887" xr:uid="{2DB8DEEE-6EA6-4DAA-99DC-1199F9B449B5}"/>
    <cellStyle name="Normal - size 9" xfId="230" xr:uid="{EF56E03B-BD12-4212-ACCC-208618286872}"/>
    <cellStyle name="Normal - size 9 2" xfId="27369" xr:uid="{10E9BB83-6CF9-4EC1-B107-71AA8A38930E}"/>
    <cellStyle name="Normal - size 9 3" xfId="24888" xr:uid="{DC3D4578-9985-468B-AA17-7543FDDE5F6E}"/>
    <cellStyle name="Normal - Style1" xfId="11144" xr:uid="{0C6405FA-B0F2-4E03-B02D-EDF68D457A09}"/>
    <cellStyle name="Normal 10" xfId="125" xr:uid="{66D427DC-535E-4E15-B96A-43C3336AE10B}"/>
    <cellStyle name="Normal 10 2" xfId="252" xr:uid="{03460A16-5F9F-484B-B413-5B875F26E05A}"/>
    <cellStyle name="Normal 10 2 2" xfId="1707" xr:uid="{8531EB7C-EEFD-4794-8638-B3D3C1725E91}"/>
    <cellStyle name="Normal 10 2 2 2" xfId="3731" xr:uid="{A2E261AA-FCAB-4A33-91B6-FC88DF842D4C}"/>
    <cellStyle name="Normal 10 2 2 2 2" xfId="7740" xr:uid="{C3EECCEE-6CDC-432D-9391-BA096EE2C5B6}"/>
    <cellStyle name="Normal 10 2 2 2 3" xfId="28626" xr:uid="{E9D1A50D-718E-425F-9593-291E3984590D}"/>
    <cellStyle name="Normal 10 2 2 3" xfId="5749" xr:uid="{FF417751-1033-4139-990F-3884BC06A21B}"/>
    <cellStyle name="Normal 10 2 2 3 2" xfId="24891" xr:uid="{908FBC84-D557-4A31-BE65-4E23FD1DCEE4}"/>
    <cellStyle name="Normal 10 2 2 4" xfId="10244" xr:uid="{B91E3A48-2B39-409C-B6E6-917E0EC2D216}"/>
    <cellStyle name="Normal 10 2 2 5" xfId="12474" xr:uid="{48B0229B-5B8B-4EC5-A5C3-BDA21DA2A031}"/>
    <cellStyle name="Normal 10 2 3" xfId="34" xr:uid="{00000000-0005-0000-0000-000007000000}"/>
    <cellStyle name="Normal 10 2 3 2" xfId="660" xr:uid="{E33585CC-A76B-4C7A-B4D2-8C99260708E4}"/>
    <cellStyle name="Normal 10 2 3 2 2" xfId="4711" xr:uid="{0E4989B0-5FC1-4C06-8579-EA1B1037DD4D}"/>
    <cellStyle name="Normal 10 2 3 2 3" xfId="27644" xr:uid="{0BA07790-8B6F-4838-BE9D-2B1CD408071D}"/>
    <cellStyle name="Normal 10 2 3 3" xfId="2694" xr:uid="{8F2F0BD7-6A10-4DED-85AA-AA8A17829C69}"/>
    <cellStyle name="Normal 10 2 3 3 2" xfId="6703" xr:uid="{4115183E-F37B-40EA-B146-DD583077293A}"/>
    <cellStyle name="Normal 10 2 3 4" xfId="9206" xr:uid="{08A22D33-591E-41B3-9A05-0C8293A5922F}"/>
    <cellStyle name="Normal 10 2 3 5" xfId="11435" xr:uid="{212686A3-7380-4327-9206-5A4623BC4831}"/>
    <cellStyle name="Normal 10 2 4" xfId="27390" xr:uid="{90174D98-0B30-4872-8A36-321F662B1367}"/>
    <cellStyle name="Normal 10 2 5" xfId="24890" xr:uid="{93933B3B-3BDA-4E7F-AC5F-FBE38EC2EBA0}"/>
    <cellStyle name="Normal 10 3" xfId="933" xr:uid="{6FD207BE-B4DE-447C-A694-68F45B9ED747}"/>
    <cellStyle name="Normal 10 3 2" xfId="1974" xr:uid="{FE593457-605E-4738-AB0A-8D9B9A05D206}"/>
    <cellStyle name="Normal 10 3 2 2" xfId="3998" xr:uid="{92651D43-9DE8-497E-A77A-FE81979DD6EC}"/>
    <cellStyle name="Normal 10 3 2 2 2" xfId="8007" xr:uid="{AC207219-F093-4F3D-94DE-D5267A4DDDA8}"/>
    <cellStyle name="Normal 10 3 2 2 3" xfId="28886" xr:uid="{D3821511-2FEE-4F5B-ABB9-146A0599C21B}"/>
    <cellStyle name="Normal 10 3 2 3" xfId="6016" xr:uid="{5C404871-2DCE-4D77-B316-3C94FFC9C2F7}"/>
    <cellStyle name="Normal 10 3 2 4" xfId="10511" xr:uid="{22B22C33-6544-4D1F-8E21-A86C2C97D155}"/>
    <cellStyle name="Normal 10 3 2 5" xfId="12741" xr:uid="{51B5D1FE-0E54-4451-97E5-AFB3C08124F5}"/>
    <cellStyle name="Normal 10 3 3" xfId="2961" xr:uid="{025AA8D0-82BB-402A-A615-1597702B391D}"/>
    <cellStyle name="Normal 10 3 3 2" xfId="6970" xr:uid="{A6FC5443-BBC1-49FE-9AF7-5E3B09C274A7}"/>
    <cellStyle name="Normal 10 3 3 3" xfId="27889" xr:uid="{CC9302AA-3C30-4C60-A503-914E22B39476}"/>
    <cellStyle name="Normal 10 3 4" xfId="4979" xr:uid="{838D7436-716D-4598-9210-0973155B91B0}"/>
    <cellStyle name="Normal 10 3 4 2" xfId="24889" xr:uid="{2243A972-5EAA-4DA6-99ED-6B6A016EF6D8}"/>
    <cellStyle name="Normal 10 3 5" xfId="9474" xr:uid="{30CC8526-B1AC-4EE7-BF10-C76B5615A7B1}"/>
    <cellStyle name="Normal 10 3 6" xfId="11704" xr:uid="{8D5B3432-2823-4051-A917-C77B8D907C3A}"/>
    <cellStyle name="Normal 10 4" xfId="1438" xr:uid="{5AC8DDFD-C528-451E-952D-7131656050D0}"/>
    <cellStyle name="Normal 10 4 2" xfId="3463" xr:uid="{EC0E6275-78FB-42BE-BCD1-00FFF439ED34}"/>
    <cellStyle name="Normal 10 4 2 2" xfId="7472" xr:uid="{A2E32808-BB8B-4E46-B44A-592DC5483E32}"/>
    <cellStyle name="Normal 10 4 2 3" xfId="28377" xr:uid="{E4718B72-F7AF-4A02-98E1-DEFAD5D7CD69}"/>
    <cellStyle name="Normal 10 4 3" xfId="5481" xr:uid="{ECEC7F4B-C41B-4122-AC3B-5F0B8BA95D70}"/>
    <cellStyle name="Normal 10 4 4" xfId="9976" xr:uid="{7FC471A7-C9AF-4CFD-881E-F9D74095016B}"/>
    <cellStyle name="Normal 10 4 5" xfId="12206" xr:uid="{B69CB169-1175-496A-A38D-A691C8D7CAB9}"/>
    <cellStyle name="Normal 10 5" xfId="2397" xr:uid="{F4418CBA-B471-4B9A-A5E6-816C5F6B7A23}"/>
    <cellStyle name="Normal 10 5 2" xfId="6406" xr:uid="{51566048-367E-4648-ADB8-542B8E03B194}"/>
    <cellStyle name="Normal 10 5 3" xfId="27290" xr:uid="{7857FFE4-BB19-4558-90FE-1484275D7115}"/>
    <cellStyle name="Normal 10 6" xfId="4391" xr:uid="{313281DA-0F62-4084-A717-4F62A4DB1700}"/>
    <cellStyle name="Normal 10 6 2" xfId="13193" xr:uid="{9E1B2DC6-4496-4D8B-87B1-2847D0AC3B45}"/>
    <cellStyle name="Normal 10 7" xfId="8889" xr:uid="{E9F14D2B-A503-46C9-911A-CB46271C0712}"/>
    <cellStyle name="Normal 10 8" xfId="11074" xr:uid="{124F9904-9712-4944-8E25-A32AACF8D9E1}"/>
    <cellStyle name="Normal 100" xfId="8429" xr:uid="{1DE90331-FBE0-4331-B0C0-AD98CF039DDF}"/>
    <cellStyle name="Normal 101" xfId="33" xr:uid="{00000000-0005-0000-0000-000008000000}"/>
    <cellStyle name="Normal 101 2" xfId="8650" xr:uid="{050E2698-26F6-4B49-AEFF-1D6827CD0ACD}"/>
    <cellStyle name="Normal 102" xfId="8478" xr:uid="{2D7E5B03-E996-424A-AAD9-A2F6F8D4B667}"/>
    <cellStyle name="Normal 103" xfId="8526" xr:uid="{050B750F-4713-48CC-980E-4F9509129C06}"/>
    <cellStyle name="Normal 104" xfId="8555" xr:uid="{05330A13-B350-4CFA-A1FC-99977CD9B96B}"/>
    <cellStyle name="Normal 105" xfId="8503" xr:uid="{96EC2320-C9BC-449B-8281-776C716542E4}"/>
    <cellStyle name="Normal 106" xfId="8423" xr:uid="{849CD0E1-620F-4FA7-933E-FA9340B6232F}"/>
    <cellStyle name="Normal 107" xfId="8371" xr:uid="{45A20234-00FE-4677-B619-B49C637118F4}"/>
    <cellStyle name="Normal 108" xfId="8523" xr:uid="{B7AA0F09-ABCB-4957-A2E9-1C86A2AA5D34}"/>
    <cellStyle name="Normal 109" xfId="8396" xr:uid="{928A255E-0769-4768-AC69-20B52EFCA8B8}"/>
    <cellStyle name="Normal 11" xfId="4" xr:uid="{00000000-0005-0000-0000-000009000000}"/>
    <cellStyle name="Normal 11 2" xfId="96" xr:uid="{1D315B27-8A12-46A7-BE1A-58E2F768A13B}"/>
    <cellStyle name="Normal 11 2 2" xfId="1708" xr:uid="{BEE6EFA0-DFD6-4263-AEBB-150108CBF05C}"/>
    <cellStyle name="Normal 11 2 2 2" xfId="3732" xr:uid="{0B01EF6F-0007-47CF-9F16-C8020510A05A}"/>
    <cellStyle name="Normal 11 2 2 2 2" xfId="7741" xr:uid="{68C165E0-C298-4052-A9A6-74DC8AFD2562}"/>
    <cellStyle name="Normal 11 2 2 2 3" xfId="28627" xr:uid="{61532AFA-A5C8-4ACD-83A3-B720485B345C}"/>
    <cellStyle name="Normal 11 2 2 3" xfId="5750" xr:uid="{2465ED09-2F59-4790-8BD7-EBD8FC5D4CBA}"/>
    <cellStyle name="Normal 11 2 2 3 2" xfId="24894" xr:uid="{674DFD85-AF7A-4838-99CC-FE0A90ABFCAF}"/>
    <cellStyle name="Normal 11 2 2 4" xfId="10245" xr:uid="{EA16889D-E64A-4332-8021-773763C2198E}"/>
    <cellStyle name="Normal 11 2 2 5" xfId="12475" xr:uid="{67828C99-7880-4371-ADE2-35A5C3EA1EE1}"/>
    <cellStyle name="Normal 11 2 3" xfId="661" xr:uid="{C21645B4-755D-48F2-84AB-495F84FC8B90}"/>
    <cellStyle name="Normal 11 2 3 2" xfId="2695" xr:uid="{39DAEF44-0346-470A-8A5B-6E7B065254EF}"/>
    <cellStyle name="Normal 11 2 3 2 2" xfId="6704" xr:uid="{DBA2B507-3EFE-4523-84EC-EA61AC87E620}"/>
    <cellStyle name="Normal 11 2 3 2 3" xfId="27645" xr:uid="{6DDB071C-593C-4B73-B305-C2DE87E6A701}"/>
    <cellStyle name="Normal 11 2 3 3" xfId="4712" xr:uid="{1FF5B826-AECA-4083-9868-4CCB0CA605D8}"/>
    <cellStyle name="Normal 11 2 3 4" xfId="9207" xr:uid="{E86929C1-3869-458D-B6D8-69ECA55E8D66}"/>
    <cellStyle name="Normal 11 2 3 5" xfId="11436" xr:uid="{DDD0C94F-C978-46DD-A69E-C9543F2854BA}"/>
    <cellStyle name="Normal 11 2 4" xfId="253" xr:uid="{F338518A-D873-4163-B60F-F2FC57B98657}"/>
    <cellStyle name="Normal 11 2 5" xfId="24893" xr:uid="{48669095-C737-4FB8-806F-4B448AA5E257}"/>
    <cellStyle name="Normal 11 3" xfId="934" xr:uid="{721AFA9E-FC0C-4556-8F53-45ADAE07B13B}"/>
    <cellStyle name="Normal 11 3 2" xfId="1975" xr:uid="{7AB14437-9EAF-424F-B6EF-EE558970E098}"/>
    <cellStyle name="Normal 11 3 2 2" xfId="3999" xr:uid="{302F36BD-D00C-4C7B-8675-95709FAFA4D6}"/>
    <cellStyle name="Normal 11 3 2 2 2" xfId="8008" xr:uid="{B530FE4C-D54A-4628-BE5A-A3CF5516C6CA}"/>
    <cellStyle name="Normal 11 3 2 2 3" xfId="28887" xr:uid="{17EC862D-3541-4D87-812D-E169456CC213}"/>
    <cellStyle name="Normal 11 3 2 3" xfId="6017" xr:uid="{55B9E598-A08E-4A7E-AB7B-06800A2615A0}"/>
    <cellStyle name="Normal 11 3 2 4" xfId="10512" xr:uid="{39DB7E17-DEAF-4385-B512-3205A3590837}"/>
    <cellStyle name="Normal 11 3 2 5" xfId="12742" xr:uid="{D1A97D95-1F8B-4EB6-8F9E-23236B416B18}"/>
    <cellStyle name="Normal 11 3 3" xfId="2962" xr:uid="{11FFB3F9-BF78-4C08-8A21-EA651D5D82B0}"/>
    <cellStyle name="Normal 11 3 3 2" xfId="6971" xr:uid="{571130FB-0A34-4310-830D-3E182F05ABE4}"/>
    <cellStyle name="Normal 11 3 3 3" xfId="27890" xr:uid="{45BCB01E-078D-45BA-9D7F-DF37C2FF5D34}"/>
    <cellStyle name="Normal 11 3 4" xfId="4980" xr:uid="{97815B49-A306-4262-956C-6B7A2F22973B}"/>
    <cellStyle name="Normal 11 3 4 2" xfId="24892" xr:uid="{83C73908-C62A-403E-A4DE-3F246BCACF58}"/>
    <cellStyle name="Normal 11 3 5" xfId="9475" xr:uid="{AFE9D375-914B-46EE-9FE4-EF6FB3E6D95E}"/>
    <cellStyle name="Normal 11 3 6" xfId="11705" xr:uid="{BAF272C3-8937-48D2-A458-684F82F2715E}"/>
    <cellStyle name="Normal 11 4" xfId="1439" xr:uid="{54A096F6-AEA2-4646-9B81-9AE7427A2256}"/>
    <cellStyle name="Normal 11 4 2" xfId="3464" xr:uid="{71C25707-BE09-4503-823B-A1F97F6253A6}"/>
    <cellStyle name="Normal 11 4 2 2" xfId="7473" xr:uid="{06165AD1-5EA7-4A37-AE87-3134381DF630}"/>
    <cellStyle name="Normal 11 4 2 3" xfId="28378" xr:uid="{FA339865-F84C-4581-8692-0711A8F98828}"/>
    <cellStyle name="Normal 11 4 3" xfId="5482" xr:uid="{E0584F27-79A3-4712-AA27-F5DC91AE79EA}"/>
    <cellStyle name="Normal 11 4 4" xfId="9977" xr:uid="{EBA551AA-51CE-4CF0-BF51-950C644574CD}"/>
    <cellStyle name="Normal 11 4 5" xfId="12207" xr:uid="{772FC2C3-3EE2-4D4E-8615-53694AAEDB87}"/>
    <cellStyle name="Normal 11 5" xfId="126" xr:uid="{C4771B66-8E5C-447B-957B-3CBE7F450D6D}"/>
    <cellStyle name="Normal 11 5 2" xfId="4392" xr:uid="{AEACB4C7-7D0D-4366-9B0A-0AB6C41F5903}"/>
    <cellStyle name="Normal 11 5 3" xfId="13209" xr:uid="{4D4366CB-33F8-4237-8B05-BC2E085CABBA}"/>
    <cellStyle name="Normal 11 6" xfId="2398" xr:uid="{C908E5CE-6C9D-41DE-AE4B-083F88F66C02}"/>
    <cellStyle name="Normal 11 6 2" xfId="6407" xr:uid="{59BF688C-096B-4B9C-944E-11DBCD0BA12F}"/>
    <cellStyle name="Normal 11 7" xfId="8890" xr:uid="{42FAF692-6B36-4858-9CD7-F8934E05EEAE}"/>
    <cellStyle name="Normal 11 8" xfId="11075" xr:uid="{20536C7E-9B39-492E-A874-73B0F5437B01}"/>
    <cellStyle name="Normal 110" xfId="8438" xr:uid="{D9CB196A-329F-41B2-953B-678D7FA7CEB6}"/>
    <cellStyle name="Normal 111" xfId="8413" xr:uid="{38E87998-1D72-43BB-A6EB-76719416CB6C}"/>
    <cellStyle name="Normal 112" xfId="8736" xr:uid="{3AAC8381-6A30-4842-80F1-6C00F0CCCDFA}"/>
    <cellStyle name="Normal 113" xfId="8439" xr:uid="{25F82ED4-9308-4E03-BF94-B6E8819813C6}"/>
    <cellStyle name="Normal 114" xfId="8442" xr:uid="{02383B75-8C6F-48C0-8D6D-51DD6855F052}"/>
    <cellStyle name="Normal 115" xfId="8679" xr:uid="{97A2C3CF-08A3-4F56-A302-072A48592281}"/>
    <cellStyle name="Normal 116" xfId="8652" xr:uid="{6F21C663-6AD9-4942-A737-F0B65FCA2FB0}"/>
    <cellStyle name="Normal 117" xfId="8635" xr:uid="{BFE40E2B-FB63-4763-957D-BE129978C897}"/>
    <cellStyle name="Normal 118" xfId="8383" xr:uid="{C9666177-7E85-41A8-9247-17B8D758C13C}"/>
    <cellStyle name="Normal 119" xfId="8402" xr:uid="{8B4926DF-7ED4-4775-913D-E89EACBFEFBC}"/>
    <cellStyle name="Normal 12" xfId="127" xr:uid="{C3C8FF9F-B215-4CB2-BD34-2817ADAD099B}"/>
    <cellStyle name="Normal 12 10" xfId="24896" xr:uid="{4F214595-7180-49F9-BF5C-B7B306C87340}"/>
    <cellStyle name="Normal 12 11" xfId="24895" xr:uid="{689C0538-8CB7-42F0-97DB-D9AD8A3D6754}"/>
    <cellStyle name="Normal 12 12" xfId="27291" xr:uid="{16F5D114-B3C6-4362-8793-53B0D24A44A0}"/>
    <cellStyle name="Normal 12 13" xfId="13137" xr:uid="{3A5B4D45-C964-4748-98B6-E54AB1E73CA0}"/>
    <cellStyle name="Normal 12 14" xfId="11076" xr:uid="{5AF18297-E9CC-4290-A1E7-0A81CF78B487}"/>
    <cellStyle name="Normal 12 2" xfId="254" xr:uid="{AF45DAB2-7A60-4CDB-A7C5-A18262DF3502}"/>
    <cellStyle name="Normal 12 2 2" xfId="1709" xr:uid="{EBF8DC15-889D-4374-8EA3-5587523E4A7E}"/>
    <cellStyle name="Normal 12 2 2 2" xfId="3733" xr:uid="{E9D06679-0E06-4A27-AFA6-3CCE5E656DDC}"/>
    <cellStyle name="Normal 12 2 2 2 2" xfId="7742" xr:uid="{7055E8DF-2268-4843-95DF-F68AF6ABAA4F}"/>
    <cellStyle name="Normal 12 2 2 2 2 2" xfId="24900" xr:uid="{EBB61419-1F8E-47F1-8160-56FD52E89EA1}"/>
    <cellStyle name="Normal 12 2 2 2 3" xfId="24901" xr:uid="{9D733BD4-1E80-4088-870C-6E40C747C6E1}"/>
    <cellStyle name="Normal 12 2 2 2 4" xfId="24899" xr:uid="{A30C099C-94D1-4FA6-AE03-B1519853CA88}"/>
    <cellStyle name="Normal 12 2 2 3" xfId="5751" xr:uid="{423932C7-E3B2-45DB-A70D-70A94E19D582}"/>
    <cellStyle name="Normal 12 2 2 3 2" xfId="24902" xr:uid="{D1E3EF66-1515-4C52-A04C-8E69D7B0D531}"/>
    <cellStyle name="Normal 12 2 2 4" xfId="10246" xr:uid="{6F172888-5857-4486-AA52-6E88B38F2AB5}"/>
    <cellStyle name="Normal 12 2 2 4 2" xfId="24903" xr:uid="{BF6D43EA-579D-4BEF-A360-9F17916E1C2E}"/>
    <cellStyle name="Normal 12 2 2 5" xfId="24904" xr:uid="{D218A002-D275-416D-AC9B-087CEC70E5AB}"/>
    <cellStyle name="Normal 12 2 2 6" xfId="28628" xr:uid="{386F34DD-4312-47A7-B2C0-38F917007AB7}"/>
    <cellStyle name="Normal 12 2 2 7" xfId="24898" xr:uid="{D8C591A0-720E-4C52-B2AF-2EC92106F5CF}"/>
    <cellStyle name="Normal 12 2 2 8" xfId="12476" xr:uid="{6F6A0D9E-027F-4E64-AD4C-39D40D4AD112}"/>
    <cellStyle name="Normal 12 2 3" xfId="662" xr:uid="{719FF833-7244-4877-AE03-4B5279A41093}"/>
    <cellStyle name="Normal 12 2 3 2" xfId="2696" xr:uid="{69201B7A-A6A4-4E7F-A4D2-BABE9F1B3A6F}"/>
    <cellStyle name="Normal 12 2 3 2 2" xfId="6705" xr:uid="{37E74399-29DA-4EF7-BA32-80EF6297BBD8}"/>
    <cellStyle name="Normal 12 2 3 2 2 2" xfId="24907" xr:uid="{56D7115B-98FD-465A-A001-D204943C6E36}"/>
    <cellStyle name="Normal 12 2 3 2 3" xfId="24908" xr:uid="{FF3241D4-B8D4-49A8-80C3-FE80529433D3}"/>
    <cellStyle name="Normal 12 2 3 2 4" xfId="24906" xr:uid="{7CD69F7B-0D30-4FC5-953A-58B14ED3291E}"/>
    <cellStyle name="Normal 12 2 3 3" xfId="4713" xr:uid="{17B9AB32-4FA0-4DC8-860E-58A0CC1C1F5F}"/>
    <cellStyle name="Normal 12 2 3 3 2" xfId="24909" xr:uid="{6C5FEEDD-9411-434F-BF21-7C08F5A11407}"/>
    <cellStyle name="Normal 12 2 3 4" xfId="9208" xr:uid="{C64DDB19-1BA9-454E-80ED-B00784666746}"/>
    <cellStyle name="Normal 12 2 3 4 2" xfId="24910" xr:uid="{7F60F1B7-B75C-4664-9628-FD0A7070DB6F}"/>
    <cellStyle name="Normal 12 2 3 5" xfId="24911" xr:uid="{6D7D4F4B-D361-422B-9906-608A75132FA2}"/>
    <cellStyle name="Normal 12 2 3 6" xfId="27646" xr:uid="{06494F95-3D4A-4789-8E53-76A86D4E3FFE}"/>
    <cellStyle name="Normal 12 2 3 7" xfId="24905" xr:uid="{9BBE7AA9-5E3B-435D-BE4D-864701342FA9}"/>
    <cellStyle name="Normal 12 2 3 8" xfId="11437" xr:uid="{A25210FF-37C4-4B7F-864A-5F6CD4E51B1B}"/>
    <cellStyle name="Normal 12 2 4" xfId="24912" xr:uid="{EE455137-2CDA-4A59-8CA1-E94E52476EB7}"/>
    <cellStyle name="Normal 12 2 4 2" xfId="24913" xr:uid="{99DF9BBE-36AD-4904-AF82-4B27BCC716B2}"/>
    <cellStyle name="Normal 12 2 4 3" xfId="24914" xr:uid="{521BDF9D-EB71-4F20-B1AD-EA14B4D36AE0}"/>
    <cellStyle name="Normal 12 2 5" xfId="24915" xr:uid="{7532E54A-4472-4872-9408-0B4AF473AECE}"/>
    <cellStyle name="Normal 12 2 6" xfId="24916" xr:uid="{327DCB3B-652C-4F00-ABFB-8CB4385071F7}"/>
    <cellStyle name="Normal 12 2 7" xfId="24917" xr:uid="{DC02F309-F28F-4161-9FE1-9347EB34E307}"/>
    <cellStyle name="Normal 12 2 8" xfId="27391" xr:uid="{F8256404-DCCE-491B-AFC3-C124AB033704}"/>
    <cellStyle name="Normal 12 2 9" xfId="24897" xr:uid="{77661F4A-A994-45F8-93D4-F074211345C4}"/>
    <cellStyle name="Normal 12 3" xfId="935" xr:uid="{6A55AA85-75E4-4646-8DD0-43A02DAF4825}"/>
    <cellStyle name="Normal 12 3 10" xfId="11706" xr:uid="{EDA70E53-45D9-4C3C-97ED-8B8EE953B612}"/>
    <cellStyle name="Normal 12 3 2" xfId="1976" xr:uid="{C34108F4-4728-4D67-A189-8B4865202A66}"/>
    <cellStyle name="Normal 12 3 2 2" xfId="4000" xr:uid="{502229E5-58D7-4C16-8983-C8B4CF8C1A00}"/>
    <cellStyle name="Normal 12 3 2 2 2" xfId="8009" xr:uid="{4F7077F3-9A4D-47D5-93F5-4E0F94630471}"/>
    <cellStyle name="Normal 12 3 2 2 2 2" xfId="24921" xr:uid="{E2FAB021-A9D5-4BFB-9013-603EC31FF3FD}"/>
    <cellStyle name="Normal 12 3 2 2 3" xfId="24922" xr:uid="{0DF65718-E00A-477C-8693-279B8752F445}"/>
    <cellStyle name="Normal 12 3 2 2 4" xfId="24920" xr:uid="{5D455BA1-AB18-4426-BFBB-65BE3D2D05F0}"/>
    <cellStyle name="Normal 12 3 2 3" xfId="6018" xr:uid="{5A28776C-A8C4-4385-B690-766E1A1771BF}"/>
    <cellStyle name="Normal 12 3 2 3 2" xfId="24923" xr:uid="{B3683F26-6C84-464A-9DEE-35713BC184E4}"/>
    <cellStyle name="Normal 12 3 2 4" xfId="10513" xr:uid="{440E7DF0-F5AF-4344-9ED5-12E46836FD76}"/>
    <cellStyle name="Normal 12 3 2 4 2" xfId="24924" xr:uid="{39C6578A-3EF2-42BB-B8EC-6FD109539E37}"/>
    <cellStyle name="Normal 12 3 2 5" xfId="24925" xr:uid="{2F939285-870D-40D0-96F0-B828E4BF2CF8}"/>
    <cellStyle name="Normal 12 3 2 6" xfId="28888" xr:uid="{9C8D1A81-13F9-4FFB-869E-3C9FACEDBC5C}"/>
    <cellStyle name="Normal 12 3 2 7" xfId="24919" xr:uid="{36434703-39B7-4D56-A2F9-92C1928D314D}"/>
    <cellStyle name="Normal 12 3 2 8" xfId="12743" xr:uid="{8B1DCE29-3022-427A-BFEC-A12BFB0E1DF5}"/>
    <cellStyle name="Normal 12 3 3" xfId="2963" xr:uid="{8E30DE13-54D5-4D15-B9A5-4F84E0B267DA}"/>
    <cellStyle name="Normal 12 3 3 2" xfId="6972" xr:uid="{70032023-2E92-4D2D-A122-94F8EE1537A0}"/>
    <cellStyle name="Normal 12 3 3 2 2" xfId="24928" xr:uid="{C1027A79-FE00-4BB6-862D-B509344EA20B}"/>
    <cellStyle name="Normal 12 3 3 2 3" xfId="24929" xr:uid="{1C1C13A5-5BFE-4E3C-B40B-A75F11B6D08D}"/>
    <cellStyle name="Normal 12 3 3 2 4" xfId="24927" xr:uid="{182F5D07-B20E-4717-846A-F0DBFE23B993}"/>
    <cellStyle name="Normal 12 3 3 3" xfId="24930" xr:uid="{0A0AFD15-71E9-4A30-90C8-F2C70CC4885D}"/>
    <cellStyle name="Normal 12 3 3 4" xfId="24931" xr:uid="{0667A001-FF9A-4FBE-B015-FB58DC6AF75B}"/>
    <cellStyle name="Normal 12 3 3 5" xfId="24932" xr:uid="{98753F14-9A23-4527-A4C7-726F6754E99F}"/>
    <cellStyle name="Normal 12 3 3 6" xfId="24926" xr:uid="{1E5AB86A-C635-4B4F-A2BA-BAAA0CCD70F4}"/>
    <cellStyle name="Normal 12 3 4" xfId="4981" xr:uid="{1A328BC5-B7ED-4368-9534-F65F4ED157AE}"/>
    <cellStyle name="Normal 12 3 4 2" xfId="24934" xr:uid="{A82CD9FD-9CD5-44FE-BA97-A03F3726B9E0}"/>
    <cellStyle name="Normal 12 3 4 3" xfId="24935" xr:uid="{CF911E31-BD49-4C10-A205-192B9271621B}"/>
    <cellStyle name="Normal 12 3 4 4" xfId="24933" xr:uid="{63EBBF96-9A88-4FB9-A7DD-8B6617125110}"/>
    <cellStyle name="Normal 12 3 5" xfId="9476" xr:uid="{7D3760E8-7F7C-4B45-8A2D-F5AFE9058078}"/>
    <cellStyle name="Normal 12 3 5 2" xfId="24936" xr:uid="{9DE2A1A7-D8A3-4B57-B21B-91BFCDE0F028}"/>
    <cellStyle name="Normal 12 3 6" xfId="24937" xr:uid="{A82943C8-02ED-43F6-822B-0DFAD7940C25}"/>
    <cellStyle name="Normal 12 3 7" xfId="24938" xr:uid="{DB1F3079-E1ED-4F56-917E-895D3EA0F4C9}"/>
    <cellStyle name="Normal 12 3 8" xfId="27891" xr:uid="{BCCA0E67-B63A-41DB-9B11-6064B05E505D}"/>
    <cellStyle name="Normal 12 3 9" xfId="24918" xr:uid="{87472AD2-46A5-4AA2-A1A8-59B19049C972}"/>
    <cellStyle name="Normal 12 4" xfId="1440" xr:uid="{2D539FE4-F59F-45B0-BDCE-A73A65A28627}"/>
    <cellStyle name="Normal 12 4 10" xfId="12208" xr:uid="{71E1BC4B-97D8-4488-B14E-AD7695472BE7}"/>
    <cellStyle name="Normal 12 4 2" xfId="3465" xr:uid="{B26AA6B8-A9FE-46CD-8D22-1287A04E476E}"/>
    <cellStyle name="Normal 12 4 2 2" xfId="7474" xr:uid="{D68BA14B-9B15-4B07-84A8-F405B19F6494}"/>
    <cellStyle name="Normal 12 4 2 2 2" xfId="24942" xr:uid="{F39CA4EB-49E7-403B-B9B8-9DACC70E32D4}"/>
    <cellStyle name="Normal 12 4 2 2 3" xfId="24943" xr:uid="{9308847C-4DB4-4372-9A3F-1F9392D083D4}"/>
    <cellStyle name="Normal 12 4 2 2 4" xfId="24941" xr:uid="{D29D1454-65C8-49EF-B066-18DDD651647E}"/>
    <cellStyle name="Normal 12 4 2 3" xfId="24944" xr:uid="{142280EA-C3DB-412B-89C4-C08F64B1E743}"/>
    <cellStyle name="Normal 12 4 2 4" xfId="24945" xr:uid="{20FB127E-22D1-49A1-8637-AC34F11EADC6}"/>
    <cellStyle name="Normal 12 4 2 5" xfId="24946" xr:uid="{4FC4BFDF-1426-4128-9E60-9E53B45B300B}"/>
    <cellStyle name="Normal 12 4 2 6" xfId="24940" xr:uid="{D67DED23-7AD6-46E6-8403-67615C822A70}"/>
    <cellStyle name="Normal 12 4 3" xfId="5483" xr:uid="{21D03561-0200-45AC-B335-696309D9C81C}"/>
    <cellStyle name="Normal 12 4 3 2" xfId="24948" xr:uid="{E0A4166E-B86B-42F9-A4C3-A01DBF524E54}"/>
    <cellStyle name="Normal 12 4 3 2 2" xfId="24949" xr:uid="{F96E204F-6CF7-4CA9-946B-DF3AD4783310}"/>
    <cellStyle name="Normal 12 4 3 2 3" xfId="24950" xr:uid="{619EB5D4-2125-413F-8911-F19F0A744B0E}"/>
    <cellStyle name="Normal 12 4 3 3" xfId="24951" xr:uid="{4A20071D-A70A-44D0-A54E-A5D8139E3028}"/>
    <cellStyle name="Normal 12 4 3 4" xfId="24952" xr:uid="{A5913840-9ADF-45F0-98AA-B7F605B57E36}"/>
    <cellStyle name="Normal 12 4 3 5" xfId="24953" xr:uid="{9802E19C-ECA4-4127-A97F-377AD9D8830B}"/>
    <cellStyle name="Normal 12 4 3 6" xfId="24947" xr:uid="{8C90629B-19C0-4DFD-A1BD-44DE074A90E9}"/>
    <cellStyle name="Normal 12 4 4" xfId="9978" xr:uid="{9DCF9A49-D846-4523-848D-473A182607DF}"/>
    <cellStyle name="Normal 12 4 4 2" xfId="24955" xr:uid="{4C64C7AF-2B81-491F-857E-DBF93D0A905C}"/>
    <cellStyle name="Normal 12 4 4 3" xfId="24956" xr:uid="{DB8749DF-2AA6-424C-BE4A-EEFF682BD143}"/>
    <cellStyle name="Normal 12 4 4 4" xfId="24954" xr:uid="{739D8353-EC52-40A6-96B5-CF8E9250F81F}"/>
    <cellStyle name="Normal 12 4 5" xfId="24957" xr:uid="{14380C48-749D-46FD-8C9B-DB2424B8859A}"/>
    <cellStyle name="Normal 12 4 6" xfId="24958" xr:uid="{51647E35-A331-45BE-8AC0-EDBE3CBDC064}"/>
    <cellStyle name="Normal 12 4 7" xfId="24959" xr:uid="{BF1CCC2A-BFAA-4F26-B77F-023271FA0883}"/>
    <cellStyle name="Normal 12 4 8" xfId="28379" xr:uid="{2767A8A5-09CB-4969-B857-D5DBAF4E94C6}"/>
    <cellStyle name="Normal 12 4 9" xfId="24939" xr:uid="{FE5D1FDE-D066-4CE9-BD20-9B8A0D5C7706}"/>
    <cellStyle name="Normal 12 5" xfId="2399" xr:uid="{FEC6BB64-93A8-46FB-8FDA-BD6472BE3371}"/>
    <cellStyle name="Normal 12 5 2" xfId="6408" xr:uid="{72946789-E73B-4161-BACD-31718653D70E}"/>
    <cellStyle name="Normal 12 5 2 2" xfId="24962" xr:uid="{5927AE06-3A8D-4E98-AFBC-88AD737F7201}"/>
    <cellStyle name="Normal 12 5 2 3" xfId="24963" xr:uid="{842204E2-FF2B-4609-B904-7C389B801A5C}"/>
    <cellStyle name="Normal 12 5 2 4" xfId="24961" xr:uid="{FA5FC55B-AC0A-4593-A7F7-CBF13652BBFE}"/>
    <cellStyle name="Normal 12 5 3" xfId="24964" xr:uid="{83926FED-4A56-44FA-AF50-B99066EE29F5}"/>
    <cellStyle name="Normal 12 5 4" xfId="24965" xr:uid="{801ECACA-28F8-43C3-9684-F9E9304F1838}"/>
    <cellStyle name="Normal 12 5 5" xfId="24966" xr:uid="{BBCBAEF6-8076-433F-9544-D638D4446CDA}"/>
    <cellStyle name="Normal 12 5 6" xfId="24967" xr:uid="{7C8E1231-8A95-4DA1-94D2-0C4A40540797}"/>
    <cellStyle name="Normal 12 5 7" xfId="24960" xr:uid="{F2EBC93F-F124-4AB8-B0EA-CA1A6B07F84F}"/>
    <cellStyle name="Normal 12 6" xfId="4393" xr:uid="{8398931D-3E3E-4DD4-96FE-4453D9E1A64F}"/>
    <cellStyle name="Normal 12 6 2" xfId="24969" xr:uid="{EE8E431F-4976-4A1F-BD2E-F629813455E6}"/>
    <cellStyle name="Normal 12 6 2 2" xfId="24970" xr:uid="{F1F761B5-DC2D-4A92-B8AB-7A9D9683E374}"/>
    <cellStyle name="Normal 12 6 2 3" xfId="24971" xr:uid="{231F691A-1C24-4864-91C4-4E25538BFB63}"/>
    <cellStyle name="Normal 12 6 3" xfId="24972" xr:uid="{1BF7634A-C8FD-42C9-B65C-ADE2047747FF}"/>
    <cellStyle name="Normal 12 6 4" xfId="24973" xr:uid="{1B178AB4-65E6-476C-99E6-0D262DBBFCC2}"/>
    <cellStyle name="Normal 12 6 5" xfId="24974" xr:uid="{5D65BB36-A318-4664-94A8-9242D571B956}"/>
    <cellStyle name="Normal 12 6 6" xfId="24968" xr:uid="{35AD520A-66F9-4728-A01F-335AC0637CD8}"/>
    <cellStyle name="Normal 12 7" xfId="8891" xr:uid="{72C2681E-A2A4-4195-93D3-EB9F4280CC12}"/>
    <cellStyle name="Normal 12 7 2" xfId="24976" xr:uid="{26C550B9-FD4B-4576-B948-B3BD2999E620}"/>
    <cellStyle name="Normal 12 7 3" xfId="24977" xr:uid="{A4AB1D70-8A83-4A44-824C-F9B477BEAA43}"/>
    <cellStyle name="Normal 12 7 4" xfId="24975" xr:uid="{CC635067-3107-46E8-AA62-0DF7A7ED9C78}"/>
    <cellStyle name="Normal 12 8" xfId="24978" xr:uid="{212B3EDB-3421-42DC-A158-5D44B70A0F81}"/>
    <cellStyle name="Normal 12 9" xfId="24979" xr:uid="{E9D26F44-743F-4A0E-AE58-82F12D28AB83}"/>
    <cellStyle name="Normal 120" xfId="8644" xr:uid="{26E3CC1F-EB24-48F5-BF39-173B71EB69DC}"/>
    <cellStyle name="Normal 121" xfId="8472" xr:uid="{9AF28724-7DA6-413C-BC26-DBB8A2FF58B4}"/>
    <cellStyle name="Normal 122" xfId="8497" xr:uid="{27A6D10C-1806-48F3-9593-25660E3B6961}"/>
    <cellStyle name="Normal 123" xfId="8432" xr:uid="{CF51C9DB-5690-49DE-9A93-EE3311887BC8}"/>
    <cellStyle name="Normal 124" xfId="4465" xr:uid="{1961E13F-6607-4F77-9421-0B2B859FBBE4}"/>
    <cellStyle name="Normal 125" xfId="8709" xr:uid="{548C048A-3274-4853-9D05-44BDFF4765D5}"/>
    <cellStyle name="Normal 126" xfId="8436" xr:uid="{01BD22A5-CF1B-4A2D-A858-3E4DFC1B2FEB}"/>
    <cellStyle name="Normal 127" xfId="8539" xr:uid="{6EC166AE-D501-4DFE-8EB5-4D90CDDF06DA}"/>
    <cellStyle name="Normal 128" xfId="8410" xr:uid="{74504CCE-3587-4558-8781-E5BBF90829A6}"/>
    <cellStyle name="Normal 129" xfId="8628" xr:uid="{E416E1AB-06A6-47EC-9DAB-80C581829E14}"/>
    <cellStyle name="Normal 13" xfId="128" xr:uid="{8C77B5D5-8605-4C31-955A-1FA00C4E5C42}"/>
    <cellStyle name="Normal 13 10" xfId="11077" xr:uid="{7A3490D8-AD69-46E0-96E6-97AB29A5E775}"/>
    <cellStyle name="Normal 13 2" xfId="255" xr:uid="{B32E0DD6-6627-4090-ABC9-3CD002B17724}"/>
    <cellStyle name="Normal 13 2 2" xfId="1710" xr:uid="{89F2C96F-5B3B-4280-86BF-AF11E4793D23}"/>
    <cellStyle name="Normal 13 2 2 2" xfId="3734" xr:uid="{86B2A374-E938-417B-9937-1A50C0120CAE}"/>
    <cellStyle name="Normal 13 2 2 2 2" xfId="7743" xr:uid="{4497E060-525D-4F84-A403-D9C5BDF89B4B}"/>
    <cellStyle name="Normal 13 2 2 2 3" xfId="24983" xr:uid="{8F5BA102-E8E4-4EFB-A020-198A9F2F5FCA}"/>
    <cellStyle name="Normal 13 2 2 3" xfId="5752" xr:uid="{0129DF78-DE6F-44C7-8F6A-DFF5C8CBE2C1}"/>
    <cellStyle name="Normal 13 2 2 3 2" xfId="24984" xr:uid="{A247AA88-CD6B-48FC-830E-118AD6BC35E3}"/>
    <cellStyle name="Normal 13 2 2 4" xfId="10247" xr:uid="{4061DE18-F696-42DF-84C8-E7F1896DFBB6}"/>
    <cellStyle name="Normal 13 2 2 4 2" xfId="28629" xr:uid="{F804AD33-F844-4132-A18E-0C2B0AF39088}"/>
    <cellStyle name="Normal 13 2 2 5" xfId="24982" xr:uid="{0C5A620E-DF90-44F8-AE1F-B284232ECD3B}"/>
    <cellStyle name="Normal 13 2 2 6" xfId="12477" xr:uid="{2C612E41-2B19-4F51-B0E3-6A915C083437}"/>
    <cellStyle name="Normal 13 2 3" xfId="663" xr:uid="{CF3FB6FE-DFBD-47F8-9734-E0B778A78898}"/>
    <cellStyle name="Normal 13 2 3 2" xfId="2697" xr:uid="{F6D86F17-4E23-4F65-BB7C-10EC2A73D7BE}"/>
    <cellStyle name="Normal 13 2 3 2 2" xfId="6706" xr:uid="{AF1E6DB8-7AB5-461C-8D7D-45CD0C0EED23}"/>
    <cellStyle name="Normal 13 2 3 2 3" xfId="27647" xr:uid="{8D423F9D-DA90-4E33-9C27-4F0996F75B2D}"/>
    <cellStyle name="Normal 13 2 3 3" xfId="4714" xr:uid="{061BD054-2630-4433-9266-FC1E896B6866}"/>
    <cellStyle name="Normal 13 2 3 3 2" xfId="24985" xr:uid="{9B23AD77-418E-42B4-9C6E-B737B3328CF8}"/>
    <cellStyle name="Normal 13 2 3 4" xfId="9209" xr:uid="{EE540425-AB5F-42F9-A400-14A3B34AD034}"/>
    <cellStyle name="Normal 13 2 3 5" xfId="11438" xr:uid="{8049D4F0-6185-4507-ABCB-4478B19329A8}"/>
    <cellStyle name="Normal 13 2 4" xfId="24986" xr:uid="{DE05B67E-3FFF-4CDA-9575-9CCE8DBA63B5}"/>
    <cellStyle name="Normal 13 2 5" xfId="24987" xr:uid="{41DE0078-A599-48EF-AC2B-E8F685E47B17}"/>
    <cellStyle name="Normal 13 2 6" xfId="24988" xr:uid="{C922522D-2918-49F2-A684-1316CB4E3EE9}"/>
    <cellStyle name="Normal 13 2 7" xfId="27392" xr:uid="{04CDCFFB-FD8E-446A-B5F1-EBDE0A178392}"/>
    <cellStyle name="Normal 13 2 8" xfId="24981" xr:uid="{EC2703B4-A556-4876-BC48-09839660279A}"/>
    <cellStyle name="Normal 13 3" xfId="936" xr:uid="{54752D75-7C77-4EC2-A356-2459B75A9F15}"/>
    <cellStyle name="Normal 13 3 2" xfId="1977" xr:uid="{63ADE37F-AC50-4468-ABCE-DB6E34DD726B}"/>
    <cellStyle name="Normal 13 3 2 2" xfId="4001" xr:uid="{8053B52A-871B-4654-9060-FF2B49472134}"/>
    <cellStyle name="Normal 13 3 2 2 2" xfId="8010" xr:uid="{102D6F08-02BE-45B1-89D5-E6F325B78686}"/>
    <cellStyle name="Normal 13 3 2 2 3" xfId="24991" xr:uid="{7822E393-189F-46E8-B076-B087F5E05DC2}"/>
    <cellStyle name="Normal 13 3 2 3" xfId="6019" xr:uid="{4DC656AD-19AD-4EE8-B41D-C56E18C59EEC}"/>
    <cellStyle name="Normal 13 3 2 3 2" xfId="24992" xr:uid="{50ABBA8E-80E7-4AE6-95C2-D45FD95D68CC}"/>
    <cellStyle name="Normal 13 3 2 4" xfId="10514" xr:uid="{6EB0803F-D1B2-4826-9D85-196D1C4FC591}"/>
    <cellStyle name="Normal 13 3 2 4 2" xfId="28889" xr:uid="{379CEAB1-8B47-4340-91E4-925AE0B7919C}"/>
    <cellStyle name="Normal 13 3 2 5" xfId="24990" xr:uid="{5A63C740-22F7-4E41-9751-98A142A89B0C}"/>
    <cellStyle name="Normal 13 3 2 6" xfId="12744" xr:uid="{7E0DD32E-8C73-4F15-BC3E-B5844EB84D30}"/>
    <cellStyle name="Normal 13 3 3" xfId="2964" xr:uid="{B641AECD-AB20-48CE-B071-C2AF00B2F8DE}"/>
    <cellStyle name="Normal 13 3 3 2" xfId="6973" xr:uid="{C961C2F3-1E65-49F6-BEC2-718E29B05EEB}"/>
    <cellStyle name="Normal 13 3 3 3" xfId="24993" xr:uid="{2749D49A-3187-4EB6-8C2E-F85A4677AACF}"/>
    <cellStyle name="Normal 13 3 4" xfId="4982" xr:uid="{5613C75B-BEAE-4BEA-BD3C-AC1FAA138DC7}"/>
    <cellStyle name="Normal 13 3 4 2" xfId="24994" xr:uid="{7B725224-ED24-4C39-B3F2-6B1D328402E4}"/>
    <cellStyle name="Normal 13 3 5" xfId="9477" xr:uid="{892020D5-C6A7-4CB4-8853-D526F0AB76BF}"/>
    <cellStyle name="Normal 13 3 5 2" xfId="24995" xr:uid="{D59C8159-F27B-4811-A316-78BC834DD9D1}"/>
    <cellStyle name="Normal 13 3 6" xfId="27892" xr:uid="{7875C1B3-FE92-462B-B5ED-8F22B3E35584}"/>
    <cellStyle name="Normal 13 3 7" xfId="24989" xr:uid="{A6F4B69C-BEE5-4E0A-AE10-4D570E9730CD}"/>
    <cellStyle name="Normal 13 3 8" xfId="11707" xr:uid="{209B5FCC-0C41-4A83-8EAE-1A9CFE72ACDA}"/>
    <cellStyle name="Normal 13 4" xfId="1441" xr:uid="{1B8EED38-C7E3-4361-B62A-108ADB63DFCA}"/>
    <cellStyle name="Normal 13 4 2" xfId="3466" xr:uid="{4CF78ABC-2584-4B5C-8AA1-ABD294464263}"/>
    <cellStyle name="Normal 13 4 2 2" xfId="7475" xr:uid="{FEF1E956-FE82-4AF1-B4B9-D2EE0ACAA95A}"/>
    <cellStyle name="Normal 13 4 2 3" xfId="24997" xr:uid="{E4C622C0-D117-43D8-9BE7-4616B30BD8C1}"/>
    <cellStyle name="Normal 13 4 3" xfId="5484" xr:uid="{35BDAC08-4344-4250-B028-172C4058CD06}"/>
    <cellStyle name="Normal 13 4 3 2" xfId="24998" xr:uid="{767CAAC7-3659-4DC4-A700-69F65399D941}"/>
    <cellStyle name="Normal 13 4 4" xfId="9979" xr:uid="{F3A363A1-DA51-43A9-842F-71B83257F27E}"/>
    <cellStyle name="Normal 13 4 4 2" xfId="28380" xr:uid="{38FF170F-F3C9-4A69-AB6F-85D4AAECB692}"/>
    <cellStyle name="Normal 13 4 5" xfId="24996" xr:uid="{45ED2ADA-F7C0-48A2-BBEF-272EC99A960B}"/>
    <cellStyle name="Normal 13 4 6" xfId="12209" xr:uid="{DE8378A8-5B86-4679-84E5-B5642048B098}"/>
    <cellStyle name="Normal 13 5" xfId="2400" xr:uid="{A1314655-5B9B-474C-8FF5-5DFA711CFC1D}"/>
    <cellStyle name="Normal 13 5 2" xfId="6409" xr:uid="{15D35FCC-C584-490B-8B63-2E30C312B2AE}"/>
    <cellStyle name="Normal 13 5 3" xfId="24999" xr:uid="{8458D7DC-A552-4047-AFE0-734C405405BE}"/>
    <cellStyle name="Normal 13 6" xfId="4394" xr:uid="{B8520F81-BCF7-4AFB-8DBF-1C89EDC50BE4}"/>
    <cellStyle name="Normal 13 6 2" xfId="25000" xr:uid="{8969BD83-5166-4C05-BEE2-7F1D44EC5A76}"/>
    <cellStyle name="Normal 13 7" xfId="8892" xr:uid="{93762B98-3220-4A95-9496-AB7AF596F317}"/>
    <cellStyle name="Normal 13 7 2" xfId="25001" xr:uid="{50ECFDCF-A805-42A6-99DD-F4CA2674F7F6}"/>
    <cellStyle name="Normal 13 8" xfId="27292" xr:uid="{1333F479-1A2D-4A5A-ABA9-531D99913D39}"/>
    <cellStyle name="Normal 13 9" xfId="24980" xr:uid="{3582F8F2-D76F-4E78-A549-3961AE06B806}"/>
    <cellStyle name="Normal 130" xfId="8651" xr:uid="{ADBE9B51-ADAD-408E-BBB7-4F5B3B13C195}"/>
    <cellStyle name="Normal 131" xfId="8528" xr:uid="{2CC98A74-DCB0-4DF1-A212-655B27776A25}"/>
    <cellStyle name="Normal 132" xfId="8731" xr:uid="{EFFB8840-7438-4D98-B4A3-AC098D5BBEFB}"/>
    <cellStyle name="Normal 133" xfId="8531" xr:uid="{E663BC32-1862-47A7-A51F-375744C9E662}"/>
    <cellStyle name="Normal 134" xfId="8673" xr:uid="{96CDB00F-B4C6-4ED5-AB2D-D6CD9B8FDFEA}"/>
    <cellStyle name="Normal 135" xfId="8647" xr:uid="{7DF12D42-3A3C-4B42-9386-47E50610C684}"/>
    <cellStyle name="Normal 136" xfId="4879" xr:uid="{9964EDA2-C75F-402D-9A38-70DB5D3CD0F5}"/>
    <cellStyle name="Normal 137" xfId="8614" xr:uid="{E1F6AC07-AF34-42E7-AB22-7BC3933FAAB2}"/>
    <cellStyle name="Normal 138" xfId="8420" xr:uid="{D27F598F-E3F4-402A-90AD-2239136EC098}"/>
    <cellStyle name="Normal 139" xfId="8425" xr:uid="{EAB03330-0701-4747-A307-51388566DA0B}"/>
    <cellStyle name="Normal 14" xfId="129" xr:uid="{A98223AB-C2BB-4ADA-A127-F518C8A9BCC1}"/>
    <cellStyle name="Normal 14 10" xfId="11078" xr:uid="{B5580C02-DFFB-4285-A98D-F4566ECC1466}"/>
    <cellStyle name="Normal 14 2" xfId="211" xr:uid="{3C37F96E-D542-421F-ADE1-0D848DD12A95}"/>
    <cellStyle name="Normal 14 2 2" xfId="1711" xr:uid="{15E4D53B-293A-439C-9CA0-AD4EDB2BB52A}"/>
    <cellStyle name="Normal 14 2 2 2" xfId="3735" xr:uid="{0F94C870-657F-489F-A8DF-1F32B40EF6D8}"/>
    <cellStyle name="Normal 14 2 2 2 2" xfId="7744" xr:uid="{3560061A-D8FE-4C26-B908-40ABDDAB37B4}"/>
    <cellStyle name="Normal 14 2 2 2 3" xfId="25005" xr:uid="{7F12B3D3-4D89-4C35-8426-38E7F4F2ADCF}"/>
    <cellStyle name="Normal 14 2 2 3" xfId="5753" xr:uid="{3DD45DCF-5E70-4151-A2A0-97DCC147373B}"/>
    <cellStyle name="Normal 14 2 2 3 2" xfId="25006" xr:uid="{5A4BB1AE-FABE-46C8-B921-862B69A66B26}"/>
    <cellStyle name="Normal 14 2 2 4" xfId="10248" xr:uid="{1CEED927-49DF-493D-B5A7-38AEE7D14DD6}"/>
    <cellStyle name="Normal 14 2 2 4 2" xfId="28630" xr:uid="{20B95D3A-160C-455F-9634-4784086D7E3D}"/>
    <cellStyle name="Normal 14 2 2 5" xfId="25004" xr:uid="{8881CEBD-2632-427A-B319-1AB537AB3D7F}"/>
    <cellStyle name="Normal 14 2 2 6" xfId="12478" xr:uid="{4FC0FA06-323D-49B4-A48C-75514D3776FF}"/>
    <cellStyle name="Normal 14 2 3" xfId="664" xr:uid="{97C4BA24-9C46-4525-BBD4-1833DC905E3A}"/>
    <cellStyle name="Normal 14 2 3 2" xfId="2698" xr:uid="{30305C65-780A-4BBE-BCD7-2E9DFE083F99}"/>
    <cellStyle name="Normal 14 2 3 2 2" xfId="6707" xr:uid="{BDB7C2F2-CA75-4113-978C-096CD269F320}"/>
    <cellStyle name="Normal 14 2 3 2 3" xfId="27648" xr:uid="{7C3AFD44-94EA-4A87-8842-88C93F05D6D0}"/>
    <cellStyle name="Normal 14 2 3 3" xfId="4715" xr:uid="{25351615-3C2C-459C-B8AF-288A7B9668EE}"/>
    <cellStyle name="Normal 14 2 3 3 2" xfId="25007" xr:uid="{1A19ABD9-2539-4C6D-B11C-FDDE12CA2255}"/>
    <cellStyle name="Normal 14 2 3 4" xfId="9210" xr:uid="{B96C7F48-DD16-4C85-AD40-B856AD0A38AA}"/>
    <cellStyle name="Normal 14 2 3 5" xfId="11439" xr:uid="{60291F41-E3BB-4C88-A776-020E1E3F6D83}"/>
    <cellStyle name="Normal 14 2 4" xfId="25008" xr:uid="{108E7214-7585-4392-88A0-767632B98FC2}"/>
    <cellStyle name="Normal 14 2 5" xfId="25009" xr:uid="{0D73EE81-0170-4032-B549-45E52091A6BD}"/>
    <cellStyle name="Normal 14 2 6" xfId="25010" xr:uid="{0190B754-D6A0-4062-8E41-B5F4C6978303}"/>
    <cellStyle name="Normal 14 2 7" xfId="27355" xr:uid="{B3A50866-2197-4C16-9405-F87475EF2BF7}"/>
    <cellStyle name="Normal 14 2 8" xfId="25003" xr:uid="{3174CDFF-5D13-46C5-B051-2F22D18C13C7}"/>
    <cellStyle name="Normal 14 3" xfId="937" xr:uid="{6AC56278-E1BA-4CA5-9A11-EFB9DDBFDF96}"/>
    <cellStyle name="Normal 14 3 2" xfId="1978" xr:uid="{2E723019-1239-4530-981C-97CEE0FFDC2B}"/>
    <cellStyle name="Normal 14 3 2 2" xfId="4002" xr:uid="{4DEE35D7-D5DF-41F1-9294-08C4256D371B}"/>
    <cellStyle name="Normal 14 3 2 2 2" xfId="8011" xr:uid="{EA09D201-0DA0-4481-88B3-4DCEF20897C2}"/>
    <cellStyle name="Normal 14 3 2 2 3" xfId="25013" xr:uid="{E611D26E-FF26-4A15-A036-F22BE62F8653}"/>
    <cellStyle name="Normal 14 3 2 3" xfId="6020" xr:uid="{1D6E3BF6-E77A-42E3-830B-D1B4DCFC5F24}"/>
    <cellStyle name="Normal 14 3 2 3 2" xfId="25014" xr:uid="{2EB91F50-2B16-41D3-9400-7389B31A1027}"/>
    <cellStyle name="Normal 14 3 2 4" xfId="10515" xr:uid="{E09B232B-6D2F-41FA-A0E4-30CBF52600AF}"/>
    <cellStyle name="Normal 14 3 2 4 2" xfId="28890" xr:uid="{07813587-2F45-4E5F-91C1-CC9466FD4AA6}"/>
    <cellStyle name="Normal 14 3 2 5" xfId="25012" xr:uid="{E3502C48-E2F7-40C4-A4DD-95D0CAEBA650}"/>
    <cellStyle name="Normal 14 3 2 6" xfId="12745" xr:uid="{1DD24A4D-BA71-474E-A041-C0315309E8FA}"/>
    <cellStyle name="Normal 14 3 3" xfId="2965" xr:uid="{22097EC4-1B4D-467E-BAC7-48AF41E2E96D}"/>
    <cellStyle name="Normal 14 3 3 2" xfId="6974" xr:uid="{458EC4F2-4AFE-40AF-8BC3-4CF8C13FC78A}"/>
    <cellStyle name="Normal 14 3 3 3" xfId="25015" xr:uid="{744AC2B5-D323-40BE-AEFD-D9520AEA982D}"/>
    <cellStyle name="Normal 14 3 4" xfId="4983" xr:uid="{A347E9B7-F870-4019-B294-BC630F19B316}"/>
    <cellStyle name="Normal 14 3 4 2" xfId="25016" xr:uid="{EDC355AE-8ACF-4937-BC29-2F978C8E0DC6}"/>
    <cellStyle name="Normal 14 3 5" xfId="9478" xr:uid="{E61F2E04-0208-40CE-8372-F23563119A7B}"/>
    <cellStyle name="Normal 14 3 5 2" xfId="25017" xr:uid="{8C12F286-0179-4650-BCBC-D4A2C2087CC3}"/>
    <cellStyle name="Normal 14 3 6" xfId="27893" xr:uid="{A8CC46D0-985D-42BE-8E6B-0A241EC58088}"/>
    <cellStyle name="Normal 14 3 7" xfId="25011" xr:uid="{CDE838B9-5AC8-49FE-8159-D7CFEB10002A}"/>
    <cellStyle name="Normal 14 3 8" xfId="11708" xr:uid="{BE675AB2-C3E2-48B8-8AA3-DCC53518F9EC}"/>
    <cellStyle name="Normal 14 4" xfId="1442" xr:uid="{E7125301-BD36-4444-950B-72E3CB344B2F}"/>
    <cellStyle name="Normal 14 4 2" xfId="3467" xr:uid="{8755C055-88BE-4E39-A13F-91CDE7923024}"/>
    <cellStyle name="Normal 14 4 2 2" xfId="7476" xr:uid="{1B2E4C9E-AECA-40CA-B4D1-BE668F9075AD}"/>
    <cellStyle name="Normal 14 4 2 3" xfId="25019" xr:uid="{94768953-BE95-4D75-B55F-4E1CD040E331}"/>
    <cellStyle name="Normal 14 4 3" xfId="5485" xr:uid="{B2B75474-1E33-4D54-8C45-430CDFE8334C}"/>
    <cellStyle name="Normal 14 4 3 2" xfId="25020" xr:uid="{72976932-7713-42CD-934E-981025309DC1}"/>
    <cellStyle name="Normal 14 4 4" xfId="9980" xr:uid="{97E08EF2-B153-49B5-8A77-0DD413AC70E5}"/>
    <cellStyle name="Normal 14 4 4 2" xfId="28381" xr:uid="{24CA37F5-03D8-4A28-B965-3E6EE08F6F86}"/>
    <cellStyle name="Normal 14 4 5" xfId="25018" xr:uid="{3179D4F3-1EA2-4095-A1F9-4EFAE95CAD29}"/>
    <cellStyle name="Normal 14 4 6" xfId="12210" xr:uid="{CDC18AFD-E99E-4072-8E0C-87C4575A0E92}"/>
    <cellStyle name="Normal 14 5" xfId="2401" xr:uid="{A86654C4-0E0A-4E1B-8C2C-5C995F960407}"/>
    <cellStyle name="Normal 14 5 2" xfId="6410" xr:uid="{628223AD-58EF-4B29-9B6A-CA42C22B0888}"/>
    <cellStyle name="Normal 14 5 3" xfId="25021" xr:uid="{4C51347B-93D9-419E-8B14-6C31FA9D409B}"/>
    <cellStyle name="Normal 14 6" xfId="4395" xr:uid="{E3F908A5-F4C6-4A54-915A-C127BCE2A2BC}"/>
    <cellStyle name="Normal 14 6 2" xfId="25022" xr:uid="{3D65638C-AD94-4B8B-858B-58C656A87049}"/>
    <cellStyle name="Normal 14 7" xfId="8893" xr:uid="{D0024423-DC72-4B76-AAFA-C30A143161A0}"/>
    <cellStyle name="Normal 14 7 2" xfId="25023" xr:uid="{3EB9DE7C-5529-48B4-B360-4A274E114E19}"/>
    <cellStyle name="Normal 14 8" xfId="27293" xr:uid="{B9135B0C-0022-42E6-8615-15764C767FFB}"/>
    <cellStyle name="Normal 14 9" xfId="25002" xr:uid="{8335F822-80B0-4ABE-94F5-234ABBF5A31D}"/>
    <cellStyle name="Normal 140" xfId="8660" xr:uid="{3957EF9A-DCD7-464F-98CB-888B64A41FB1}"/>
    <cellStyle name="Normal 141" xfId="8567" xr:uid="{6E292FE0-4F37-4E1B-96FE-9994526B8ED0}"/>
    <cellStyle name="Normal 142" xfId="8598" xr:uid="{C5CEA3AF-2951-4279-8B9D-8767D560C89E}"/>
    <cellStyle name="Normal 143" xfId="35" xr:uid="{00000000-0005-0000-0000-00000A000000}"/>
    <cellStyle name="Normal 143 2" xfId="8697" xr:uid="{2276F0DC-E03B-4818-B69D-A3EE2CC23222}"/>
    <cellStyle name="Normal 144" xfId="36" xr:uid="{00000000-0005-0000-0000-00000B000000}"/>
    <cellStyle name="Normal 144 2" xfId="8566" xr:uid="{83A5C771-3937-4F22-BA43-652C8A56CEA8}"/>
    <cellStyle name="Normal 145" xfId="37" xr:uid="{00000000-0005-0000-0000-00000C000000}"/>
    <cellStyle name="Normal 145 2" xfId="8710" xr:uid="{742BB4D2-42B1-4B1A-A4F4-B304C6755D85}"/>
    <cellStyle name="Normal 146" xfId="38" xr:uid="{00000000-0005-0000-0000-00000D000000}"/>
    <cellStyle name="Normal 146 2" xfId="8579" xr:uid="{CA17CCCC-A115-46EF-AFFA-F55104FB78D3}"/>
    <cellStyle name="Normal 147" xfId="39" xr:uid="{00000000-0005-0000-0000-00000E000000}"/>
    <cellStyle name="Normal 147 2" xfId="8486" xr:uid="{C0AA1DB4-85D2-4321-898B-2B296960B812}"/>
    <cellStyle name="Normal 148" xfId="8511" xr:uid="{90F16158-ACC0-4965-8E45-1D0EA1EDDC1F}"/>
    <cellStyle name="Normal 149" xfId="8645" xr:uid="{760F945E-E288-4EED-A57A-81F8AAB4F825}"/>
    <cellStyle name="Normal 15" xfId="130" xr:uid="{0734EC5A-8D7D-47B9-8CEE-6539DE1178CA}"/>
    <cellStyle name="Normal 15 10" xfId="11079" xr:uid="{7865075F-9EA5-4B73-ACDD-35B904037EE1}"/>
    <cellStyle name="Normal 15 2" xfId="259" xr:uid="{DD91D5D4-6C83-4E44-BC48-6D607CB43E23}"/>
    <cellStyle name="Normal 15 2 2" xfId="1712" xr:uid="{23A41637-B0DB-4110-BA68-BB29A64180A1}"/>
    <cellStyle name="Normal 15 2 2 2" xfId="3736" xr:uid="{3BC3698C-DC76-47BB-8088-DDAD12146160}"/>
    <cellStyle name="Normal 15 2 2 2 2" xfId="7745" xr:uid="{221D0569-2CAF-4AB3-82FC-D1B24BAD33FF}"/>
    <cellStyle name="Normal 15 2 2 2 3" xfId="25027" xr:uid="{DE5F0444-48D0-48AC-B964-2D1BA363EAF4}"/>
    <cellStyle name="Normal 15 2 2 3" xfId="5754" xr:uid="{5DC2A910-5BC7-49D9-8BBB-1B3F06A38605}"/>
    <cellStyle name="Normal 15 2 2 3 2" xfId="25028" xr:uid="{88EAEFD7-5763-41FC-8B6D-173502E1BD65}"/>
    <cellStyle name="Normal 15 2 2 4" xfId="10249" xr:uid="{B5FBDF3D-D59F-4D14-8ED2-B473F8F8CCE7}"/>
    <cellStyle name="Normal 15 2 2 4 2" xfId="28631" xr:uid="{679D3689-53A6-4E30-89B9-FCAC6AA185B2}"/>
    <cellStyle name="Normal 15 2 2 5" xfId="25026" xr:uid="{D85DEDF0-1FE2-4D30-B6E8-7F5E90516717}"/>
    <cellStyle name="Normal 15 2 2 6" xfId="12479" xr:uid="{D32726AF-C36D-4A98-8698-E0A5F9DC87DA}"/>
    <cellStyle name="Normal 15 2 3" xfId="665" xr:uid="{3D7E7A9A-0913-4345-93D5-AFD44D7C0DDC}"/>
    <cellStyle name="Normal 15 2 3 2" xfId="2699" xr:uid="{D5A8160E-E771-4E3D-A555-381E6AB84482}"/>
    <cellStyle name="Normal 15 2 3 2 2" xfId="6708" xr:uid="{560EA814-D095-43C1-8A1D-E82185CE2FBA}"/>
    <cellStyle name="Normal 15 2 3 2 3" xfId="27649" xr:uid="{543EA857-283C-4A52-B335-05AC516D1B04}"/>
    <cellStyle name="Normal 15 2 3 3" xfId="4716" xr:uid="{BAC24177-200E-4765-A01C-B7A06F1D3BA5}"/>
    <cellStyle name="Normal 15 2 3 3 2" xfId="25029" xr:uid="{D2AFA736-92C0-4F9C-A461-E6C9ADF40051}"/>
    <cellStyle name="Normal 15 2 3 4" xfId="9211" xr:uid="{374C1BA1-C8B4-44FF-9A13-56FB8FE13C3A}"/>
    <cellStyle name="Normal 15 2 3 5" xfId="11440" xr:uid="{C350B20C-F8C7-4A9B-944B-342224FFD55A}"/>
    <cellStyle name="Normal 15 2 4" xfId="25030" xr:uid="{BAF46BD7-02BA-4CDB-86D4-8E221E6B2B4E}"/>
    <cellStyle name="Normal 15 2 5" xfId="25031" xr:uid="{5451990F-C1A4-4A9E-B603-4F2038D2D434}"/>
    <cellStyle name="Normal 15 2 6" xfId="25032" xr:uid="{36BE09E8-8E34-47E4-95EC-11E33B82F2CC}"/>
    <cellStyle name="Normal 15 2 7" xfId="27395" xr:uid="{3417451C-D01C-46B5-83B8-8411DAD2747C}"/>
    <cellStyle name="Normal 15 2 8" xfId="25025" xr:uid="{66EFA7BF-EA6F-459B-A14F-C5ECADF04B58}"/>
    <cellStyle name="Normal 15 3" xfId="304" xr:uid="{17DF7AEA-A93D-43DC-997B-8FFB8C41F7C2}"/>
    <cellStyle name="Normal 15 3 2" xfId="207" xr:uid="{1B618C44-E35D-4E82-818B-4AE0F6B0700D}"/>
    <cellStyle name="Normal 15 3 2 2" xfId="1979" xr:uid="{6039E3EA-319E-47CF-AAE7-88999D74B42A}"/>
    <cellStyle name="Normal 15 3 2 2 2" xfId="4003" xr:uid="{3AF7F2DD-79F2-436C-8F34-31A5D6479F17}"/>
    <cellStyle name="Normal 15 3 2 2 2 2" xfId="8012" xr:uid="{D3C0E857-6B37-44DC-9743-C457FF7BF6BE}"/>
    <cellStyle name="Normal 15 3 2 2 2 3" xfId="28891" xr:uid="{1E7E6566-2D9C-4E4E-A58A-AE0D75C7E1CA}"/>
    <cellStyle name="Normal 15 3 2 2 3" xfId="6021" xr:uid="{01E730E0-AA59-482E-9E35-399DA72EB984}"/>
    <cellStyle name="Normal 15 3 2 2 3 2" xfId="25035" xr:uid="{114BD19F-E4D1-4885-89D1-56B3927DE7B2}"/>
    <cellStyle name="Normal 15 3 2 2 4" xfId="10516" xr:uid="{1FD0A385-091C-4105-B445-C83F65D503C6}"/>
    <cellStyle name="Normal 15 3 2 2 5" xfId="12746" xr:uid="{4CEE2BF3-2C1D-439F-B856-45A3A83CBFE6}"/>
    <cellStyle name="Normal 15 3 2 3" xfId="25036" xr:uid="{4C5C5010-3855-4DF6-A923-5AB8C7487FBC}"/>
    <cellStyle name="Normal 15 3 2 4" xfId="27354" xr:uid="{25BE3D7D-9D85-4D10-ABF6-E28D792C5DEF}"/>
    <cellStyle name="Normal 15 3 2 5" xfId="25034" xr:uid="{D47BA174-31CB-4305-BF10-60EEF419456C}"/>
    <cellStyle name="Normal 15 3 3" xfId="938" xr:uid="{DF5E3203-54BE-474D-91A2-03827111B0D5}"/>
    <cellStyle name="Normal 15 3 3 2" xfId="2966" xr:uid="{A37C29F0-D417-48E6-B41E-7FAFE372953C}"/>
    <cellStyle name="Normal 15 3 3 2 2" xfId="6975" xr:uid="{ACF400EE-98EE-47E2-A2EC-C3677D7FE26C}"/>
    <cellStyle name="Normal 15 3 3 2 3" xfId="27894" xr:uid="{6652D07C-60CC-439B-A37F-825FF157331E}"/>
    <cellStyle name="Normal 15 3 3 3" xfId="4984" xr:uid="{F1D721FD-C911-4481-A69E-2E723E7A93DF}"/>
    <cellStyle name="Normal 15 3 3 3 2" xfId="25037" xr:uid="{84F28095-F9F7-480B-9717-E2E5902D37A5}"/>
    <cellStyle name="Normal 15 3 3 4" xfId="9479" xr:uid="{A36A1926-7756-4BE5-9785-C199EE4CF5CB}"/>
    <cellStyle name="Normal 15 3 3 5" xfId="11709" xr:uid="{4A0619D7-F72A-4A37-8BE5-97CC671B9BAA}"/>
    <cellStyle name="Normal 15 3 4" xfId="8543" xr:uid="{7276F113-8E44-4EE6-9C8E-F73FC03A2AE3}"/>
    <cellStyle name="Normal 15 3 4 2" xfId="25038" xr:uid="{B33F9DCC-A6D5-46C6-BDDB-6DA2C12DD08E}"/>
    <cellStyle name="Normal 15 3 5" xfId="25039" xr:uid="{39A7494C-8630-4289-8466-629A699216DF}"/>
    <cellStyle name="Normal 15 3 6" xfId="27402" xr:uid="{2AC77237-8D05-4A17-8291-A3C9A6436184}"/>
    <cellStyle name="Normal 15 3 7" xfId="25033" xr:uid="{B8AEC220-B9AA-4C0F-A8F4-27D4A6433C5A}"/>
    <cellStyle name="Normal 15 4" xfId="256" xr:uid="{D0A2F28A-7593-4E43-9526-D92473AA187A}"/>
    <cellStyle name="Normal 15 4 2" xfId="1443" xr:uid="{12DE5735-390A-436A-98EB-5A10E3F3F1F8}"/>
    <cellStyle name="Normal 15 4 2 2" xfId="3468" xr:uid="{F2F19A67-BE1F-4F61-A8A4-52D09BAFFB9A}"/>
    <cellStyle name="Normal 15 4 2 2 2" xfId="7477" xr:uid="{C56A8391-BC55-4CC5-9085-A6138D9406E0}"/>
    <cellStyle name="Normal 15 4 2 2 3" xfId="28382" xr:uid="{ECBE30B9-C72A-43CD-B088-B27E75DC4477}"/>
    <cellStyle name="Normal 15 4 2 3" xfId="5486" xr:uid="{ACFF685C-B86F-44DD-9E94-4B0D89D85416}"/>
    <cellStyle name="Normal 15 4 2 3 2" xfId="25041" xr:uid="{A3033E8D-ADA4-4050-AF30-F167ED75A4EA}"/>
    <cellStyle name="Normal 15 4 2 4" xfId="9981" xr:uid="{EB02824F-92CA-4D52-94CC-E11700A41317}"/>
    <cellStyle name="Normal 15 4 2 5" xfId="12211" xr:uid="{E2B88663-C1FD-4144-9BCB-2F19543CFF6B}"/>
    <cellStyle name="Normal 15 4 3" xfId="25042" xr:uid="{BE9681EA-F77E-473E-A422-30A0BD61567A}"/>
    <cellStyle name="Normal 15 4 4" xfId="27393" xr:uid="{C459837B-2689-40A1-8F16-56657A0F4A47}"/>
    <cellStyle name="Normal 15 4 5" xfId="25040" xr:uid="{EFFCCD57-76D0-4FD6-8B80-F6B8521D7A1F}"/>
    <cellStyle name="Normal 15 5" xfId="2402" xr:uid="{5F9E8976-05D6-48E3-BFBA-B60165CC7E61}"/>
    <cellStyle name="Normal 15 5 2" xfId="6411" xr:uid="{92C15AEA-25E3-4B21-A14F-2FAE06F782B9}"/>
    <cellStyle name="Normal 15 5 3" xfId="25043" xr:uid="{29E0DAAC-2F78-4FB2-A522-5EC8DA1049D2}"/>
    <cellStyle name="Normal 15 6" xfId="4396" xr:uid="{08E7A834-A4D4-4B66-A7D8-5009F96F8402}"/>
    <cellStyle name="Normal 15 6 2" xfId="25044" xr:uid="{9E613D64-0C87-42B7-9858-EDBB103E40C4}"/>
    <cellStyle name="Normal 15 7" xfId="8894" xr:uid="{FF17BBE5-D10F-4A1E-9492-F06A0FE6DEC0}"/>
    <cellStyle name="Normal 15 7 2" xfId="25045" xr:uid="{D4096B6E-5664-4815-A264-6B4CED3417BD}"/>
    <cellStyle name="Normal 15 8" xfId="27294" xr:uid="{50778C6E-300A-4E3D-8904-A036AAE8CA4B}"/>
    <cellStyle name="Normal 15 9" xfId="25024" xr:uid="{B48D7E6E-8AF2-49C3-9CBA-84BEA4C407CF}"/>
    <cellStyle name="Normal 150" xfId="6383" xr:uid="{12382443-7F38-4594-A92E-9FE262DD9EE6}"/>
    <cellStyle name="Normal 151" xfId="8699" xr:uid="{E5D75F91-BDD1-426D-9531-D8C28A022BBA}"/>
    <cellStyle name="Normal 152" xfId="8428" xr:uid="{0E97E8BA-6EB4-4785-B4B2-CA7F2FAD13FE}"/>
    <cellStyle name="Normal 153" xfId="8381" xr:uid="{C85FE33A-A446-4511-AD20-3AD0A4CB33E7}"/>
    <cellStyle name="Normal 154" xfId="8408" xr:uid="{70665E7A-8921-478D-8F1F-C3AEF6643668}"/>
    <cellStyle name="Normal 155" xfId="4373" xr:uid="{A716CF31-5DE7-402B-A942-80BEE135F102}"/>
    <cellStyle name="Normal 156" xfId="8414" xr:uid="{D975C445-474A-4B86-96A5-DA9A2749CE4D}"/>
    <cellStyle name="Normal 157" xfId="8483" xr:uid="{AE12CBC0-5441-488F-982A-1DC0A40DE384}"/>
    <cellStyle name="Normal 158" xfId="8724" xr:uid="{32994A73-7985-4DDD-A3A8-6CAEAF147B0F}"/>
    <cellStyle name="Normal 159" xfId="8662" xr:uid="{C4722353-8F00-4141-8861-E8AB92657F2B}"/>
    <cellStyle name="Normal 16" xfId="131" xr:uid="{B7F0DEF5-5EE9-4521-8510-0BAC5E753D18}"/>
    <cellStyle name="Normal 16 2" xfId="258" xr:uid="{B7C937DF-2835-413D-B4CC-A260B39B5491}"/>
    <cellStyle name="Normal 16 2 2" xfId="1713" xr:uid="{3D02CC7D-09E9-44A5-A87B-3BFECE8C590C}"/>
    <cellStyle name="Normal 16 2 2 2" xfId="3737" xr:uid="{830C2771-6DFA-4DED-94EC-5D30AB6479F3}"/>
    <cellStyle name="Normal 16 2 2 2 2" xfId="7746" xr:uid="{FB67D786-0E40-4792-8C0B-862346B3194A}"/>
    <cellStyle name="Normal 16 2 2 2 3" xfId="28632" xr:uid="{B7BC806C-AB69-4026-864A-C0ECF38BDA6A}"/>
    <cellStyle name="Normal 16 2 2 3" xfId="5755" xr:uid="{B6D57068-AFB4-4591-9635-88EC7802C48F}"/>
    <cellStyle name="Normal 16 2 2 3 2" xfId="25048" xr:uid="{094CA593-A237-4B19-8AE7-FF11C5190A5A}"/>
    <cellStyle name="Normal 16 2 2 4" xfId="10250" xr:uid="{65C582D8-4437-4A0D-875A-D497F9E156C9}"/>
    <cellStyle name="Normal 16 2 2 5" xfId="12480" xr:uid="{92EAB007-B6D4-48F1-BC1A-714662030CE5}"/>
    <cellStyle name="Normal 16 2 3" xfId="666" xr:uid="{CB14EF06-39ED-4982-91C9-E188C4314031}"/>
    <cellStyle name="Normal 16 2 3 2" xfId="2700" xr:uid="{20527028-57AB-4717-ADDD-01E85B293B6A}"/>
    <cellStyle name="Normal 16 2 3 2 2" xfId="6709" xr:uid="{3DC762DE-7401-4AF3-A0B4-A9D332DA71C6}"/>
    <cellStyle name="Normal 16 2 3 2 3" xfId="27650" xr:uid="{7A6D61C3-6AF0-4BC8-A3B9-F2807B51406C}"/>
    <cellStyle name="Normal 16 2 3 3" xfId="4717" xr:uid="{BE070971-DF52-4DBE-A3D1-F59CBEC7F930}"/>
    <cellStyle name="Normal 16 2 3 4" xfId="9212" xr:uid="{C6A40C9B-597E-4B6D-8122-1F16F966214D}"/>
    <cellStyle name="Normal 16 2 3 5" xfId="11441" xr:uid="{ABFE7857-C555-4EA8-9E48-C0AEA9431E30}"/>
    <cellStyle name="Normal 16 2 4" xfId="27394" xr:uid="{1004647D-3281-4083-B670-DD7054EE736E}"/>
    <cellStyle name="Normal 16 2 5" xfId="25047" xr:uid="{A21F9021-B435-475F-87DD-DFA465953EFE}"/>
    <cellStyle name="Normal 16 3" xfId="939" xr:uid="{8736FC2A-5B77-46BD-868C-E882C8D88765}"/>
    <cellStyle name="Normal 16 3 2" xfId="1980" xr:uid="{F670302B-43B0-47C4-8C29-CF2280D014F8}"/>
    <cellStyle name="Normal 16 3 2 2" xfId="4004" xr:uid="{9DF3148E-1F99-4A50-A2AD-DB5FC1063D4D}"/>
    <cellStyle name="Normal 16 3 2 2 2" xfId="8013" xr:uid="{D0AE914C-96EC-4B85-8866-E0E58E0404E1}"/>
    <cellStyle name="Normal 16 3 2 2 3" xfId="28892" xr:uid="{F919AB9E-E839-427E-A769-8BC5FC06B848}"/>
    <cellStyle name="Normal 16 3 2 3" xfId="6022" xr:uid="{7A67499A-D4C3-4B91-A2B5-EFEA520B2D8A}"/>
    <cellStyle name="Normal 16 3 2 4" xfId="10517" xr:uid="{5F2CC39E-7724-4F6F-B02B-DEC7338AC15A}"/>
    <cellStyle name="Normal 16 3 2 5" xfId="12747" xr:uid="{A3CA2360-56D5-486E-A841-2C5F5706F1A7}"/>
    <cellStyle name="Normal 16 3 3" xfId="2967" xr:uid="{DBA47055-4C31-4064-8BC8-9632E993152E}"/>
    <cellStyle name="Normal 16 3 3 2" xfId="6976" xr:uid="{36E576F5-7E61-48F6-BC04-DEB51D595634}"/>
    <cellStyle name="Normal 16 3 3 3" xfId="27895" xr:uid="{CD754AEF-848A-4750-9590-E027B9C56CCF}"/>
    <cellStyle name="Normal 16 3 4" xfId="4985" xr:uid="{D27FAAAE-5DBC-4EE5-B05F-6564D33DF25A}"/>
    <cellStyle name="Normal 16 3 5" xfId="9480" xr:uid="{8DABA791-9F12-4A23-B322-A0992F052EAE}"/>
    <cellStyle name="Normal 16 3 6" xfId="11710" xr:uid="{553AB463-F9A2-4ACA-834D-197FB87D1D03}"/>
    <cellStyle name="Normal 16 4" xfId="1444" xr:uid="{C0635547-B5D0-4DF9-9FF6-D424B93D145A}"/>
    <cellStyle name="Normal 16 4 2" xfId="3469" xr:uid="{FEB07B5C-A7FE-4DA9-9269-D4B576BC0DBB}"/>
    <cellStyle name="Normal 16 4 2 2" xfId="7478" xr:uid="{56B36D0A-AB83-44BA-BF56-750344440CA9}"/>
    <cellStyle name="Normal 16 4 2 3" xfId="28383" xr:uid="{778F7831-170F-4D3B-BA8C-EF0B87AA0ED2}"/>
    <cellStyle name="Normal 16 4 3" xfId="5487" xr:uid="{227FD62B-1F26-4C1A-85F9-688F16FCB488}"/>
    <cellStyle name="Normal 16 4 4" xfId="9982" xr:uid="{FDE405F0-D4C4-4289-AF47-C20E729170EF}"/>
    <cellStyle name="Normal 16 4 5" xfId="12212" xr:uid="{AD28F424-B8C0-45F8-8811-32F331795254}"/>
    <cellStyle name="Normal 16 5" xfId="2403" xr:uid="{0C7B398F-F7D0-4BF8-A97C-CDB8C1E97686}"/>
    <cellStyle name="Normal 16 5 2" xfId="6412" xr:uid="{8E1D618B-54EF-4212-89B1-89188977C97F}"/>
    <cellStyle name="Normal 16 5 3" xfId="27295" xr:uid="{8B113A97-DACB-4836-B438-6FBEAE984C1B}"/>
    <cellStyle name="Normal 16 6" xfId="4397" xr:uid="{88E4EAE6-C08F-4EAC-A1B1-A120CC8E89DE}"/>
    <cellStyle name="Normal 16 6 2" xfId="25046" xr:uid="{2C37C605-4686-403F-86EB-A3EAD1DA75CA}"/>
    <cellStyle name="Normal 16 7" xfId="8895" xr:uid="{789539D5-AF53-4FC4-8E81-2359907E19DE}"/>
    <cellStyle name="Normal 16 8" xfId="11080" xr:uid="{4C075DC9-D03A-437C-B458-C76A00501E5E}"/>
    <cellStyle name="Normal 160" xfId="8455" xr:uid="{A0B18DF9-3319-4B90-A518-7A70ADEF2DF6}"/>
    <cellStyle name="Normal 161" xfId="8756" xr:uid="{D5CE5683-C355-4CF1-916E-D50EC3977B33}"/>
    <cellStyle name="Normal 162" xfId="8752" xr:uid="{965019D8-51BB-45C8-B365-B575DDFAF5E9}"/>
    <cellStyle name="Normal 163" xfId="8757" xr:uid="{3AD7669A-99D7-4841-B86F-40A8327D4C1E}"/>
    <cellStyle name="Normal 164" xfId="8749" xr:uid="{ABDC6883-CF7B-4A2A-A114-01939F073F89}"/>
    <cellStyle name="Normal 165" xfId="8753" xr:uid="{3CBAA31C-17BA-45E8-B1E9-B44411318E21}"/>
    <cellStyle name="Normal 166" xfId="8384" xr:uid="{729FFA88-FE46-46EE-94CC-9AD796942E5D}"/>
    <cellStyle name="Normal 167" xfId="8557" xr:uid="{4648D54B-884C-46CF-8E7A-1F2E9BEF4C24}"/>
    <cellStyle name="Normal 168" xfId="8750" xr:uid="{3112C3F4-C77F-40B9-9B87-4CD695338176}"/>
    <cellStyle name="Normal 169" xfId="8754" xr:uid="{EE4E1B69-1DB6-4977-9AB0-99DB65EBDB99}"/>
    <cellStyle name="Normal 17" xfId="132" xr:uid="{72ED9AED-8965-4DDC-BC38-772D474EB97A}"/>
    <cellStyle name="Normal 17 2" xfId="305" xr:uid="{AE64D1C2-1EEC-4F66-809A-31AAC752C700}"/>
    <cellStyle name="Normal 17 2 2" xfId="343" xr:uid="{40940175-8B54-4853-8113-311C72F1A0B9}"/>
    <cellStyle name="Normal 17 2 2 2" xfId="1714" xr:uid="{CC55A7D3-27DF-4B58-B701-459B48DD7D92}"/>
    <cellStyle name="Normal 17 2 2 2 2" xfId="3738" xr:uid="{BB4CB91E-ACD1-43E6-A417-0FA9CABCA958}"/>
    <cellStyle name="Normal 17 2 2 2 2 2" xfId="7747" xr:uid="{B6364B2C-7F6B-417E-ABAA-57087296DE46}"/>
    <cellStyle name="Normal 17 2 2 2 2 3" xfId="28633" xr:uid="{4442CB18-EB48-4535-8CAC-70E421F3CA63}"/>
    <cellStyle name="Normal 17 2 2 2 3" xfId="5756" xr:uid="{36FDA014-AC53-4C15-A58C-FB88974E3154}"/>
    <cellStyle name="Normal 17 2 2 2 4" xfId="10251" xr:uid="{C97F1C68-4E4B-4EEA-AB12-4D8529F9FC4F}"/>
    <cellStyle name="Normal 17 2 2 2 5" xfId="12481" xr:uid="{A2605B03-499B-45FD-AA3D-683AAE4880D2}"/>
    <cellStyle name="Normal 17 2 3" xfId="667" xr:uid="{0CE34CBE-4E88-46A9-94FF-8B2080B19380}"/>
    <cellStyle name="Normal 17 2 3 2" xfId="2701" xr:uid="{89C59012-62E3-45EA-817B-FCFCAD2A09A8}"/>
    <cellStyle name="Normal 17 2 3 2 2" xfId="6710" xr:uid="{95D26DF3-EA16-4AC2-BF5C-EF18A6243F01}"/>
    <cellStyle name="Normal 17 2 3 2 3" xfId="27651" xr:uid="{E2EA8B8D-DD68-4823-B43A-F5E8CC4B4810}"/>
    <cellStyle name="Normal 17 2 3 3" xfId="4718" xr:uid="{C23446D4-3630-4F38-A814-5BD398C42B3D}"/>
    <cellStyle name="Normal 17 2 3 4" xfId="9213" xr:uid="{3B5C8742-D657-41D4-8E18-10A7520367F9}"/>
    <cellStyle name="Normal 17 2 3 5" xfId="11442" xr:uid="{418749E3-B50A-45E1-8A5B-FF8887BCCC4A}"/>
    <cellStyle name="Normal 17 2 4" xfId="8542" xr:uid="{D9F351EA-3B90-429E-B6B8-F860C17A40B6}"/>
    <cellStyle name="Normal 17 2 4 2" xfId="27403" xr:uid="{5445D164-744A-4C7D-B81B-9C8F6AA19288}"/>
    <cellStyle name="Normal 17 2 5" xfId="25050" xr:uid="{1882C134-6274-490B-9DC8-01BB3CF5035C}"/>
    <cellStyle name="Normal 17 3" xfId="257" xr:uid="{2B863B1B-1BEB-4983-915C-124D4852FE00}"/>
    <cellStyle name="Normal 17 3 2" xfId="1981" xr:uid="{A9D6F06D-4CC5-429B-84BC-2DBF6A0CFFA8}"/>
    <cellStyle name="Normal 17 3 2 2" xfId="4005" xr:uid="{BB2EF2D8-3E69-4B94-AE76-32C76888C2A1}"/>
    <cellStyle name="Normal 17 3 2 2 2" xfId="8014" xr:uid="{410E4B1B-63D9-456D-A84E-024DC63E10DD}"/>
    <cellStyle name="Normal 17 3 2 2 3" xfId="28893" xr:uid="{81F5FF0D-665D-4213-B2DC-F04BD773E338}"/>
    <cellStyle name="Normal 17 3 2 3" xfId="6023" xr:uid="{F9E26965-0998-4D2F-860C-1011CBE7405F}"/>
    <cellStyle name="Normal 17 3 2 4" xfId="10518" xr:uid="{FE2454D2-8F9F-4F3F-98E8-F721CF12A302}"/>
    <cellStyle name="Normal 17 3 2 5" xfId="12748" xr:uid="{E8288488-E4CE-47B2-8956-258B03403C3A}"/>
    <cellStyle name="Normal 17 3 3" xfId="940" xr:uid="{2B889D4C-72C7-4594-A771-23B53654C636}"/>
    <cellStyle name="Normal 17 3 3 2" xfId="2968" xr:uid="{C3A1F717-2254-49E1-B1FE-8A6E47AD7FAF}"/>
    <cellStyle name="Normal 17 3 3 2 2" xfId="6977" xr:uid="{FD304496-278B-4299-BB2A-EC4B5E1096DC}"/>
    <cellStyle name="Normal 17 3 3 2 3" xfId="27896" xr:uid="{21810818-6C52-4252-A889-9B3645418FF4}"/>
    <cellStyle name="Normal 17 3 3 3" xfId="4986" xr:uid="{0B130A93-2FE4-4B19-B78A-F64AD04E5F1F}"/>
    <cellStyle name="Normal 17 3 3 4" xfId="9481" xr:uid="{3FA41418-D49C-47E1-9DDA-2F18C9A706AD}"/>
    <cellStyle name="Normal 17 3 3 5" xfId="11711" xr:uid="{D708B201-632D-4FD7-87A3-A9C4125A53D4}"/>
    <cellStyle name="Normal 17 4" xfId="1445" xr:uid="{9EAAA0CD-3264-4C53-9737-05E06574C1F0}"/>
    <cellStyle name="Normal 17 4 2" xfId="3470" xr:uid="{A65CE1DC-FA67-4AD9-BA70-8DADEE7ABD2C}"/>
    <cellStyle name="Normal 17 4 2 2" xfId="7479" xr:uid="{0E228F8B-8530-42BA-85ED-64EFCA07EDA2}"/>
    <cellStyle name="Normal 17 4 2 3" xfId="28384" xr:uid="{CBC1E051-9DDE-4BD1-BE9A-434514145EE5}"/>
    <cellStyle name="Normal 17 4 3" xfId="5488" xr:uid="{CC2A33CA-0927-41A0-9912-9B7B253AD3D3}"/>
    <cellStyle name="Normal 17 4 4" xfId="9983" xr:uid="{DCF60CED-EE81-4097-A5DF-4540B00CCCD6}"/>
    <cellStyle name="Normal 17 4 5" xfId="12213" xr:uid="{44D25505-FA46-4BA3-94C1-84104A557D21}"/>
    <cellStyle name="Normal 17 5" xfId="2404" xr:uid="{145D3762-04DB-4A89-BDFC-2D06C0D67C6B}"/>
    <cellStyle name="Normal 17 5 2" xfId="6413" xr:uid="{C616FB10-B0C8-49E0-8955-3005CD4E1E20}"/>
    <cellStyle name="Normal 17 5 3" xfId="27296" xr:uid="{4C17CF6D-4E9C-403B-AFAD-8F2083D7621D}"/>
    <cellStyle name="Normal 17 6" xfId="4398" xr:uid="{D443FE99-443D-49ED-B873-37228CA10EB6}"/>
    <cellStyle name="Normal 17 6 2" xfId="25049" xr:uid="{B8265869-4841-4A1D-8BA4-4F92AD3ACCB9}"/>
    <cellStyle name="Normal 17 7" xfId="8896" xr:uid="{B8440636-E31F-4360-AED1-CA828B9CE263}"/>
    <cellStyle name="Normal 17 8" xfId="11081" xr:uid="{3D4C6BDE-EFCF-4012-AAA8-57E863CC36CE}"/>
    <cellStyle name="Normal 170" xfId="8751" xr:uid="{645A2895-6911-469F-9A5B-3F8131BD281F}"/>
    <cellStyle name="Normal 171" xfId="8755" xr:uid="{28C806AE-AAA5-46CA-970C-B7508DBC419C}"/>
    <cellStyle name="Normal 172" xfId="8748" xr:uid="{9A7AAC31-821D-4B7B-996B-824893F8D927}"/>
    <cellStyle name="Normal 173" xfId="8758" xr:uid="{2A1EDF1C-BCA6-419F-9091-B00B14DABAF1}"/>
    <cellStyle name="Normal 174" xfId="8759" xr:uid="{610685B9-9B49-4383-972B-F923E3FF4F3E}"/>
    <cellStyle name="Normal 175" xfId="8760" xr:uid="{0EBA3321-5FEA-405D-9664-D7C546863372}"/>
    <cellStyle name="Normal 176" xfId="8761" xr:uid="{DFD27112-2C2E-4029-9447-2A23B0768162}"/>
    <cellStyle name="Normal 177" xfId="8762" xr:uid="{1A422FFF-2F6D-4CDC-899B-DABFE8969786}"/>
    <cellStyle name="Normal 178" xfId="8763" xr:uid="{80C42403-1426-45A0-BDC7-7F5138C58AD6}"/>
    <cellStyle name="Normal 179" xfId="8764" xr:uid="{65D13070-89CE-43D8-9D16-DFD45679F03B}"/>
    <cellStyle name="Normal 18" xfId="133" xr:uid="{82C3A175-EE0E-4554-8F6C-F256F31E51B6}"/>
    <cellStyle name="Normal 18 10" xfId="11082" xr:uid="{08EAF1F5-08CB-4895-96B5-1B5F1B7164DB}"/>
    <cellStyle name="Normal 18 2" xfId="306" xr:uid="{E4A2B96D-F409-4585-95F2-15FD8C1DEA05}"/>
    <cellStyle name="Normal 18 2 2" xfId="359" xr:uid="{127393C2-7D12-442C-961C-D4041A0B3BC6}"/>
    <cellStyle name="Normal 18 2 2 2" xfId="1715" xr:uid="{52AE61A9-840C-4F89-8BA6-852AB488BE8B}"/>
    <cellStyle name="Normal 18 2 2 2 2" xfId="3739" xr:uid="{887440A9-F1A2-43AB-976A-897B51885E2E}"/>
    <cellStyle name="Normal 18 2 2 2 2 2" xfId="7748" xr:uid="{A246389C-EF4E-443C-BD2B-5832817891A6}"/>
    <cellStyle name="Normal 18 2 2 2 2 3" xfId="28634" xr:uid="{0607A5F6-A8D3-4D54-9628-E013BBECECCF}"/>
    <cellStyle name="Normal 18 2 2 2 3" xfId="5757" xr:uid="{98F89C11-DB4B-4B56-B894-E62EBB2CE453}"/>
    <cellStyle name="Normal 18 2 2 2 3 2" xfId="25054" xr:uid="{B910F54C-CC82-4B74-A060-748555DC7692}"/>
    <cellStyle name="Normal 18 2 2 2 4" xfId="10252" xr:uid="{A3738E43-380C-46A0-97A1-B56CC5ECB5E1}"/>
    <cellStyle name="Normal 18 2 2 2 5" xfId="12482" xr:uid="{C00E6FA1-D983-42B1-B00A-4A086372F8E8}"/>
    <cellStyle name="Normal 18 2 2 3" xfId="25055" xr:uid="{EEBC073E-ABBA-49FA-9CAC-3D63B1728E15}"/>
    <cellStyle name="Normal 18 2 2 4" xfId="27439" xr:uid="{8B147696-30B2-4124-8010-47DF16C06FCF}"/>
    <cellStyle name="Normal 18 2 2 5" xfId="25053" xr:uid="{00BC5EF5-57A7-4C45-BB5B-C49F905679F7}"/>
    <cellStyle name="Normal 18 2 3" xfId="668" xr:uid="{B6FD72E0-08C2-4C8A-B76A-0BEA489C9AD5}"/>
    <cellStyle name="Normal 18 2 3 2" xfId="2702" xr:uid="{5A20C368-800C-431E-B1E6-B36270F5C715}"/>
    <cellStyle name="Normal 18 2 3 2 2" xfId="6711" xr:uid="{6CB3F4F3-0250-4A46-BEFA-B88FBAA2DD3F}"/>
    <cellStyle name="Normal 18 2 3 2 3" xfId="27652" xr:uid="{523A89F2-BB65-4B57-9D35-A8253EFA8DA7}"/>
    <cellStyle name="Normal 18 2 3 3" xfId="4719" xr:uid="{9A659261-B379-432D-98E3-06FD422BA1E5}"/>
    <cellStyle name="Normal 18 2 3 3 2" xfId="25056" xr:uid="{B1647CCE-B81E-4B68-A306-FDC63D699E58}"/>
    <cellStyle name="Normal 18 2 3 4" xfId="9214" xr:uid="{7D2AEF36-F5DC-4CAB-9FF5-4942615135CF}"/>
    <cellStyle name="Normal 18 2 3 5" xfId="11443" xr:uid="{B4108F1F-A900-4FE9-829E-74E1D30BD424}"/>
    <cellStyle name="Normal 18 2 4" xfId="8716" xr:uid="{15F53BDB-921F-4231-B157-DAA873932902}"/>
    <cellStyle name="Normal 18 2 4 2" xfId="25057" xr:uid="{B24A601C-182F-441B-96C7-68575A2E23CC}"/>
    <cellStyle name="Normal 18 2 5" xfId="25058" xr:uid="{637C8E23-3ED4-4C01-98A2-67C6584E5D60}"/>
    <cellStyle name="Normal 18 2 6" xfId="25059" xr:uid="{3F196AAF-050F-470C-A7E8-1A53F347415D}"/>
    <cellStyle name="Normal 18 2 7" xfId="27404" xr:uid="{DB825749-63C3-4ECA-A19D-CD1BBB08E20C}"/>
    <cellStyle name="Normal 18 2 8" xfId="25052" xr:uid="{B170A77D-685E-4BCA-9002-301BDB4762B7}"/>
    <cellStyle name="Normal 18 3" xfId="260" xr:uid="{D161ED0A-0F70-4E58-B694-8477A49C858B}"/>
    <cellStyle name="Normal 18 3 2" xfId="1982" xr:uid="{3384AB09-1197-45AB-AC77-EC9EEC5FC32D}"/>
    <cellStyle name="Normal 18 3 2 2" xfId="4006" xr:uid="{52056C50-335B-4CF9-BA04-A77077F2728D}"/>
    <cellStyle name="Normal 18 3 2 2 2" xfId="8015" xr:uid="{29A75BB8-19AE-44DB-BD90-F484F2D93796}"/>
    <cellStyle name="Normal 18 3 2 2 3" xfId="25062" xr:uid="{53B497E8-A8D0-44BD-8C5A-AB042B41A47B}"/>
    <cellStyle name="Normal 18 3 2 3" xfId="6024" xr:uid="{0FF9D254-2DCE-465D-A1AA-52986EAAD141}"/>
    <cellStyle name="Normal 18 3 2 3 2" xfId="25063" xr:uid="{1417ABD0-D13D-4F56-9C52-E42D666847CC}"/>
    <cellStyle name="Normal 18 3 2 4" xfId="10519" xr:uid="{420B49C0-2F0E-4A61-B309-891161345420}"/>
    <cellStyle name="Normal 18 3 2 4 2" xfId="28894" xr:uid="{D0DACA12-8481-47A9-A3D3-909B470A8324}"/>
    <cellStyle name="Normal 18 3 2 5" xfId="25061" xr:uid="{54531A8F-0734-41F4-BBF3-EC773C2CFB7C}"/>
    <cellStyle name="Normal 18 3 2 6" xfId="12749" xr:uid="{F9C4C7BC-ABA8-400D-924C-2538265FC0C2}"/>
    <cellStyle name="Normal 18 3 3" xfId="941" xr:uid="{4DCAB684-64DA-441A-AAF2-1B371CC533AC}"/>
    <cellStyle name="Normal 18 3 3 2" xfId="2969" xr:uid="{4890B6EB-A49C-4FFD-9A14-77B77E936A51}"/>
    <cellStyle name="Normal 18 3 3 2 2" xfId="6978" xr:uid="{700D1AE8-AF01-4B02-BB6E-1716EF73085C}"/>
    <cellStyle name="Normal 18 3 3 2 3" xfId="27897" xr:uid="{2F521C7A-5908-4B8A-809D-CBFCA9D7B656}"/>
    <cellStyle name="Normal 18 3 3 3" xfId="4987" xr:uid="{FEB5C3D5-8922-4E2D-B42A-B9C8B3F7ABD6}"/>
    <cellStyle name="Normal 18 3 3 3 2" xfId="25064" xr:uid="{A7268442-54D5-41D0-8595-8C591711472B}"/>
    <cellStyle name="Normal 18 3 3 4" xfId="9482" xr:uid="{43DF5270-356B-4D21-BC1D-0AF6D3FB1F9A}"/>
    <cellStyle name="Normal 18 3 3 5" xfId="11712" xr:uid="{44482D0C-303F-45D9-93AD-D4B7EC2BD2C9}"/>
    <cellStyle name="Normal 18 3 4" xfId="25065" xr:uid="{34AD5AEB-41A1-4344-91C7-126132310649}"/>
    <cellStyle name="Normal 18 3 5" xfId="25066" xr:uid="{B55ED144-C37B-49AB-B187-B180FCD2B685}"/>
    <cellStyle name="Normal 18 3 6" xfId="27396" xr:uid="{9916647C-C6B5-42CF-ADF6-8E49BF51DC80}"/>
    <cellStyle name="Normal 18 3 7" xfId="25060" xr:uid="{C8427664-BFB2-42E8-8F86-54A5177D80A6}"/>
    <cellStyle name="Normal 18 4" xfId="1446" xr:uid="{63632B91-BDDC-434C-8632-04C9FCA058ED}"/>
    <cellStyle name="Normal 18 4 2" xfId="3471" xr:uid="{82192386-4619-492A-8AD4-02AC99557409}"/>
    <cellStyle name="Normal 18 4 2 2" xfId="7480" xr:uid="{1974A8DA-F9AB-43AE-91A1-5BEEA2431F37}"/>
    <cellStyle name="Normal 18 4 2 3" xfId="25068" xr:uid="{D967B0BA-F0DE-4EAC-8112-39858B387D13}"/>
    <cellStyle name="Normal 18 4 3" xfId="5489" xr:uid="{1F0FBCFD-6B17-44F9-B780-4A218C70C9E9}"/>
    <cellStyle name="Normal 18 4 3 2" xfId="25069" xr:uid="{8767E1C9-90E5-431A-99C9-5CC9F9CC5DE9}"/>
    <cellStyle name="Normal 18 4 4" xfId="9984" xr:uid="{2066480A-7297-44F8-B468-1FD7B39D6833}"/>
    <cellStyle name="Normal 18 4 4 2" xfId="28385" xr:uid="{5D9FD3A2-CFE9-4241-8F7E-809F1B14884E}"/>
    <cellStyle name="Normal 18 4 5" xfId="25067" xr:uid="{A87DC6BF-38C1-4E39-BC56-EC5534D5C724}"/>
    <cellStyle name="Normal 18 4 6" xfId="12214" xr:uid="{EB0AA166-ACCB-4AC5-A554-9CA32D3B5874}"/>
    <cellStyle name="Normal 18 5" xfId="2405" xr:uid="{52A910D6-7D66-4B96-8CA3-386D8E4761A3}"/>
    <cellStyle name="Normal 18 5 2" xfId="6414" xr:uid="{FC43431E-C9C9-4962-A2B3-F7DADCAD4D2D}"/>
    <cellStyle name="Normal 18 5 3" xfId="25070" xr:uid="{8CC30FC2-4004-434F-8234-C375F7069BF8}"/>
    <cellStyle name="Normal 18 6" xfId="4399" xr:uid="{A90705EA-4F24-4EB6-8434-9563AD226556}"/>
    <cellStyle name="Normal 18 6 2" xfId="25071" xr:uid="{BEDBFD90-1607-4227-B27C-D2A02CE91A36}"/>
    <cellStyle name="Normal 18 7" xfId="8897" xr:uid="{B5A15ECB-9F1C-4490-B484-CD8FA607AE8F}"/>
    <cellStyle name="Normal 18 7 2" xfId="25072" xr:uid="{63FD99B7-A839-48A7-B282-A162D2A36C15}"/>
    <cellStyle name="Normal 18 8" xfId="27297" xr:uid="{F6F1D763-7ADB-47B2-97B5-8FC5B688BAC9}"/>
    <cellStyle name="Normal 18 9" xfId="25051" xr:uid="{33A80C64-339C-440A-BCE5-AC959AA9356A}"/>
    <cellStyle name="Normal 180" xfId="8765" xr:uid="{54F01A09-AA27-4A51-8371-EB5FD7541FC8}"/>
    <cellStyle name="Normal 181" xfId="8766" xr:uid="{B977BE4E-FA7A-4040-833D-B26F239EE1D9}"/>
    <cellStyle name="Normal 182" xfId="8767" xr:uid="{2158A5CE-CA0E-4E56-9005-6B88215D3FCA}"/>
    <cellStyle name="Normal 183" xfId="8768" xr:uid="{C7ADD3F1-D4AF-4B6A-B526-E8771F568920}"/>
    <cellStyle name="Normal 184" xfId="8769" xr:uid="{35E4DFF1-4490-426D-BA0C-08377C0AF355}"/>
    <cellStyle name="Normal 185" xfId="8770" xr:uid="{C575D9C3-F517-49D3-A4C2-8F37AF53BE3B}"/>
    <cellStyle name="Normal 186" xfId="8771" xr:uid="{9E2B2A29-4119-4799-9365-9F992C3AB9A6}"/>
    <cellStyle name="Normal 187" xfId="8772" xr:uid="{1825241C-CAD8-4A29-9803-0A981510D0E4}"/>
    <cellStyle name="Normal 188" xfId="8773" xr:uid="{76C672D1-21EE-4A94-BAD0-21BE53FD5D06}"/>
    <cellStyle name="Normal 189" xfId="8774" xr:uid="{7106C3AF-C134-4362-A399-2A43BE643EF5}"/>
    <cellStyle name="Normal 19" xfId="134" xr:uid="{5CC9704E-3B0A-4C5B-B21F-0CC618DD12E6}"/>
    <cellStyle name="Normal 19 10" xfId="11083" xr:uid="{3F29D63F-BF59-4D00-9723-A3FE14523253}"/>
    <cellStyle name="Normal 19 2" xfId="307" xr:uid="{19A6B489-AC4A-4955-8D8E-F61EA0DC7582}"/>
    <cellStyle name="Normal 19 2 2" xfId="364" xr:uid="{1667C5AE-ECEA-4DE2-ACCB-3C46BFB411B6}"/>
    <cellStyle name="Normal 19 2 2 2" xfId="1716" xr:uid="{04C37B73-FC5C-4D6E-9157-2FBBA38E0AF7}"/>
    <cellStyle name="Normal 19 2 2 2 2" xfId="3740" xr:uid="{BC180684-7D0F-4B9F-835E-BE8FA6102368}"/>
    <cellStyle name="Normal 19 2 2 2 2 2" xfId="7749" xr:uid="{0FDF245A-E74D-4303-A2B3-00C02E87458F}"/>
    <cellStyle name="Normal 19 2 2 2 2 3" xfId="28635" xr:uid="{7BDBFE1D-C6E5-4411-A192-842B86259168}"/>
    <cellStyle name="Normal 19 2 2 2 3" xfId="5758" xr:uid="{6CFE2134-B8D6-4D8B-A31F-84E7BB93E28E}"/>
    <cellStyle name="Normal 19 2 2 2 3 2" xfId="25076" xr:uid="{6D30934E-061B-40EA-8281-833A868DF42D}"/>
    <cellStyle name="Normal 19 2 2 2 4" xfId="10253" xr:uid="{6959210D-185D-4471-B453-9EA96DBEA5F6}"/>
    <cellStyle name="Normal 19 2 2 2 5" xfId="12483" xr:uid="{4AABA6DD-556B-4110-9E53-D712A15A9B70}"/>
    <cellStyle name="Normal 19 2 2 3" xfId="25077" xr:uid="{D632A129-B091-4D6E-975F-7745F63A77D3}"/>
    <cellStyle name="Normal 19 2 2 4" xfId="27441" xr:uid="{2ED8BA07-3963-4C4C-BE25-F4014956D59A}"/>
    <cellStyle name="Normal 19 2 2 5" xfId="25075" xr:uid="{98F72FE6-504C-48F9-9C65-384D24DC0F04}"/>
    <cellStyle name="Normal 19 2 3" xfId="669" xr:uid="{98789029-90A1-4A8E-9651-F7D19547959C}"/>
    <cellStyle name="Normal 19 2 3 2" xfId="2703" xr:uid="{58A29B41-C437-4C43-97F5-D5EF107E86BF}"/>
    <cellStyle name="Normal 19 2 3 2 2" xfId="6712" xr:uid="{4B2C4C72-5D8E-44E7-971F-518ACF9872D4}"/>
    <cellStyle name="Normal 19 2 3 2 3" xfId="27653" xr:uid="{25565727-33D6-4980-97ED-D846305C48FB}"/>
    <cellStyle name="Normal 19 2 3 3" xfId="4720" xr:uid="{64B06475-6A6D-43F2-84DD-D77BD8B52D20}"/>
    <cellStyle name="Normal 19 2 3 3 2" xfId="25078" xr:uid="{55F8AFDF-FFCE-406D-BD7F-32FFF785E3E9}"/>
    <cellStyle name="Normal 19 2 3 4" xfId="9215" xr:uid="{3AF68D92-39E1-4CEC-B560-789CBA95FA91}"/>
    <cellStyle name="Normal 19 2 3 5" xfId="11444" xr:uid="{42EF7AF5-8D40-46BF-BCF7-7932A4E3E4AB}"/>
    <cellStyle name="Normal 19 2 4" xfId="8632" xr:uid="{28D2193F-20DB-4A63-8683-655072E414BA}"/>
    <cellStyle name="Normal 19 2 4 2" xfId="25079" xr:uid="{5B3370BB-48F7-4656-AD80-868305FDAAFA}"/>
    <cellStyle name="Normal 19 2 5" xfId="25080" xr:uid="{8F906CE7-45E0-4231-BA89-9474F53FA70B}"/>
    <cellStyle name="Normal 19 2 6" xfId="25081" xr:uid="{4F97063B-F417-4604-9908-529024BB4562}"/>
    <cellStyle name="Normal 19 2 7" xfId="27405" xr:uid="{D1C5AAC7-4D2A-465D-9A73-286AB9E034AF}"/>
    <cellStyle name="Normal 19 2 8" xfId="25074" xr:uid="{ACF897D9-8E6A-4A11-8977-B95A05940CFA}"/>
    <cellStyle name="Normal 19 3" xfId="261" xr:uid="{6F7ED403-3007-4393-8C79-F244D31908AC}"/>
    <cellStyle name="Normal 19 3 2" xfId="1983" xr:uid="{F90EB419-8FCC-41E4-AB55-B9592491A51F}"/>
    <cellStyle name="Normal 19 3 2 2" xfId="4007" xr:uid="{68F1140F-3645-425B-839D-DB77284E3150}"/>
    <cellStyle name="Normal 19 3 2 2 2" xfId="8016" xr:uid="{8F691B53-6FEB-4CAD-9491-5BE9876429C2}"/>
    <cellStyle name="Normal 19 3 2 2 3" xfId="25084" xr:uid="{60469942-386F-45C0-AAB6-F147D7B4CDE0}"/>
    <cellStyle name="Normal 19 3 2 3" xfId="6025" xr:uid="{E1BB3F47-81B3-4D79-8856-F275E41365B1}"/>
    <cellStyle name="Normal 19 3 2 3 2" xfId="25085" xr:uid="{61DE7E6F-8F39-46CD-A943-1F2F35371C6E}"/>
    <cellStyle name="Normal 19 3 2 4" xfId="10520" xr:uid="{E3D8B954-09C8-4B7F-BCBD-D9157F29049E}"/>
    <cellStyle name="Normal 19 3 2 4 2" xfId="28895" xr:uid="{E8114106-A02E-4ACE-A5EF-4A6AB9F0C2E0}"/>
    <cellStyle name="Normal 19 3 2 5" xfId="25083" xr:uid="{56E62DC9-6B9A-4EE6-9329-4F1C799801A3}"/>
    <cellStyle name="Normal 19 3 2 6" xfId="12750" xr:uid="{7135C0F4-EAAD-498F-9541-33699C506256}"/>
    <cellStyle name="Normal 19 3 3" xfId="942" xr:uid="{91FBA6A9-9FF4-4944-BA93-FB0B8D231975}"/>
    <cellStyle name="Normal 19 3 3 2" xfId="2970" xr:uid="{14A8B27A-8707-410C-987F-AF4C4068B27F}"/>
    <cellStyle name="Normal 19 3 3 2 2" xfId="6979" xr:uid="{9A8517E4-4ED0-4FF8-B5FB-9AB4CC6D42FC}"/>
    <cellStyle name="Normal 19 3 3 2 3" xfId="27898" xr:uid="{BAB73733-6A91-4236-95DA-F1378D3B3580}"/>
    <cellStyle name="Normal 19 3 3 3" xfId="4988" xr:uid="{2341157A-F9B3-4E88-8714-675892F8F51D}"/>
    <cellStyle name="Normal 19 3 3 3 2" xfId="25086" xr:uid="{15302104-F426-4545-8A08-C7F3C93FF3E2}"/>
    <cellStyle name="Normal 19 3 3 4" xfId="9483" xr:uid="{D7290ECC-354F-4728-854C-1EA60B9C1EEF}"/>
    <cellStyle name="Normal 19 3 3 5" xfId="11713" xr:uid="{595E6E94-D072-4242-A789-3A686C995F59}"/>
    <cellStyle name="Normal 19 3 4" xfId="25087" xr:uid="{7AC2F739-A7F7-4BC5-8DC2-610854495501}"/>
    <cellStyle name="Normal 19 3 5" xfId="25088" xr:uid="{0939F50A-D37C-4C36-BE6F-F7F3615781AA}"/>
    <cellStyle name="Normal 19 3 6" xfId="27397" xr:uid="{4DCE7E17-71D0-4538-909C-51F67A304549}"/>
    <cellStyle name="Normal 19 3 7" xfId="25082" xr:uid="{E6EC41F7-3A5F-49B1-9B99-1C1D81870160}"/>
    <cellStyle name="Normal 19 4" xfId="1447" xr:uid="{32332267-DE6C-4A50-B376-E09F250B04F3}"/>
    <cellStyle name="Normal 19 4 2" xfId="3472" xr:uid="{B7602CE9-93E6-4A36-A2ED-00DEF0C6F0BF}"/>
    <cellStyle name="Normal 19 4 2 2" xfId="7481" xr:uid="{056D4318-9243-454A-B43D-2953090222D4}"/>
    <cellStyle name="Normal 19 4 2 3" xfId="25090" xr:uid="{4B98EDD6-1DE1-4FCB-BD4B-B11791A36390}"/>
    <cellStyle name="Normal 19 4 3" xfId="5490" xr:uid="{1A4B3C1C-FD2B-4FC5-885F-D47FA06D7521}"/>
    <cellStyle name="Normal 19 4 3 2" xfId="25091" xr:uid="{8DF96E56-F38F-4873-ACEB-8F13E5B263E0}"/>
    <cellStyle name="Normal 19 4 4" xfId="9985" xr:uid="{3DF6EA26-CBD7-4889-8F46-6C072F4DE418}"/>
    <cellStyle name="Normal 19 4 4 2" xfId="28386" xr:uid="{599CF1B6-5639-4C44-A9CA-E5DE32DAED42}"/>
    <cellStyle name="Normal 19 4 5" xfId="25089" xr:uid="{1A67A843-F0A9-4F30-9825-03B01F7365B7}"/>
    <cellStyle name="Normal 19 4 6" xfId="12215" xr:uid="{B6CC0B73-3A8F-4F71-94BB-987E5C7FC719}"/>
    <cellStyle name="Normal 19 5" xfId="2406" xr:uid="{6F233C19-C509-470D-8A2E-9AADA88B96FC}"/>
    <cellStyle name="Normal 19 5 2" xfId="6415" xr:uid="{00D6768D-86EF-4224-8DB3-5F8BE1F86F1B}"/>
    <cellStyle name="Normal 19 5 3" xfId="25092" xr:uid="{3D5DF497-CED3-42E6-B6D5-A0E5790E2C59}"/>
    <cellStyle name="Normal 19 6" xfId="4400" xr:uid="{B78BC7B4-3539-4991-A81E-66412C72D2FD}"/>
    <cellStyle name="Normal 19 6 2" xfId="25093" xr:uid="{64B9F731-AAF4-435E-B2DC-F2C7705DBE4A}"/>
    <cellStyle name="Normal 19 7" xfId="8898" xr:uid="{096401CB-3561-4C98-94BB-B0CDC8923C2F}"/>
    <cellStyle name="Normal 19 7 2" xfId="25094" xr:uid="{61066C84-73AA-41B0-B0D2-76E5CFFA9384}"/>
    <cellStyle name="Normal 19 8" xfId="27298" xr:uid="{982922C9-05B8-4D63-9CFB-F2CED41F81D2}"/>
    <cellStyle name="Normal 19 9" xfId="25073" xr:uid="{ED62D1C5-4E50-4DA5-BB8A-4834FEF11B49}"/>
    <cellStyle name="Normal 190" xfId="8775" xr:uid="{2D7CE81D-49A2-4D26-9167-D2EC0E4EF643}"/>
    <cellStyle name="Normal 191" xfId="8776" xr:uid="{BBE8E8A8-6BB1-4EC6-9DB3-7EE3641A3282}"/>
    <cellStyle name="Normal 192" xfId="8777" xr:uid="{F98EB611-00A4-4AA3-BC73-329FB2359068}"/>
    <cellStyle name="Normal 193" xfId="8778" xr:uid="{8F720D6C-062B-49A7-AE15-DDCC91134791}"/>
    <cellStyle name="Normal 194" xfId="8779" xr:uid="{82D551FC-DC70-41E6-B175-BD6E6CF39AAD}"/>
    <cellStyle name="Normal 195" xfId="8780" xr:uid="{942673D6-5792-436F-8101-E80F987937D8}"/>
    <cellStyle name="Normal 196" xfId="8781" xr:uid="{26A2E743-F541-412F-9229-BEF23D6F0716}"/>
    <cellStyle name="Normal 197" xfId="8783" xr:uid="{24DB3ADF-5460-4229-981A-BA6C3EEFAFA5}"/>
    <cellStyle name="Normal 198" xfId="8785" xr:uid="{9744A53A-232A-4328-8945-DCB3AF7503DB}"/>
    <cellStyle name="Normal 199" xfId="8787" xr:uid="{84C3FD75-9ACE-4F7B-96A2-4A0FA7911814}"/>
    <cellStyle name="Normal 2" xfId="88" xr:uid="{88C77651-75C2-48B5-9A1A-495F97EA5BE1}"/>
    <cellStyle name="Normal 2 10" xfId="1166" xr:uid="{07C92B4A-F3BE-4E8B-8BF0-97641BCB7F3E}"/>
    <cellStyle name="Normal 2 10 2" xfId="2207" xr:uid="{6051219F-F901-43EC-AD48-5144812950A1}"/>
    <cellStyle name="Normal 2 10 2 2" xfId="4231" xr:uid="{6E3B07AF-BBCD-4260-9729-7249F8B09F7E}"/>
    <cellStyle name="Normal 2 10 2 2 2" xfId="8240" xr:uid="{09012CA7-A038-46C5-990F-431269E2E69F}"/>
    <cellStyle name="Normal 2 10 2 2 3" xfId="29116" xr:uid="{CDBA8C67-B92C-4BF7-8F71-B8ABB3B32A59}"/>
    <cellStyle name="Normal 2 10 2 3" xfId="6249" xr:uid="{24E97324-931A-461B-A971-6E28F30453ED}"/>
    <cellStyle name="Normal 2 10 2 4" xfId="10744" xr:uid="{EFFB3105-B3B8-4517-B4D8-DCE336C36EEC}"/>
    <cellStyle name="Normal 2 10 2 5" xfId="12974" xr:uid="{B52A2BB3-6328-44EB-9025-27C167028A44}"/>
    <cellStyle name="Normal 2 10 3" xfId="3194" xr:uid="{6B296749-1338-4950-82F9-EE5202B487CA}"/>
    <cellStyle name="Normal 2 10 3 2" xfId="7203" xr:uid="{88816F27-61A2-4BE5-B925-53C7337012B1}"/>
    <cellStyle name="Normal 2 10 3 3" xfId="28116" xr:uid="{48E737D9-9738-4727-8011-1D85E39B99EE}"/>
    <cellStyle name="Normal 2 10 4" xfId="5212" xr:uid="{F5639926-684E-4BAD-A9CC-416D40EEB9B7}"/>
    <cellStyle name="Normal 2 10 4 2" xfId="25096" xr:uid="{99171635-ED4E-4ACB-8C55-54B7B205ADBE}"/>
    <cellStyle name="Normal 2 10 5" xfId="9707" xr:uid="{1BF057BE-1532-46EF-9192-50C95F6BE998}"/>
    <cellStyle name="Normal 2 10 6" xfId="11937" xr:uid="{C03C768C-F18D-44CA-B196-30D261027663}"/>
    <cellStyle name="Normal 2 11" xfId="1191" xr:uid="{0423F0F1-A0B5-4B8E-9491-03395D82AD8C}"/>
    <cellStyle name="Normal 2 11 2" xfId="2232" xr:uid="{54823E10-E04C-4797-9907-A99E84E71F56}"/>
    <cellStyle name="Normal 2 11 2 2" xfId="4256" xr:uid="{77CDFDB5-BE9A-428C-B36E-80DE0E864CAE}"/>
    <cellStyle name="Normal 2 11 2 2 2" xfId="8265" xr:uid="{2D2F179F-E0B4-4430-9E47-A7531B71D38A}"/>
    <cellStyle name="Normal 2 11 2 2 3" xfId="29140" xr:uid="{9272D8DE-84D4-4332-83D2-B9FE42BE735D}"/>
    <cellStyle name="Normal 2 11 2 3" xfId="6274" xr:uid="{66659808-1062-4420-9636-5BDEB457AE86}"/>
    <cellStyle name="Normal 2 11 2 4" xfId="10769" xr:uid="{842CFFA1-CA88-4227-A0AC-031E5FC6FC18}"/>
    <cellStyle name="Normal 2 11 2 5" xfId="12999" xr:uid="{8E138622-90CD-4C73-AF6A-1318EC53FD48}"/>
    <cellStyle name="Normal 2 11 3" xfId="3219" xr:uid="{B41F5C08-FB36-4F87-AE2E-B23A27F49511}"/>
    <cellStyle name="Normal 2 11 3 2" xfId="7228" xr:uid="{6F80C28A-84FB-44AE-AD60-9FE1803F8ED4}"/>
    <cellStyle name="Normal 2 11 3 3" xfId="28139" xr:uid="{48670ECC-A6EC-491E-BB26-78A6FE9970EA}"/>
    <cellStyle name="Normal 2 11 4" xfId="5237" xr:uid="{B9305EF4-7DDE-405F-BABA-685CCC4CA295}"/>
    <cellStyle name="Normal 2 11 4 2" xfId="25097" xr:uid="{76291306-CAC7-42D1-8700-B03BCC46A595}"/>
    <cellStyle name="Normal 2 11 5" xfId="9732" xr:uid="{B4A0FB9F-AF98-4CC7-AC04-EA9056840549}"/>
    <cellStyle name="Normal 2 11 6" xfId="11962" xr:uid="{DA8F984A-DBAA-4AF4-B717-5342F8A4CDFF}"/>
    <cellStyle name="Normal 2 12" xfId="1216" xr:uid="{C56774A1-5115-4AB0-8A30-54D41FDCF065}"/>
    <cellStyle name="Normal 2 12 2" xfId="2257" xr:uid="{278DC775-AE30-411E-A813-3CD53B7065D4}"/>
    <cellStyle name="Normal 2 12 2 2" xfId="4281" xr:uid="{4826D6F3-EAD1-44C0-B7B3-573247F329F8}"/>
    <cellStyle name="Normal 2 12 2 2 2" xfId="8290" xr:uid="{611C6CCA-5507-488B-85D1-4FC4F9A82E6C}"/>
    <cellStyle name="Normal 2 12 2 2 3" xfId="29164" xr:uid="{BA50C696-9799-4C7E-AD91-D463C6B16EDC}"/>
    <cellStyle name="Normal 2 12 2 3" xfId="6299" xr:uid="{B325561A-4D2E-4BF4-B9B0-9E023BB5CD54}"/>
    <cellStyle name="Normal 2 12 2 4" xfId="10794" xr:uid="{9D211D18-199D-4C1C-9525-FF40CDA6C4DE}"/>
    <cellStyle name="Normal 2 12 2 5" xfId="13024" xr:uid="{C910AB1D-F2EC-4D34-989B-AFA873601429}"/>
    <cellStyle name="Normal 2 12 3" xfId="3244" xr:uid="{36B27ECA-5CFB-43CF-A676-6C8CCAABCC37}"/>
    <cellStyle name="Normal 2 12 3 2" xfId="7253" xr:uid="{2318E61D-6B0D-4B19-840E-32C09F756364}"/>
    <cellStyle name="Normal 2 12 3 3" xfId="28162" xr:uid="{44E66A9C-F812-4011-AC2A-61E58FDB6535}"/>
    <cellStyle name="Normal 2 12 4" xfId="5262" xr:uid="{820D610B-38F5-4922-BE9A-1D935F2C7E08}"/>
    <cellStyle name="Normal 2 12 4 2" xfId="25098" xr:uid="{70616F2F-509B-4DB7-93A7-6E34609A0565}"/>
    <cellStyle name="Normal 2 12 5" xfId="9757" xr:uid="{22B29005-41A5-4730-996E-ED46E6A430DC}"/>
    <cellStyle name="Normal 2 12 6" xfId="11987" xr:uid="{D752DE11-3E2A-402F-B0C0-B049907D759A}"/>
    <cellStyle name="Normal 2 13" xfId="1239" xr:uid="{7E50D6F2-3490-4306-91EB-20D68C29A123}"/>
    <cellStyle name="Normal 2 13 2" xfId="2280" xr:uid="{7EB52E26-60FC-4D5A-B6BF-05FB4F3192CA}"/>
    <cellStyle name="Normal 2 13 2 2" xfId="4304" xr:uid="{EE285C4E-6410-408C-B4D8-8CAF0F4CAF11}"/>
    <cellStyle name="Normal 2 13 2 2 2" xfId="8313" xr:uid="{F9215A07-8D35-4604-9404-0AF4FEDDDDA7}"/>
    <cellStyle name="Normal 2 13 2 2 3" xfId="29186" xr:uid="{01DF56AB-8C69-4E71-A096-68DBF41D3281}"/>
    <cellStyle name="Normal 2 13 2 3" xfId="6322" xr:uid="{C2668102-757D-4C4A-AACA-93991E7D90AE}"/>
    <cellStyle name="Normal 2 13 2 4" xfId="10817" xr:uid="{D9C52E6C-29E3-4CEA-B361-7D3141CFABAD}"/>
    <cellStyle name="Normal 2 13 2 5" xfId="13047" xr:uid="{9C7AF365-F549-4C4A-9BC8-27BBECD160EE}"/>
    <cellStyle name="Normal 2 13 3" xfId="3267" xr:uid="{22BC1E6C-CA6B-4130-9CE7-CA4239F025FA}"/>
    <cellStyle name="Normal 2 13 3 2" xfId="7276" xr:uid="{8EB39B53-982E-4522-B661-13FE85CC9C65}"/>
    <cellStyle name="Normal 2 13 3 3" xfId="28184" xr:uid="{E16B508E-415D-437B-A493-B268A9BAE125}"/>
    <cellStyle name="Normal 2 13 4" xfId="5285" xr:uid="{4714CFAA-FB25-4154-97C3-33ED1FF78E41}"/>
    <cellStyle name="Normal 2 13 4 2" xfId="27126" xr:uid="{5194F2E8-A2BA-42F8-AAEC-0FB954C747FA}"/>
    <cellStyle name="Normal 2 13 5" xfId="9780" xr:uid="{3445EF1C-FB61-4AD2-BB27-FC94B07F1191}"/>
    <cellStyle name="Normal 2 13 6" xfId="12010" xr:uid="{04D50FC8-DC3F-4BEB-97C4-803A9E54C497}"/>
    <cellStyle name="Normal 2 14" xfId="1263" xr:uid="{E64B51EA-0545-4344-9774-30559D5EAEB5}"/>
    <cellStyle name="Normal 2 14 2" xfId="2304" xr:uid="{6CE2C75C-BD15-49BE-B1B9-7C224BD429EF}"/>
    <cellStyle name="Normal 2 14 2 2" xfId="4328" xr:uid="{9E531C57-E303-408B-A890-81D338940758}"/>
    <cellStyle name="Normal 2 14 2 2 2" xfId="8337" xr:uid="{90D5D555-15A9-4A72-9A13-99B3FE016BB7}"/>
    <cellStyle name="Normal 2 14 2 2 3" xfId="29209" xr:uid="{87253191-1B57-452F-AE82-7878DEDE3B0B}"/>
    <cellStyle name="Normal 2 14 2 3" xfId="6346" xr:uid="{6B70C3A4-158A-4817-9C2B-B4A27BDDA7A1}"/>
    <cellStyle name="Normal 2 14 2 4" xfId="10841" xr:uid="{745F82CC-93C9-4CAD-B489-C802D27976EF}"/>
    <cellStyle name="Normal 2 14 2 5" xfId="13071" xr:uid="{83A1CACB-301B-4DE5-9DBF-83D85F80720C}"/>
    <cellStyle name="Normal 2 14 3" xfId="3291" xr:uid="{99325C1C-631B-4199-A661-B8657DFD387B}"/>
    <cellStyle name="Normal 2 14 3 2" xfId="7300" xr:uid="{66345B9D-6F52-4E57-9BA7-18B87887F8D8}"/>
    <cellStyle name="Normal 2 14 3 3" xfId="28207" xr:uid="{7F584A69-910A-44C0-BCFE-588A2AB6EBB6}"/>
    <cellStyle name="Normal 2 14 4" xfId="5309" xr:uid="{EBB5C506-3403-41FF-B45C-91B5E7B26229}"/>
    <cellStyle name="Normal 2 14 4 2" xfId="27219" xr:uid="{DB015FFD-1C30-4215-BA8B-0C291CBF3977}"/>
    <cellStyle name="Normal 2 14 5" xfId="9804" xr:uid="{2D821083-78BB-4297-B957-6272C0E012E8}"/>
    <cellStyle name="Normal 2 14 6" xfId="12034" xr:uid="{FB00D28B-F054-465C-A0BE-945A5EBE9C6A}"/>
    <cellStyle name="Normal 2 15" xfId="1287" xr:uid="{46C0D072-2355-44A8-80FB-1DF366FA9FCD}"/>
    <cellStyle name="Normal 2 15 2" xfId="2328" xr:uid="{7511130A-37EF-4502-983F-D4C6735D998C}"/>
    <cellStyle name="Normal 2 15 2 2" xfId="4352" xr:uid="{5CD846DD-AACD-4496-8090-9BC0FC4CFDC7}"/>
    <cellStyle name="Normal 2 15 2 2 2" xfId="8361" xr:uid="{21EABDAC-EC19-41CC-8323-8FEDA7E5CA91}"/>
    <cellStyle name="Normal 2 15 2 2 3" xfId="29232" xr:uid="{5B68F29B-5782-457E-A475-7C1452B3B2A9}"/>
    <cellStyle name="Normal 2 15 2 3" xfId="6370" xr:uid="{B18A6473-D74F-4C37-99BB-C560B7E5B280}"/>
    <cellStyle name="Normal 2 15 2 4" xfId="10865" xr:uid="{4A6462CD-1F97-44EA-BDFF-7481F94880D4}"/>
    <cellStyle name="Normal 2 15 2 5" xfId="13095" xr:uid="{CE8AE985-E069-4AA2-B0D7-970873F1FB76}"/>
    <cellStyle name="Normal 2 15 3" xfId="3315" xr:uid="{12681D9E-4539-4476-8C93-29C3F699A9F6}"/>
    <cellStyle name="Normal 2 15 3 2" xfId="7324" xr:uid="{2476E190-E999-401A-86CB-AB55EF440466}"/>
    <cellStyle name="Normal 2 15 3 3" xfId="28230" xr:uid="{2755F417-E87F-4944-BAD5-917B1BFD466C}"/>
    <cellStyle name="Normal 2 15 4" xfId="5333" xr:uid="{5C71518D-87BF-4C21-9E2B-EB4633C0C546}"/>
    <cellStyle name="Normal 2 15 4 2" xfId="25095" xr:uid="{BCC8A370-1246-49C4-8252-B37102A365BE}"/>
    <cellStyle name="Normal 2 15 5" xfId="9828" xr:uid="{A10B723C-7531-4D29-8D06-94AA7ABA60CB}"/>
    <cellStyle name="Normal 2 15 6" xfId="12058" xr:uid="{BCFF01CB-766D-4981-B218-C738B7DEDE66}"/>
    <cellStyle name="Normal 2 16" xfId="1312" xr:uid="{AF221AF0-5064-408B-A2CF-11758557DCBD}"/>
    <cellStyle name="Normal 2 16 2" xfId="3340" xr:uid="{B76A0723-0227-4E21-93CE-FEF2D777A047}"/>
    <cellStyle name="Normal 2 16 2 2" xfId="7349" xr:uid="{1F4C7CF8-A72F-4077-9268-E73066896924}"/>
    <cellStyle name="Normal 2 16 2 3" xfId="28254" xr:uid="{BEF3A8AC-CDAF-4F76-8222-D3AB9C9291CB}"/>
    <cellStyle name="Normal 2 16 3" xfId="5358" xr:uid="{5C571B13-600F-4BBB-B8AA-3D2F96F39C9F}"/>
    <cellStyle name="Normal 2 16 4" xfId="9853" xr:uid="{59E47670-A27D-43D4-A035-2A928D6154E8}"/>
    <cellStyle name="Normal 2 16 5" xfId="12083" xr:uid="{4A02660C-FB81-4268-B39B-7C753CD297A7}"/>
    <cellStyle name="Normal 2 17" xfId="1336" xr:uid="{85B04151-55FA-496F-A3E7-25C26497E21C}"/>
    <cellStyle name="Normal 2 17 2" xfId="3364" xr:uid="{2692F768-A617-4F13-A431-8FB89B1B2A6F}"/>
    <cellStyle name="Normal 2 17 2 2" xfId="7373" xr:uid="{6E1159B4-7E1E-42A2-B283-B905686234DE}"/>
    <cellStyle name="Normal 2 17 2 3" xfId="28277" xr:uid="{7835CA62-909D-468B-90A0-AEB217088B30}"/>
    <cellStyle name="Normal 2 17 3" xfId="5382" xr:uid="{E00691B6-557F-45A2-888E-6E0FDF6CE93B}"/>
    <cellStyle name="Normal 2 17 4" xfId="9877" xr:uid="{DEB1CC06-6EC9-47F6-A340-20449E6A7148}"/>
    <cellStyle name="Normal 2 17 5" xfId="12107" xr:uid="{85296AFA-D436-4A68-B325-5BEA474E4D00}"/>
    <cellStyle name="Normal 2 18" xfId="1360" xr:uid="{BF133A4F-0A82-42BC-A9AF-6CDACF31AF93}"/>
    <cellStyle name="Normal 2 18 2" xfId="3388" xr:uid="{9C707258-B031-4FBC-AD6D-D0A3B0605C67}"/>
    <cellStyle name="Normal 2 18 2 2" xfId="7397" xr:uid="{24DE9618-06A2-448E-963B-CB8A8E7B92A9}"/>
    <cellStyle name="Normal 2 18 2 3" xfId="28301" xr:uid="{73648B2D-AB0F-499D-88DF-84A9248769DC}"/>
    <cellStyle name="Normal 2 18 3" xfId="5406" xr:uid="{2FDE135D-5681-42C6-89BD-286878744E97}"/>
    <cellStyle name="Normal 2 18 4" xfId="9901" xr:uid="{67402B50-88F2-46B9-B2B3-E997C31132C5}"/>
    <cellStyle name="Normal 2 18 5" xfId="12131" xr:uid="{F883C8CA-7B7A-466D-9554-C9D94277F844}"/>
    <cellStyle name="Normal 2 19" xfId="1384" xr:uid="{04916E7F-3D40-4790-A98B-50969B187FC4}"/>
    <cellStyle name="Normal 2 19 2" xfId="3412" xr:uid="{6034BEF7-9ADF-4E99-994E-203DDDBC9AAF}"/>
    <cellStyle name="Normal 2 19 2 2" xfId="7421" xr:uid="{A67E8DD4-EA8B-47AA-A2D9-FF717ED863A9}"/>
    <cellStyle name="Normal 2 19 2 3" xfId="28325" xr:uid="{7C8C885F-22E9-42DE-ADA8-0D8888B72D10}"/>
    <cellStyle name="Normal 2 19 3" xfId="5430" xr:uid="{00D97158-C891-4CB8-8849-819237C35D95}"/>
    <cellStyle name="Normal 2 19 4" xfId="9925" xr:uid="{74B2E7F9-FC29-48AE-AAF8-BC0A5A4CF290}"/>
    <cellStyle name="Normal 2 19 5" xfId="12155" xr:uid="{2AC4196A-8344-4D62-A965-72FB48B98B02}"/>
    <cellStyle name="Normal 2 2" xfId="92" xr:uid="{92C41FA8-9C62-45BD-9217-9176375A530A}"/>
    <cellStyle name="Normal 2 2 10" xfId="540" xr:uid="{1B61778A-56E2-4C39-ACA2-A7278BF677D5}"/>
    <cellStyle name="Normal 2 2 10 2" xfId="832" xr:uid="{9FAD35D4-674C-4B86-9F59-0F8AB388A215}"/>
    <cellStyle name="Normal 2 2 10 2 2" xfId="1875" xr:uid="{61FC238C-F7E4-4B2A-9085-A629E5AE28B5}"/>
    <cellStyle name="Normal 2 2 10 2 2 2" xfId="3899" xr:uid="{CC57096F-760C-416A-A8C6-DDB72D08B26D}"/>
    <cellStyle name="Normal 2 2 10 2 2 2 2" xfId="7908" xr:uid="{CB6B8D78-0FD0-46DB-87B4-9756DCE15C71}"/>
    <cellStyle name="Normal 2 2 10 2 2 2 3" xfId="28789" xr:uid="{EF94C9E1-704B-4191-914D-66E55C8473B1}"/>
    <cellStyle name="Normal 2 2 10 2 2 3" xfId="5917" xr:uid="{4D965592-D66E-4C49-9E83-2173AA59AAD0}"/>
    <cellStyle name="Normal 2 2 10 2 2 4" xfId="10412" xr:uid="{AB772091-7202-457E-B6F2-A54F0F6BAEC6}"/>
    <cellStyle name="Normal 2 2 10 2 2 5" xfId="12642" xr:uid="{93FE059C-F042-42E6-B94C-3B44754CBE8E}"/>
    <cellStyle name="Normal 2 2 10 2 3" xfId="2862" xr:uid="{93B72E35-452E-437B-B20E-DFF042EE33E8}"/>
    <cellStyle name="Normal 2 2 10 2 3 2" xfId="6871" xr:uid="{5E52A54D-641B-4647-A411-4B3775B9DDEA}"/>
    <cellStyle name="Normal 2 2 10 2 3 3" xfId="27804" xr:uid="{46871A77-1E80-4F11-B441-629F08F6F2CC}"/>
    <cellStyle name="Normal 2 2 10 2 4" xfId="4880" xr:uid="{7A88BDB4-23C2-4252-8C5C-613C4B9CDAF0}"/>
    <cellStyle name="Normal 2 2 10 2 5" xfId="9375" xr:uid="{C0AE3C44-0743-4D89-ABA9-805A01EE36D0}"/>
    <cellStyle name="Normal 2 2 10 2 6" xfId="11605" xr:uid="{48237C74-E951-4F78-AF94-819AA0ACF9FC}"/>
    <cellStyle name="Normal 2 2 10 3" xfId="1101" xr:uid="{4E02359B-27B9-4725-8CE9-A3C070503D53}"/>
    <cellStyle name="Normal 2 2 10 3 2" xfId="2142" xr:uid="{A5A9F4C0-6022-49BB-865A-CCA19F1542E6}"/>
    <cellStyle name="Normal 2 2 10 3 2 2" xfId="4166" xr:uid="{668A822F-DA94-4BFA-BC8F-0AC70A111A5A}"/>
    <cellStyle name="Normal 2 2 10 3 2 2 2" xfId="8175" xr:uid="{FA91FD51-ACDF-47FE-9D10-8B62B3648CE8}"/>
    <cellStyle name="Normal 2 2 10 3 2 2 3" xfId="29052" xr:uid="{EBD9273F-27EF-4AF4-B5D0-FD0E8B9ADBA9}"/>
    <cellStyle name="Normal 2 2 10 3 2 3" xfId="6184" xr:uid="{1E93C1A9-A009-40B4-A21B-AF2B559E03D1}"/>
    <cellStyle name="Normal 2 2 10 3 2 4" xfId="10679" xr:uid="{2E085840-A781-428C-85CD-68AADEA914A5}"/>
    <cellStyle name="Normal 2 2 10 3 2 5" xfId="12909" xr:uid="{A03490DB-CE93-4883-B460-ACF52A8303BE}"/>
    <cellStyle name="Normal 2 2 10 3 3" xfId="3129" xr:uid="{1A767A56-1716-469E-9202-182EA41D96EA}"/>
    <cellStyle name="Normal 2 2 10 3 3 2" xfId="7138" xr:uid="{C4D8B5FB-8160-4459-AE0E-6BCC41029BD0}"/>
    <cellStyle name="Normal 2 2 10 3 3 3" xfId="28052" xr:uid="{59C8B6B2-CD5C-418B-BB60-1D5FEC2DD0C2}"/>
    <cellStyle name="Normal 2 2 10 3 4" xfId="5147" xr:uid="{43572388-F348-4042-BB2D-A49C5D7B1118}"/>
    <cellStyle name="Normal 2 2 10 3 5" xfId="9642" xr:uid="{669261F1-5028-4B9F-8DAD-6130605FA48B}"/>
    <cellStyle name="Normal 2 2 10 3 6" xfId="11872" xr:uid="{B0E342D4-0ADB-4D82-98BC-8115C15B1409}"/>
    <cellStyle name="Normal 2 2 10 4" xfId="1601" xr:uid="{B9A400D1-E4ED-4A49-AA98-4343312CD570}"/>
    <cellStyle name="Normal 2 2 10 4 2" xfId="3625" xr:uid="{608ACD98-F91C-41F8-AF86-D6FA2C9C3453}"/>
    <cellStyle name="Normal 2 2 10 4 2 2" xfId="7634" xr:uid="{4B20F7C6-D339-480B-AA1B-3A19E05AAF7D}"/>
    <cellStyle name="Normal 2 2 10 4 2 3" xfId="28534" xr:uid="{4067CDB8-95CE-4DF6-96C9-87AEFCEA5263}"/>
    <cellStyle name="Normal 2 2 10 4 3" xfId="5643" xr:uid="{F49E7BB4-BD26-4E60-8878-15DF55CCE970}"/>
    <cellStyle name="Normal 2 2 10 4 4" xfId="10138" xr:uid="{3045459C-0B63-4F31-BED4-2BF2DE0ED80B}"/>
    <cellStyle name="Normal 2 2 10 4 5" xfId="12368" xr:uid="{A2B9EABB-0944-4CA1-A464-7D9B0139F139}"/>
    <cellStyle name="Normal 2 2 10 5" xfId="2588" xr:uid="{CE81A986-44CB-4537-BD14-91FAA4B2C756}"/>
    <cellStyle name="Normal 2 2 10 5 2" xfId="6597" xr:uid="{BC03DE52-ACB7-43BE-9968-A3DBFFC416DE}"/>
    <cellStyle name="Normal 2 2 10 5 3" xfId="27555" xr:uid="{0BE051DE-043C-4B75-896F-07C15A3F189E}"/>
    <cellStyle name="Normal 2 2 10 6" xfId="4604" xr:uid="{B7DB5AC9-8C76-47A8-81D6-78248251AB3D}"/>
    <cellStyle name="Normal 2 2 10 6 2" xfId="25100" xr:uid="{CD51492A-5613-48CF-A092-431F47DD2FED}"/>
    <cellStyle name="Normal 2 2 10 7" xfId="9099" xr:uid="{CE0A9E87-BFA0-4EFF-8D51-D381361DDF22}"/>
    <cellStyle name="Normal 2 2 10 8" xfId="11324" xr:uid="{E86E4D63-3E22-48FA-9183-4FBFBB7128C8}"/>
    <cellStyle name="Normal 2 2 11" xfId="567" xr:uid="{E5CE25AC-8D25-4531-90D1-6520289E8135}"/>
    <cellStyle name="Normal 2 2 11 2" xfId="852" xr:uid="{BC95B6E7-4CB7-41F8-91C9-767A6D75CFC6}"/>
    <cellStyle name="Normal 2 2 11 2 2" xfId="1893" xr:uid="{97F64212-E2BD-43D6-9A4D-538B0E9C0439}"/>
    <cellStyle name="Normal 2 2 11 2 2 2" xfId="3917" xr:uid="{E2B945C6-9AEE-4ABC-A62A-1DC29F0191D3}"/>
    <cellStyle name="Normal 2 2 11 2 2 2 2" xfId="7926" xr:uid="{36BF020B-17E1-44E3-8FBE-4B2A6DA3188C}"/>
    <cellStyle name="Normal 2 2 11 2 2 2 3" xfId="28807" xr:uid="{56839556-62E7-4713-9525-E187518D2DD1}"/>
    <cellStyle name="Normal 2 2 11 2 2 3" xfId="5935" xr:uid="{2240C1C4-7167-4E64-9A66-40A7B94CB349}"/>
    <cellStyle name="Normal 2 2 11 2 2 4" xfId="10430" xr:uid="{72F58006-7DA8-4C43-BCBC-E933241123B9}"/>
    <cellStyle name="Normal 2 2 11 2 2 5" xfId="12660" xr:uid="{C972AD52-FD4C-4AE1-86C7-E2F8BDFD865D}"/>
    <cellStyle name="Normal 2 2 11 2 3" xfId="2880" xr:uid="{C7D6044B-E671-43C1-9986-C941E1F507F4}"/>
    <cellStyle name="Normal 2 2 11 2 3 2" xfId="6889" xr:uid="{5F6FF156-6632-441A-8DE3-F50C04F095D4}"/>
    <cellStyle name="Normal 2 2 11 2 3 3" xfId="27823" xr:uid="{9373295D-411A-498F-B540-C2FB26B37B56}"/>
    <cellStyle name="Normal 2 2 11 2 4" xfId="4898" xr:uid="{FAE9AA67-2A51-4F15-9074-2883EEB3E62C}"/>
    <cellStyle name="Normal 2 2 11 2 5" xfId="9393" xr:uid="{DA97720F-14EE-415F-A89C-4BD128EB6F31}"/>
    <cellStyle name="Normal 2 2 11 2 6" xfId="11623" xr:uid="{F0A06823-B2F5-417C-B744-7850342424F5}"/>
    <cellStyle name="Normal 2 2 11 3" xfId="1119" xr:uid="{F8FF509F-80B8-41B3-886E-E4DFEE950CDC}"/>
    <cellStyle name="Normal 2 2 11 3 2" xfId="2160" xr:uid="{843F238E-28E7-40D2-A8EA-9290CC1CE4B5}"/>
    <cellStyle name="Normal 2 2 11 3 2 2" xfId="4184" xr:uid="{946BFE19-6F51-4B78-8CB4-49F69AD9AD74}"/>
    <cellStyle name="Normal 2 2 11 3 2 2 2" xfId="8193" xr:uid="{7B0BF18B-ACD9-4206-93A3-42612CBE18AB}"/>
    <cellStyle name="Normal 2 2 11 3 2 2 3" xfId="29070" xr:uid="{86F84630-7F7A-4471-8B91-5E3AC2BCD63E}"/>
    <cellStyle name="Normal 2 2 11 3 2 3" xfId="6202" xr:uid="{5A4C629C-0E35-4282-8D79-3A3F7AE5878E}"/>
    <cellStyle name="Normal 2 2 11 3 2 4" xfId="10697" xr:uid="{715A5276-DC95-40E7-A95E-1F7F7DA6B583}"/>
    <cellStyle name="Normal 2 2 11 3 2 5" xfId="12927" xr:uid="{6B4B5446-A358-4363-BFF1-37F6276DD43E}"/>
    <cellStyle name="Normal 2 2 11 3 3" xfId="3147" xr:uid="{2A1B4A5B-A4C3-4CA7-BC1D-AC0D1C2F33EC}"/>
    <cellStyle name="Normal 2 2 11 3 3 2" xfId="7156" xr:uid="{7E70980E-0B29-40FC-B91D-E3F209C324DB}"/>
    <cellStyle name="Normal 2 2 11 3 3 3" xfId="28070" xr:uid="{1EA509C6-BB12-4F78-B5F0-855D7B8B7C5B}"/>
    <cellStyle name="Normal 2 2 11 3 4" xfId="5165" xr:uid="{2BC4F267-A015-4E96-AD17-5DE7FF64EE10}"/>
    <cellStyle name="Normal 2 2 11 3 5" xfId="9660" xr:uid="{ACD22FF5-C758-44A8-A2D7-78A8910714BC}"/>
    <cellStyle name="Normal 2 2 11 3 6" xfId="11890" xr:uid="{48034322-AB1F-4890-A404-57B188F307E6}"/>
    <cellStyle name="Normal 2 2 11 4" xfId="1625" xr:uid="{D6D206F9-EF18-4C3D-90ED-7BDE22CB8094}"/>
    <cellStyle name="Normal 2 2 11 4 2" xfId="3649" xr:uid="{85038C74-0DB0-4709-B6CC-068994B0795E}"/>
    <cellStyle name="Normal 2 2 11 4 2 2" xfId="7658" xr:uid="{AB8E9887-4E80-4DEB-A7FF-08556D6F3A48}"/>
    <cellStyle name="Normal 2 2 11 4 2 3" xfId="28558" xr:uid="{30500F61-6C4B-4936-A711-17B944051C94}"/>
    <cellStyle name="Normal 2 2 11 4 3" xfId="5667" xr:uid="{AD4C3F55-999F-4EDF-A5AA-1B23E9383B96}"/>
    <cellStyle name="Normal 2 2 11 4 4" xfId="10162" xr:uid="{BF52E017-F730-4362-82EA-FA7D0AB1BECC}"/>
    <cellStyle name="Normal 2 2 11 4 5" xfId="12392" xr:uid="{AB0A7BFA-0450-4D13-96C8-0CCCBA2C52FE}"/>
    <cellStyle name="Normal 2 2 11 5" xfId="2612" xr:uid="{3A4272E0-7B85-4BA2-9241-736D8C6CACE9}"/>
    <cellStyle name="Normal 2 2 11 5 2" xfId="6621" xr:uid="{EB8EBD7A-DE4A-4C3A-BBC1-593A1DEDA6FA}"/>
    <cellStyle name="Normal 2 2 11 5 3" xfId="27128" xr:uid="{AB8F82F4-241A-435C-8EEF-D6BC8264F3D9}"/>
    <cellStyle name="Normal 2 2 11 6" xfId="4628" xr:uid="{3831BDC2-890E-43D4-ACB5-39D423196D06}"/>
    <cellStyle name="Normal 2 2 11 7" xfId="9123" xr:uid="{DB3CCA5C-9EF6-4813-9540-486EE38C27B4}"/>
    <cellStyle name="Normal 2 2 11 8" xfId="11348" xr:uid="{27772E2C-F564-41C5-A260-FE9FF7FBCAFB}"/>
    <cellStyle name="Normal 2 2 12" xfId="591" xr:uid="{3461632B-0525-47CD-85EB-0A133856CEFC}"/>
    <cellStyle name="Normal 2 2 12 2" xfId="875" xr:uid="{91680AA2-3931-4D53-A3A5-3275661DE9F6}"/>
    <cellStyle name="Normal 2 2 12 2 2" xfId="1916" xr:uid="{33AF40C8-574B-4085-BFFF-9CCEC192B490}"/>
    <cellStyle name="Normal 2 2 12 2 2 2" xfId="3940" xr:uid="{89484C7A-F541-421F-A8D5-5BFDF9D74317}"/>
    <cellStyle name="Normal 2 2 12 2 2 2 2" xfId="7949" xr:uid="{0C4CC9B1-9F94-4CAA-AE39-02C1F50F346C}"/>
    <cellStyle name="Normal 2 2 12 2 2 2 3" xfId="28830" xr:uid="{9A709356-E919-4761-9F1D-3C4AB1E6B921}"/>
    <cellStyle name="Normal 2 2 12 2 2 3" xfId="5958" xr:uid="{940B4A76-FE74-4DB5-ABE9-C396E42EF84A}"/>
    <cellStyle name="Normal 2 2 12 2 2 4" xfId="10453" xr:uid="{B60FA770-A909-45CE-9FBF-FE905A30413B}"/>
    <cellStyle name="Normal 2 2 12 2 2 5" xfId="12683" xr:uid="{CDE48A09-98EA-48A8-833C-8E5FD96DF9FA}"/>
    <cellStyle name="Normal 2 2 12 2 3" xfId="2903" xr:uid="{A6A60369-007C-4971-B648-15E0A547763F}"/>
    <cellStyle name="Normal 2 2 12 2 3 2" xfId="6912" xr:uid="{3F39E9C5-D8FC-4385-99E1-46CCD8B3897E}"/>
    <cellStyle name="Normal 2 2 12 2 3 3" xfId="27845" xr:uid="{0F4BD3B7-FD6E-4BBE-8ACB-C811A40B2E66}"/>
    <cellStyle name="Normal 2 2 12 2 4" xfId="4921" xr:uid="{A71ED922-8FF2-449A-B4D7-1BD61D166251}"/>
    <cellStyle name="Normal 2 2 12 2 5" xfId="9416" xr:uid="{8C554AD6-90FA-46FB-990D-BC683B816E9E}"/>
    <cellStyle name="Normal 2 2 12 2 6" xfId="11646" xr:uid="{A07C779A-624F-4779-9544-C84A286CCDE4}"/>
    <cellStyle name="Normal 2 2 12 3" xfId="1142" xr:uid="{88167335-C467-4690-8A46-5CED82414C40}"/>
    <cellStyle name="Normal 2 2 12 3 2" xfId="2183" xr:uid="{4435CCA0-0C7E-4325-8A71-BE4B02BF7191}"/>
    <cellStyle name="Normal 2 2 12 3 2 2" xfId="4207" xr:uid="{F9705A13-ABA8-41E5-95A4-5F9E39EAB353}"/>
    <cellStyle name="Normal 2 2 12 3 2 2 2" xfId="8216" xr:uid="{13824401-C988-408F-B355-AE5F53E7F86F}"/>
    <cellStyle name="Normal 2 2 12 3 2 2 3" xfId="29093" xr:uid="{02C0AB9B-5BE9-42EF-9276-E8AE0039F891}"/>
    <cellStyle name="Normal 2 2 12 3 2 3" xfId="6225" xr:uid="{158CF9A2-4FEF-4021-90B3-764D171EE130}"/>
    <cellStyle name="Normal 2 2 12 3 2 4" xfId="10720" xr:uid="{1B5B9DC7-49D5-4A87-94B7-119DB914C82F}"/>
    <cellStyle name="Normal 2 2 12 3 2 5" xfId="12950" xr:uid="{C91F2506-093C-46C6-8027-79979D155DCE}"/>
    <cellStyle name="Normal 2 2 12 3 3" xfId="3170" xr:uid="{6A41AAFC-7A28-49D6-A57A-6242CC23D3BF}"/>
    <cellStyle name="Normal 2 2 12 3 3 2" xfId="7179" xr:uid="{09224740-3BAC-4995-BAA9-4730493C29E7}"/>
    <cellStyle name="Normal 2 2 12 3 3 3" xfId="28093" xr:uid="{DCDA0EF4-5AE0-4087-B034-1BA5A008E4AC}"/>
    <cellStyle name="Normal 2 2 12 3 4" xfId="5188" xr:uid="{4F79CD6C-6C5F-47B8-A791-4167742A4C2B}"/>
    <cellStyle name="Normal 2 2 12 3 5" xfId="9683" xr:uid="{89C6043C-A76F-4FDA-8BEC-82C73C6E90A6}"/>
    <cellStyle name="Normal 2 2 12 3 6" xfId="11913" xr:uid="{B36EB33B-ADEF-4CDC-8068-0484957CFC76}"/>
    <cellStyle name="Normal 2 2 12 4" xfId="1649" xr:uid="{B8958499-8BD2-4CF5-97FB-59B8E0DB6584}"/>
    <cellStyle name="Normal 2 2 12 4 2" xfId="3673" xr:uid="{39145F8D-2ADF-4589-AF55-804BFBF6FF3B}"/>
    <cellStyle name="Normal 2 2 12 4 2 2" xfId="7682" xr:uid="{535199B0-5DD8-4E8A-8F80-0B32A41EDD65}"/>
    <cellStyle name="Normal 2 2 12 4 2 3" xfId="28582" xr:uid="{95084C04-64EC-4485-AA84-B182BEAF77BA}"/>
    <cellStyle name="Normal 2 2 12 4 3" xfId="5691" xr:uid="{7F79015E-2DAE-4183-AD71-696CEF2CD984}"/>
    <cellStyle name="Normal 2 2 12 4 4" xfId="10186" xr:uid="{C574A4CF-A94B-43E0-9B1A-957DFC153601}"/>
    <cellStyle name="Normal 2 2 12 4 5" xfId="12416" xr:uid="{45872420-E6C6-4341-94B1-8B478648A720}"/>
    <cellStyle name="Normal 2 2 12 5" xfId="2636" xr:uid="{91E0CD34-B975-4E3C-AE98-D515C94491AD}"/>
    <cellStyle name="Normal 2 2 12 5 2" xfId="6645" xr:uid="{A321FA2B-E232-4989-82F6-13E31048716E}"/>
    <cellStyle name="Normal 2 2 12 5 3" xfId="27600" xr:uid="{0F2382AA-3E8A-485B-B46E-4E80611A3D33}"/>
    <cellStyle name="Normal 2 2 12 6" xfId="4652" xr:uid="{DA16AB8C-2EA4-4BE7-B11C-4B39A0CF900E}"/>
    <cellStyle name="Normal 2 2 12 6 2" xfId="25099" xr:uid="{E7214A69-D5C7-4EDA-858F-974CC111DA80}"/>
    <cellStyle name="Normal 2 2 12 7" xfId="9147" xr:uid="{CFEF571B-507E-4566-B864-43F3C29EE552}"/>
    <cellStyle name="Normal 2 2 12 8" xfId="11372" xr:uid="{C5A1B210-1162-4080-99E4-F13C20BE8C1F}"/>
    <cellStyle name="Normal 2 2 13" xfId="617" xr:uid="{3FE4D418-350F-4525-BC17-58177F6D9800}"/>
    <cellStyle name="Normal 2 2 13 2" xfId="1673" xr:uid="{097C131C-2C08-4D70-BD68-90A6507FD618}"/>
    <cellStyle name="Normal 2 2 13 2 2" xfId="3697" xr:uid="{A655E6B3-5D63-496F-9B11-6E5ABD91CCE3}"/>
    <cellStyle name="Normal 2 2 13 2 2 2" xfId="7706" xr:uid="{6C0FA683-CC41-405C-AEC3-BA465785EA9B}"/>
    <cellStyle name="Normal 2 2 13 2 2 3" xfId="28605" xr:uid="{C8629113-E6B8-46CD-A8DC-04E1DAEB9BF7}"/>
    <cellStyle name="Normal 2 2 13 2 3" xfId="5715" xr:uid="{1832ED2A-49DD-4E5C-9EFF-15853D61C0AB}"/>
    <cellStyle name="Normal 2 2 13 2 4" xfId="10210" xr:uid="{4FB721EB-EFED-406C-A511-D652E7C7C90D}"/>
    <cellStyle name="Normal 2 2 13 2 5" xfId="12440" xr:uid="{0D225AA7-D4ED-4BA4-97E5-7BDC34E3B745}"/>
    <cellStyle name="Normal 2 2 13 3" xfId="2660" xr:uid="{6D75EA63-B456-4C6B-AF5F-79B470AC2520}"/>
    <cellStyle name="Normal 2 2 13 3 2" xfId="6669" xr:uid="{CCE19225-0155-4B41-9A2D-4190C91EF9DF}"/>
    <cellStyle name="Normal 2 2 13 3 3" xfId="27621" xr:uid="{84367F90-D0E6-4A70-91D2-7CA6295A1D0D}"/>
    <cellStyle name="Normal 2 2 13 4" xfId="4676" xr:uid="{89B8B050-E3F0-4EC3-8CC4-EAE72D488A80}"/>
    <cellStyle name="Normal 2 2 13 5" xfId="9171" xr:uid="{C85658BC-1A36-4320-A9AB-AB8A14548A50}"/>
    <cellStyle name="Normal 2 2 13 6" xfId="11397" xr:uid="{02E88A57-54AF-43AD-BCF7-3F77E0ADBADA}"/>
    <cellStyle name="Normal 2 2 14" xfId="899" xr:uid="{80A834E3-59B8-437E-ACCA-B9193FDF2618}"/>
    <cellStyle name="Normal 2 2 14 2" xfId="1940" xr:uid="{FB078C05-4A25-49FA-875A-D55E9D0873AF}"/>
    <cellStyle name="Normal 2 2 14 2 2" xfId="3964" xr:uid="{361BDEB5-4B10-48CD-AD32-8E6742E26B68}"/>
    <cellStyle name="Normal 2 2 14 2 2 2" xfId="7973" xr:uid="{7B051A97-5DBC-48B2-8349-343A90F4DECF}"/>
    <cellStyle name="Normal 2 2 14 2 2 3" xfId="28853" xr:uid="{A6B22770-81F2-49FB-B3D5-A22694940056}"/>
    <cellStyle name="Normal 2 2 14 2 3" xfId="5982" xr:uid="{F6EA211E-39EC-4E2F-BBC3-D574377DF423}"/>
    <cellStyle name="Normal 2 2 14 2 4" xfId="10477" xr:uid="{A389B1B9-4048-42BD-A816-4C6880CA4605}"/>
    <cellStyle name="Normal 2 2 14 2 5" xfId="12707" xr:uid="{0888B3E7-9A75-4F47-AC38-A7BCF926A1FA}"/>
    <cellStyle name="Normal 2 2 14 3" xfId="2927" xr:uid="{73331700-BA67-4068-B2A3-9B4E93B549D0}"/>
    <cellStyle name="Normal 2 2 14 3 2" xfId="6936" xr:uid="{312CDDB7-9152-4741-8DFB-F3BF11C50797}"/>
    <cellStyle name="Normal 2 2 14 3 3" xfId="27868" xr:uid="{12C2719F-A03A-434D-B116-83866F8EC441}"/>
    <cellStyle name="Normal 2 2 14 4" xfId="4945" xr:uid="{03EF673C-199F-46BE-80CB-0C0F7ED24DF5}"/>
    <cellStyle name="Normal 2 2 14 5" xfId="9440" xr:uid="{B39A51CE-6F00-4C96-9498-E445D8EAEBFE}"/>
    <cellStyle name="Normal 2 2 14 6" xfId="11670" xr:uid="{84DE1515-1ADF-4294-B7A6-2BC9836D76B4}"/>
    <cellStyle name="Normal 2 2 15" xfId="1168" xr:uid="{F931C750-82FC-498F-B014-958D2732BA4C}"/>
    <cellStyle name="Normal 2 2 15 2" xfId="2209" xr:uid="{6657A953-4C13-408E-918D-A1CA8316223D}"/>
    <cellStyle name="Normal 2 2 15 2 2" xfId="4233" xr:uid="{0D3D8436-D613-4B34-9551-6204A5D05698}"/>
    <cellStyle name="Normal 2 2 15 2 2 2" xfId="8242" xr:uid="{CF9086A0-9D7F-4374-A7D6-30885CD8AE46}"/>
    <cellStyle name="Normal 2 2 15 2 2 3" xfId="29118" xr:uid="{A590D7A6-A77E-47C6-B61C-B8499C28CED2}"/>
    <cellStyle name="Normal 2 2 15 2 3" xfId="6251" xr:uid="{44D93D79-8E12-4F30-9BBE-FCBC1528D1F2}"/>
    <cellStyle name="Normal 2 2 15 2 4" xfId="10746" xr:uid="{C28D7385-B0CC-4407-ACF2-23C7D44B7162}"/>
    <cellStyle name="Normal 2 2 15 2 5" xfId="12976" xr:uid="{FAC6D1A0-140C-4BF0-B301-CE2932BEA821}"/>
    <cellStyle name="Normal 2 2 15 3" xfId="3196" xr:uid="{805B57FB-80D9-44C6-9996-7F7BBE67A075}"/>
    <cellStyle name="Normal 2 2 15 3 2" xfId="7205" xr:uid="{DA26BB31-50F0-40EA-8EC8-8CF0FE3874B7}"/>
    <cellStyle name="Normal 2 2 15 3 3" xfId="28118" xr:uid="{73909AE9-95E8-4EE6-8732-E657A5F0FD6A}"/>
    <cellStyle name="Normal 2 2 15 4" xfId="5214" xr:uid="{BC25F25C-A4B3-4D29-8B8A-D3623E83F29B}"/>
    <cellStyle name="Normal 2 2 15 5" xfId="9709" xr:uid="{E0779266-0E6B-4C87-9511-26C63C053A1E}"/>
    <cellStyle name="Normal 2 2 15 6" xfId="11939" xr:uid="{87CEEA85-2910-4678-8FFF-D37E237E5DD0}"/>
    <cellStyle name="Normal 2 2 16" xfId="1193" xr:uid="{C6A41B57-AB3C-452E-BF00-8D7E2B54F1E5}"/>
    <cellStyle name="Normal 2 2 16 2" xfId="2234" xr:uid="{C0848169-7572-4D69-A044-883054AFEEA3}"/>
    <cellStyle name="Normal 2 2 16 2 2" xfId="4258" xr:uid="{760F9F3C-F301-4F22-BD3F-1EFD6D605D6F}"/>
    <cellStyle name="Normal 2 2 16 2 2 2" xfId="8267" xr:uid="{522F04CA-9A50-4832-9120-20FFD7704C16}"/>
    <cellStyle name="Normal 2 2 16 2 2 3" xfId="29142" xr:uid="{FD715AAE-A19C-4D8E-ABEF-27E086155D35}"/>
    <cellStyle name="Normal 2 2 16 2 3" xfId="6276" xr:uid="{F8C8362D-ACDC-4956-8862-F16325BE7375}"/>
    <cellStyle name="Normal 2 2 16 2 4" xfId="10771" xr:uid="{FAB9DD4F-685A-4EB3-BBA6-B118674CC172}"/>
    <cellStyle name="Normal 2 2 16 2 5" xfId="13001" xr:uid="{B414000E-FCC9-428E-9A90-3A63F3966B8E}"/>
    <cellStyle name="Normal 2 2 16 3" xfId="3221" xr:uid="{4B559D18-A8DD-4D02-8F90-A5E7CE3EE2A8}"/>
    <cellStyle name="Normal 2 2 16 3 2" xfId="7230" xr:uid="{AE9E39A5-E8F9-4507-8344-19BCE4B2049D}"/>
    <cellStyle name="Normal 2 2 16 3 3" xfId="28141" xr:uid="{CFF8B1AD-245F-4E97-8998-8EF9585C6628}"/>
    <cellStyle name="Normal 2 2 16 4" xfId="5239" xr:uid="{140AEC88-58C7-4F05-8FBD-CB2C07555E31}"/>
    <cellStyle name="Normal 2 2 16 5" xfId="9734" xr:uid="{C4E29380-D830-4CBB-835C-88A596F27D65}"/>
    <cellStyle name="Normal 2 2 16 6" xfId="11964" xr:uid="{D1D39A28-F940-4643-8312-C23B6CD29D13}"/>
    <cellStyle name="Normal 2 2 17" xfId="1218" xr:uid="{3E5977B8-CF02-40A1-A69F-AE207EB3958F}"/>
    <cellStyle name="Normal 2 2 17 2" xfId="2259" xr:uid="{2CA590BA-63A8-4301-89CA-9B4E94529B8F}"/>
    <cellStyle name="Normal 2 2 17 2 2" xfId="4283" xr:uid="{A603CB01-F0F3-472E-B49A-725156F0BCAA}"/>
    <cellStyle name="Normal 2 2 17 2 2 2" xfId="8292" xr:uid="{713E43BD-9385-4CD1-889F-915DEDA73141}"/>
    <cellStyle name="Normal 2 2 17 2 2 3" xfId="29166" xr:uid="{5546AA49-0D99-425E-AB0B-562A840F5810}"/>
    <cellStyle name="Normal 2 2 17 2 3" xfId="6301" xr:uid="{D83A88C2-38DC-4F41-B218-8F3650356403}"/>
    <cellStyle name="Normal 2 2 17 2 4" xfId="10796" xr:uid="{FD6FD418-03F6-43CD-9B78-3C0DA0B88E50}"/>
    <cellStyle name="Normal 2 2 17 2 5" xfId="13026" xr:uid="{AF77826F-835B-4970-9205-E133AF7D148A}"/>
    <cellStyle name="Normal 2 2 17 3" xfId="3246" xr:uid="{76516553-A5DB-4882-B98B-AA4E2D2E31DD}"/>
    <cellStyle name="Normal 2 2 17 3 2" xfId="7255" xr:uid="{6BF6B8E3-102B-4840-9CEB-3717B3F9FA01}"/>
    <cellStyle name="Normal 2 2 17 3 3" xfId="28164" xr:uid="{147CE8B2-86DA-41AD-B721-28B2771A81AC}"/>
    <cellStyle name="Normal 2 2 17 4" xfId="5264" xr:uid="{E1494722-A6FE-4A5E-A542-AC5235AE5B76}"/>
    <cellStyle name="Normal 2 2 17 5" xfId="9759" xr:uid="{658F524B-6DA0-4839-93EA-346DCA66AEA5}"/>
    <cellStyle name="Normal 2 2 17 6" xfId="11989" xr:uid="{18BE33A1-8534-483C-8B01-3ABD434A77E8}"/>
    <cellStyle name="Normal 2 2 18" xfId="1241" xr:uid="{CF388519-4C56-4E1D-90C6-D247275B30FC}"/>
    <cellStyle name="Normal 2 2 18 2" xfId="2282" xr:uid="{EEBAB609-22C3-4FA3-BB80-807119D99521}"/>
    <cellStyle name="Normal 2 2 18 2 2" xfId="4306" xr:uid="{AACC60B0-3C13-403F-9AC9-6FDDB7FA30D9}"/>
    <cellStyle name="Normal 2 2 18 2 2 2" xfId="8315" xr:uid="{D0110B19-BCBC-485C-AD75-88A227CF99D1}"/>
    <cellStyle name="Normal 2 2 18 2 2 3" xfId="29188" xr:uid="{AADF0786-5ABB-4B9A-97EE-F0B41FC4340A}"/>
    <cellStyle name="Normal 2 2 18 2 3" xfId="6324" xr:uid="{9618EEC6-B560-4957-AE9D-B1BCB709BD06}"/>
    <cellStyle name="Normal 2 2 18 2 4" xfId="10819" xr:uid="{5EC82162-1342-4025-9908-73D86F37759B}"/>
    <cellStyle name="Normal 2 2 18 2 5" xfId="13049" xr:uid="{401A3D7C-080E-4A98-BAFF-29A44FDE8799}"/>
    <cellStyle name="Normal 2 2 18 3" xfId="3269" xr:uid="{16B77229-E328-4578-BE9E-067DDB27AC73}"/>
    <cellStyle name="Normal 2 2 18 3 2" xfId="7278" xr:uid="{4D8AAC85-7EC4-4C7A-AF5F-CA64A67F9400}"/>
    <cellStyle name="Normal 2 2 18 3 3" xfId="28186" xr:uid="{45608F8F-7897-4C1F-AA62-09D030F37C7E}"/>
    <cellStyle name="Normal 2 2 18 4" xfId="5287" xr:uid="{CF83F1E4-3DBD-4A93-8A96-C7B4DDCE4EB7}"/>
    <cellStyle name="Normal 2 2 18 5" xfId="9782" xr:uid="{AFAB8AD0-A84D-4534-8B91-012681C3D8B5}"/>
    <cellStyle name="Normal 2 2 18 6" xfId="12012" xr:uid="{CDD209F3-669C-439A-9604-7FD2CF5AC4F5}"/>
    <cellStyle name="Normal 2 2 19" xfId="1265" xr:uid="{E04C1E74-572D-476B-BF95-054BB24F71CD}"/>
    <cellStyle name="Normal 2 2 19 2" xfId="2306" xr:uid="{B6E38904-0C3A-4CB8-8800-241F62A99D51}"/>
    <cellStyle name="Normal 2 2 19 2 2" xfId="4330" xr:uid="{C8E06968-5A51-4BC7-B516-8065F952AC01}"/>
    <cellStyle name="Normal 2 2 19 2 2 2" xfId="8339" xr:uid="{DCF2EE62-6B15-4692-A3AF-0E711D30CA60}"/>
    <cellStyle name="Normal 2 2 19 2 2 3" xfId="29211" xr:uid="{4D95B405-FF95-4074-9737-FA2343D88A18}"/>
    <cellStyle name="Normal 2 2 19 2 3" xfId="6348" xr:uid="{42F7DE8C-5538-4292-85D1-ACC9C323E1E1}"/>
    <cellStyle name="Normal 2 2 19 2 4" xfId="10843" xr:uid="{DEF2EE38-EFFC-49D6-B8A9-0EEBD2E6BC00}"/>
    <cellStyle name="Normal 2 2 19 2 5" xfId="13073" xr:uid="{CD398274-365B-42E5-A159-865E13ADCBAA}"/>
    <cellStyle name="Normal 2 2 19 3" xfId="3293" xr:uid="{FBAC7422-8BE5-4D1F-9849-CC2BDA104079}"/>
    <cellStyle name="Normal 2 2 19 3 2" xfId="7302" xr:uid="{F1B38205-B926-4FB9-AA7B-D634043AF73F}"/>
    <cellStyle name="Normal 2 2 19 3 3" xfId="28209" xr:uid="{AA923920-4B0B-44BB-9624-2367804594F9}"/>
    <cellStyle name="Normal 2 2 19 4" xfId="5311" xr:uid="{A1A98C2C-2D04-4A40-976B-C2466FF6DD5B}"/>
    <cellStyle name="Normal 2 2 19 5" xfId="9806" xr:uid="{2D7BD744-B79C-45DA-969E-0969CC2A68F3}"/>
    <cellStyle name="Normal 2 2 19 6" xfId="12036" xr:uid="{A5769B46-B070-4E11-A4FE-431D4E136A62}"/>
    <cellStyle name="Normal 2 2 2" xfId="135" xr:uid="{7EE8537F-B0AC-4E7A-9214-0D33712192DA}"/>
    <cellStyle name="Normal 2 2 2 10" xfId="25101" xr:uid="{45FCE255-C00E-4495-90BE-63047CCBF14A}"/>
    <cellStyle name="Normal 2 2 2 2" xfId="386" xr:uid="{7AFDAE29-3962-4552-8290-AD9A755F5E82}"/>
    <cellStyle name="Normal 2 2 2 2 2" xfId="391" xr:uid="{AE4736CA-6E25-4F18-9903-9107A23B2A71}"/>
    <cellStyle name="Normal 2 2 2 2 2 2" xfId="25104" xr:uid="{75FB10A1-0811-441F-85A5-BC9FAC058CB6}"/>
    <cellStyle name="Normal 2 2 2 2 2 3" xfId="25105" xr:uid="{4535DAD1-F765-48D4-9D81-6C3F5A57620E}"/>
    <cellStyle name="Normal 2 2 2 2 2 4" xfId="27452" xr:uid="{78254529-B590-438F-AA9B-6CA164CE8012}"/>
    <cellStyle name="Normal 2 2 2 2 2 5" xfId="25103" xr:uid="{6E6F6ED8-06F9-4915-856A-17176A9D2370}"/>
    <cellStyle name="Normal 2 2 2 2 3" xfId="25106" xr:uid="{1E67C184-CE72-4C9B-9023-43C960DAD938}"/>
    <cellStyle name="Normal 2 2 2 2 4" xfId="25107" xr:uid="{C9FEFE91-B2E3-47B6-A76F-5EAA182E477F}"/>
    <cellStyle name="Normal 2 2 2 2 5" xfId="25108" xr:uid="{123BB69A-F3B1-4881-ADBB-813B1C65ABC7}"/>
    <cellStyle name="Normal 2 2 2 2 6" xfId="27268" xr:uid="{F757DC9F-6654-4D6E-AF8C-DC3C2CD194FD}"/>
    <cellStyle name="Normal 2 2 2 2 7" xfId="27449" xr:uid="{13344CBA-BE10-4B39-BE1D-97A5AE63DECE}"/>
    <cellStyle name="Normal 2 2 2 2 8" xfId="25102" xr:uid="{C6201D18-26BB-4AC8-87C0-EE7C0CB69AD6}"/>
    <cellStyle name="Normal 2 2 2 3" xfId="25109" xr:uid="{7835AA51-4DA5-49DB-B34F-20C91472063B}"/>
    <cellStyle name="Normal 2 2 2 3 2" xfId="25110" xr:uid="{410E8F09-0D7F-4495-8632-76C03E4AEB57}"/>
    <cellStyle name="Normal 2 2 2 3 2 2" xfId="25111" xr:uid="{E922576F-478B-4F04-A7BE-028196FAAC36}"/>
    <cellStyle name="Normal 2 2 2 3 2 3" xfId="25112" xr:uid="{153046DF-163D-469C-93BE-3E269212E341}"/>
    <cellStyle name="Normal 2 2 2 3 3" xfId="25113" xr:uid="{BE90DE87-3C64-4BAA-BA00-2E5C444401FF}"/>
    <cellStyle name="Normal 2 2 2 3 4" xfId="25114" xr:uid="{19CE0C13-983B-4113-B98D-696621B1A5AD}"/>
    <cellStyle name="Normal 2 2 2 3 5" xfId="25115" xr:uid="{92288F96-5BF7-4FB7-9D26-02FF8516D921}"/>
    <cellStyle name="Normal 2 2 2 4" xfId="25116" xr:uid="{A5252E31-9F78-4D07-A355-7FA169D75E9B}"/>
    <cellStyle name="Normal 2 2 2 4 2" xfId="25117" xr:uid="{FCDC6195-456B-4C02-8867-B1C09282AE14}"/>
    <cellStyle name="Normal 2 2 2 4 3" xfId="25118" xr:uid="{74B07269-CBDF-4DE0-88C4-D6199C3A87A6}"/>
    <cellStyle name="Normal 2 2 2 5" xfId="25119" xr:uid="{74A01940-3F72-49D1-AAB6-6A3187493ED1}"/>
    <cellStyle name="Normal 2 2 2 6" xfId="25120" xr:uid="{9E090099-FA87-4E24-8BC4-6BBB632BD9C0}"/>
    <cellStyle name="Normal 2 2 2 7" xfId="25121" xr:uid="{F641980F-E374-49A9-9390-ACF0B7AB3C43}"/>
    <cellStyle name="Normal 2 2 2 8" xfId="27198" xr:uid="{D6A31068-2ED8-4A05-981E-C2D22615D47A}"/>
    <cellStyle name="Normal 2 2 2 9" xfId="27299" xr:uid="{913F4C1A-F516-4F76-83CC-0C503807F01C}"/>
    <cellStyle name="Normal 2 2 20" xfId="1289" xr:uid="{BFEAA815-F619-4092-98AE-069C0B51B048}"/>
    <cellStyle name="Normal 2 2 20 2" xfId="2330" xr:uid="{005D6623-DE4B-44EA-BC20-9AC63187FB3E}"/>
    <cellStyle name="Normal 2 2 20 2 2" xfId="4354" xr:uid="{1E02C2C7-50F5-4383-B65C-966825283B64}"/>
    <cellStyle name="Normal 2 2 20 2 2 2" xfId="8363" xr:uid="{2F1E2C89-ABE2-4878-AD61-AA31A1C26D98}"/>
    <cellStyle name="Normal 2 2 20 2 2 3" xfId="29234" xr:uid="{2F177236-DAEF-4D25-8A2F-5B0BB3856E78}"/>
    <cellStyle name="Normal 2 2 20 2 3" xfId="6372" xr:uid="{71DB63FA-C7CF-4C92-9EDD-2AA5D0FAAFF8}"/>
    <cellStyle name="Normal 2 2 20 2 4" xfId="10867" xr:uid="{76CD5F27-5137-46D8-A0B2-D879698C3233}"/>
    <cellStyle name="Normal 2 2 20 2 5" xfId="13097" xr:uid="{E23A3DF8-4F83-4F6A-B85A-B06E792C46DF}"/>
    <cellStyle name="Normal 2 2 20 3" xfId="3317" xr:uid="{77F704E9-F09A-4D73-9D51-783F9D319EF1}"/>
    <cellStyle name="Normal 2 2 20 3 2" xfId="7326" xr:uid="{78A94EC4-5B27-4844-B164-82944A54FB6E}"/>
    <cellStyle name="Normal 2 2 20 3 3" xfId="28232" xr:uid="{E54B6309-97C2-4F99-A4FC-95CA4C33D5C1}"/>
    <cellStyle name="Normal 2 2 20 4" xfId="5335" xr:uid="{C4459D0A-25B1-43FD-A2C3-0CFC18284217}"/>
    <cellStyle name="Normal 2 2 20 5" xfId="9830" xr:uid="{2871366A-B722-4E59-A998-88B2FF0F4364}"/>
    <cellStyle name="Normal 2 2 20 6" xfId="12060" xr:uid="{AA573E71-540D-4638-8EB1-0465361FC8E9}"/>
    <cellStyle name="Normal 2 2 21" xfId="1314" xr:uid="{868DE8ED-9E28-4C71-AE8C-8C073970E1FD}"/>
    <cellStyle name="Normal 2 2 21 2" xfId="3342" xr:uid="{35094F39-233E-4D8E-A22C-7C82FCCA35F4}"/>
    <cellStyle name="Normal 2 2 21 2 2" xfId="7351" xr:uid="{A54B15F5-EA39-42D3-B963-B9CCF0E2A975}"/>
    <cellStyle name="Normal 2 2 21 2 3" xfId="28256" xr:uid="{255AB2C1-244D-4FAF-8648-0177CC6F3AF3}"/>
    <cellStyle name="Normal 2 2 21 3" xfId="5360" xr:uid="{876D322B-D260-442F-AF71-9CF8B898E720}"/>
    <cellStyle name="Normal 2 2 21 4" xfId="9855" xr:uid="{CF38D47B-B69D-4A4A-A60E-C9C6BD17E19B}"/>
    <cellStyle name="Normal 2 2 21 5" xfId="12085" xr:uid="{1E453789-3337-4A95-958F-C38D64C784DB}"/>
    <cellStyle name="Normal 2 2 22" xfId="1338" xr:uid="{CE8BE17B-B62B-46C1-BA6E-1F4D93929951}"/>
    <cellStyle name="Normal 2 2 22 2" xfId="3366" xr:uid="{A368DA8B-494E-4ADE-8E08-5EE3065CD1B0}"/>
    <cellStyle name="Normal 2 2 22 2 2" xfId="7375" xr:uid="{3D14022D-FBF7-4250-910F-33B247FEAC14}"/>
    <cellStyle name="Normal 2 2 22 2 3" xfId="28279" xr:uid="{C9AD3F8F-8C77-4CEA-B01A-F06C63E3B4E3}"/>
    <cellStyle name="Normal 2 2 22 3" xfId="5384" xr:uid="{3CF12965-D947-4BDF-B9CA-F32E7D8604B1}"/>
    <cellStyle name="Normal 2 2 22 4" xfId="9879" xr:uid="{C61B0D9C-7B9B-4D79-BB51-A60CA295537B}"/>
    <cellStyle name="Normal 2 2 22 5" xfId="12109" xr:uid="{8BD3021C-FA8A-4BC7-8C45-C6C0CEB91F12}"/>
    <cellStyle name="Normal 2 2 23" xfId="1362" xr:uid="{28124B7E-F45B-402E-9ACB-6491FBE07302}"/>
    <cellStyle name="Normal 2 2 23 2" xfId="3390" xr:uid="{88676AAF-271D-4220-8A83-9D6BBBDDF04F}"/>
    <cellStyle name="Normal 2 2 23 2 2" xfId="7399" xr:uid="{47D85F90-42FE-40EA-8EAA-15BD68CF3370}"/>
    <cellStyle name="Normal 2 2 23 2 3" xfId="28303" xr:uid="{FF62F625-136A-4172-AD90-77FA4D7BBC8C}"/>
    <cellStyle name="Normal 2 2 23 3" xfId="5408" xr:uid="{F5BE827E-1505-4CCC-81D9-701D8433A275}"/>
    <cellStyle name="Normal 2 2 23 4" xfId="9903" xr:uid="{CEBBC6ED-7EA1-4327-AF2A-DB00D056734E}"/>
    <cellStyle name="Normal 2 2 23 5" xfId="12133" xr:uid="{91E54114-B3AB-413B-BE43-13F77354A216}"/>
    <cellStyle name="Normal 2 2 24" xfId="1386" xr:uid="{5A99DE6B-9C8B-460D-9829-ED86EADB2F86}"/>
    <cellStyle name="Normal 2 2 24 2" xfId="3414" xr:uid="{FB4C418C-2C52-46E2-ADFB-C63C45BD3DF0}"/>
    <cellStyle name="Normal 2 2 24 2 2" xfId="7423" xr:uid="{7F370A3D-0351-44F7-9852-2AC8001D62D7}"/>
    <cellStyle name="Normal 2 2 24 2 3" xfId="28327" xr:uid="{F45CF2CA-F118-4FD3-B478-B770A60E2941}"/>
    <cellStyle name="Normal 2 2 24 3" xfId="5432" xr:uid="{07DBDCF7-44D5-488B-8E0A-25F2DFD1EB35}"/>
    <cellStyle name="Normal 2 2 24 4" xfId="9927" xr:uid="{2EA03E54-DF39-4DDE-BC15-D740F579364C}"/>
    <cellStyle name="Normal 2 2 24 5" xfId="12157" xr:uid="{E52BAA97-8B9C-4A4B-BC9F-0A899DE22180}"/>
    <cellStyle name="Normal 2 2 25" xfId="1411" xr:uid="{67988F61-67AC-45EF-BA2D-9B10B76D8152}"/>
    <cellStyle name="Normal 2 2 25 2" xfId="3437" xr:uid="{12547C54-E97C-4C4E-A4FA-5866CA2C6215}"/>
    <cellStyle name="Normal 2 2 25 2 2" xfId="7446" xr:uid="{7587E6B4-DC8A-4947-AC7A-92E2E0E74062}"/>
    <cellStyle name="Normal 2 2 25 2 3" xfId="28351" xr:uid="{B1D90665-ECC0-4066-A624-1A7BFE522A21}"/>
    <cellStyle name="Normal 2 2 25 3" xfId="5455" xr:uid="{BFFCDD95-59B9-4808-A8F9-52392AB2200C}"/>
    <cellStyle name="Normal 2 2 25 4" xfId="9950" xr:uid="{2AAC3B33-00F5-4B02-BAEF-2E1FDE12974E}"/>
    <cellStyle name="Normal 2 2 25 5" xfId="12180" xr:uid="{203CBE29-7353-4D1C-BFB3-BA8288B68655}"/>
    <cellStyle name="Normal 2 2 26" xfId="397" xr:uid="{85162C4C-98A6-4C4D-83A9-1206262FC2B1}"/>
    <cellStyle name="Normal 2 2 26 2" xfId="2460" xr:uid="{43862CC4-81C0-4698-812C-11780CF8044A}"/>
    <cellStyle name="Normal 2 2 26 2 2" xfId="6469" xr:uid="{AF9938B3-7CF9-4837-B8E1-487F1D35FF3F}"/>
    <cellStyle name="Normal 2 2 26 2 3" xfId="27456" xr:uid="{5FE6CB3E-E14F-435C-A227-9C1D8CEA7546}"/>
    <cellStyle name="Normal 2 2 26 3" xfId="4475" xr:uid="{BC123C72-7C94-4943-90A5-E42C95AD3B13}"/>
    <cellStyle name="Normal 2 2 26 4" xfId="8969" xr:uid="{48454F21-0C78-4E79-9D3B-C1E321546958}"/>
    <cellStyle name="Normal 2 2 26 5" xfId="11191" xr:uid="{9572E440-8545-44C8-BB24-605CE41013AE}"/>
    <cellStyle name="Normal 2 2 27" xfId="122" xr:uid="{57BC6E89-5AC6-4FD8-9720-E19860245D0C}"/>
    <cellStyle name="Normal 2 2 28" xfId="11042" xr:uid="{9F45547C-F787-41E9-91A2-05DEE1E82AD9}"/>
    <cellStyle name="Normal 2 2 29" xfId="29332" xr:uid="{2E5BBC61-5018-4678-A7C3-D2A5F8A120E6}"/>
    <cellStyle name="Normal 2 2 3" xfId="189" xr:uid="{6F627E12-548A-4337-BCAA-90ACE6410038}"/>
    <cellStyle name="Normal 2 2 3 10" xfId="25122" xr:uid="{910AF763-95A4-4D55-8478-9B4E79E51F48}"/>
    <cellStyle name="Normal 2 2 3 2" xfId="375" xr:uid="{D8ACB5F1-536A-4B0E-9435-FD2920991CEA}"/>
    <cellStyle name="Normal 2 2 3 2 2" xfId="25124" xr:uid="{285AE80F-CB94-4260-8AD2-E4F1D4CCF7CA}"/>
    <cellStyle name="Normal 2 2 3 2 2 2" xfId="25125" xr:uid="{47B46165-73F0-41A5-8B20-A82695A1D7A9}"/>
    <cellStyle name="Normal 2 2 3 2 2 3" xfId="25126" xr:uid="{6EBFC56E-3323-418D-8DE7-779F531E6214}"/>
    <cellStyle name="Normal 2 2 3 2 3" xfId="25127" xr:uid="{9621FCD7-8A52-49E2-9040-956BE8F1FF28}"/>
    <cellStyle name="Normal 2 2 3 2 4" xfId="25128" xr:uid="{8E6E9EE4-B7AA-4CBF-99E3-A5220697F361}"/>
    <cellStyle name="Normal 2 2 3 2 5" xfId="25129" xr:uid="{273662DF-100A-42E7-95AA-C101EA4645FA}"/>
    <cellStyle name="Normal 2 2 3 2 6" xfId="27445" xr:uid="{7D337F16-FF90-4C12-8624-A9F4A6813BA4}"/>
    <cellStyle name="Normal 2 2 3 2 7" xfId="25123" xr:uid="{9EE9CD3C-D214-4905-A11C-6920BEC1D65D}"/>
    <cellStyle name="Normal 2 2 3 3" xfId="25130" xr:uid="{D07A787F-8011-4D13-A790-BA872EF900F7}"/>
    <cellStyle name="Normal 2 2 3 3 2" xfId="25131" xr:uid="{F6687D34-D416-4507-B5C4-0E8E8EEC38B4}"/>
    <cellStyle name="Normal 2 2 3 3 2 2" xfId="25132" xr:uid="{1256EEFF-C902-424F-AF45-6C600CC6395D}"/>
    <cellStyle name="Normal 2 2 3 3 2 3" xfId="25133" xr:uid="{A26DC3A4-61B1-4D8F-A6AF-C5DB01154A7F}"/>
    <cellStyle name="Normal 2 2 3 3 3" xfId="25134" xr:uid="{BCA572DC-719B-4374-9B8E-32A356D54F4E}"/>
    <cellStyle name="Normal 2 2 3 3 4" xfId="25135" xr:uid="{B1DE78A0-2E43-42DF-904F-C75048B7B334}"/>
    <cellStyle name="Normal 2 2 3 3 5" xfId="25136" xr:uid="{078B5B08-87F4-4D34-856F-2F6CB6324D07}"/>
    <cellStyle name="Normal 2 2 3 4" xfId="25137" xr:uid="{42F36422-D050-437D-847B-52D43F38CEF0}"/>
    <cellStyle name="Normal 2 2 3 4 2" xfId="25138" xr:uid="{1E4EEB5F-77FD-4C8D-9272-907D790FD91D}"/>
    <cellStyle name="Normal 2 2 3 4 3" xfId="25139" xr:uid="{478F5E35-BBE0-4135-A552-2B847D39A970}"/>
    <cellStyle name="Normal 2 2 3 5" xfId="25140" xr:uid="{61B1453C-858E-4B1B-BD7E-4A183EFD2982}"/>
    <cellStyle name="Normal 2 2 3 6" xfId="25141" xr:uid="{C8D1B262-531C-4314-BD5D-4EEB4A99792B}"/>
    <cellStyle name="Normal 2 2 3 7" xfId="25142" xr:uid="{A6E55526-1B13-407E-A96B-9501DF665765}"/>
    <cellStyle name="Normal 2 2 3 8" xfId="27267" xr:uid="{028E69BD-7ACD-4397-B396-60D0EC19FC64}"/>
    <cellStyle name="Normal 2 2 3 9" xfId="27348" xr:uid="{8CDF1B5A-67E3-4C56-9222-8B10E5BF6EA7}"/>
    <cellStyle name="Normal 2 2 4" xfId="420" xr:uid="{436F86DD-C3FC-4CD7-B260-6CE0CFCBF582}"/>
    <cellStyle name="Normal 2 2 4 2" xfId="25144" xr:uid="{77A1019B-B180-4E40-A16E-4D8A4BB63E03}"/>
    <cellStyle name="Normal 2 2 4 2 2" xfId="25145" xr:uid="{83F33617-37D7-42E3-9BCB-868EB2CB113A}"/>
    <cellStyle name="Normal 2 2 4 2 3" xfId="25146" xr:uid="{67C7600F-86EF-488C-A3D5-FF78FDBEDC31}"/>
    <cellStyle name="Normal 2 2 4 3" xfId="25147" xr:uid="{EDD63F5F-A2C3-4B95-8D55-6157FC6B6606}"/>
    <cellStyle name="Normal 2 2 4 4" xfId="25148" xr:uid="{7521E757-E3A8-4017-8032-DB1C16C1E699}"/>
    <cellStyle name="Normal 2 2 4 5" xfId="25149" xr:uid="{4753D8CC-0326-48C4-8504-B4759B44875C}"/>
    <cellStyle name="Normal 2 2 4 6" xfId="25150" xr:uid="{618C0C03-2FBB-4B66-8DDE-D2FF0E915EF2}"/>
    <cellStyle name="Normal 2 2 4 7" xfId="27464" xr:uid="{D6BA2496-EA89-44C7-B23D-FE81728223F0}"/>
    <cellStyle name="Normal 2 2 4 8" xfId="25143" xr:uid="{A4FDFB73-7756-4884-8979-64D1C9C94154}"/>
    <cellStyle name="Normal 2 2 5" xfId="441" xr:uid="{0ADB8D79-8BA2-47BC-AE98-5FD8D4DA4E03}"/>
    <cellStyle name="Normal 2 2 5 2" xfId="729" xr:uid="{479EFC81-4056-4628-A9F0-95C063C90A58}"/>
    <cellStyle name="Normal 2 2 5 2 2" xfId="1774" xr:uid="{F2955380-93F9-40FC-B877-5D071043AED3}"/>
    <cellStyle name="Normal 2 2 5 2 2 2" xfId="3798" xr:uid="{04882C7D-1CEC-4335-8305-C5136DC65E5B}"/>
    <cellStyle name="Normal 2 2 5 2 2 2 2" xfId="7807" xr:uid="{54281CB5-AA9A-447F-BDB2-7B380BF1CB86}"/>
    <cellStyle name="Normal 2 2 5 2 2 2 3" xfId="28692" xr:uid="{9386A0E5-6953-4506-86E7-053E00CF648F}"/>
    <cellStyle name="Normal 2 2 5 2 2 3" xfId="5816" xr:uid="{20C4D65B-83B9-46F0-B732-A0E017ECCD4C}"/>
    <cellStyle name="Normal 2 2 5 2 2 3 2" xfId="25153" xr:uid="{2005463B-A981-4E8A-82AA-D8BA14322BCD}"/>
    <cellStyle name="Normal 2 2 5 2 2 4" xfId="10311" xr:uid="{6C01CB43-809C-44F1-999A-9476FA864A59}"/>
    <cellStyle name="Normal 2 2 5 2 2 5" xfId="12541" xr:uid="{B24A19BA-9EC3-4320-8C0F-9D3EF04D19E8}"/>
    <cellStyle name="Normal 2 2 5 2 3" xfId="2761" xr:uid="{D50E7761-F0A5-4DC2-BA20-9812CAB4D70F}"/>
    <cellStyle name="Normal 2 2 5 2 3 2" xfId="6770" xr:uid="{16891B9A-CA31-487A-929D-64357F2C7CD0}"/>
    <cellStyle name="Normal 2 2 5 2 3 3" xfId="25154" xr:uid="{F87E7627-4771-489F-8EE0-F2AAB7DBCB5C}"/>
    <cellStyle name="Normal 2 2 5 2 4" xfId="4778" xr:uid="{14655F41-3BF0-4271-8D45-383B64E4EC21}"/>
    <cellStyle name="Normal 2 2 5 2 4 2" xfId="27710" xr:uid="{CC804F38-DF0C-4D28-95FE-1438C38570C1}"/>
    <cellStyle name="Normal 2 2 5 2 5" xfId="9274" xr:uid="{C2B061A6-E990-4A9D-AC8D-3980DF3E3162}"/>
    <cellStyle name="Normal 2 2 5 2 5 2" xfId="25152" xr:uid="{80749259-D4E2-4E7A-A762-C4E45BDB0136}"/>
    <cellStyle name="Normal 2 2 5 2 6" xfId="11503" xr:uid="{E0C1F865-588B-4844-B743-768471DABE5C}"/>
    <cellStyle name="Normal 2 2 5 3" xfId="1000" xr:uid="{25113354-7724-466D-AA27-4045D8E4B31F}"/>
    <cellStyle name="Normal 2 2 5 3 2" xfId="2041" xr:uid="{A7DB7F99-B530-4A36-B8EC-E2BFA4CF3ED9}"/>
    <cellStyle name="Normal 2 2 5 3 2 2" xfId="4065" xr:uid="{6DF9CD58-9CB0-4E61-AD62-66CF58B29A9C}"/>
    <cellStyle name="Normal 2 2 5 3 2 2 2" xfId="8074" xr:uid="{C3ED37F9-2C91-40CE-8645-A4A556A287F8}"/>
    <cellStyle name="Normal 2 2 5 3 2 2 3" xfId="28953" xr:uid="{BBCCBB0A-8A5F-4727-BA2A-2CAF944F868A}"/>
    <cellStyle name="Normal 2 2 5 3 2 3" xfId="6083" xr:uid="{9546F0A3-1167-4310-9D72-DDED06AB1DD0}"/>
    <cellStyle name="Normal 2 2 5 3 2 4" xfId="10578" xr:uid="{431476CC-7A5C-4805-8EE4-7384C0F1467B}"/>
    <cellStyle name="Normal 2 2 5 3 2 5" xfId="12808" xr:uid="{87A976D5-B3E4-4E6B-A8BC-FBA15586A83E}"/>
    <cellStyle name="Normal 2 2 5 3 3" xfId="3028" xr:uid="{D4B41BBC-F558-48E2-BF76-CB6CFA7129A4}"/>
    <cellStyle name="Normal 2 2 5 3 3 2" xfId="7037" xr:uid="{0E1B8EAF-1634-4330-9E0A-98ADA4A9DFD9}"/>
    <cellStyle name="Normal 2 2 5 3 3 3" xfId="27956" xr:uid="{C66B233A-41D2-4937-A3FD-1DC2971C1946}"/>
    <cellStyle name="Normal 2 2 5 3 4" xfId="5046" xr:uid="{4A2B9354-41E9-4882-9553-48105933B33F}"/>
    <cellStyle name="Normal 2 2 5 3 4 2" xfId="25155" xr:uid="{D4A3B85F-C640-4566-8B4C-059A316211B1}"/>
    <cellStyle name="Normal 2 2 5 3 5" xfId="9541" xr:uid="{D1A0F5D7-A50A-448D-916A-487B19ACC3C3}"/>
    <cellStyle name="Normal 2 2 5 3 6" xfId="11771" xr:uid="{5C85F014-43AE-44F6-BBE1-F86EAD8AF856}"/>
    <cellStyle name="Normal 2 2 5 4" xfId="1507" xr:uid="{82565EDC-36DA-4416-8C04-53338AFFD72B}"/>
    <cellStyle name="Normal 2 2 5 4 2" xfId="3531" xr:uid="{ABFED6C6-EA21-4C1A-91AC-E20D60AC8876}"/>
    <cellStyle name="Normal 2 2 5 4 2 2" xfId="7540" xr:uid="{93E7A4AD-F579-4020-A96C-23DED46B8804}"/>
    <cellStyle name="Normal 2 2 5 4 2 3" xfId="28445" xr:uid="{ECCC74F0-8596-4C53-86E6-A0C72D385444}"/>
    <cellStyle name="Normal 2 2 5 4 3" xfId="5549" xr:uid="{E6ADE27D-4A84-45E5-AF41-EEC7FF5AB3B6}"/>
    <cellStyle name="Normal 2 2 5 4 3 2" xfId="25156" xr:uid="{6B5D26E8-B7FD-467C-A877-26D2C8263366}"/>
    <cellStyle name="Normal 2 2 5 4 4" xfId="10044" xr:uid="{F170EFD8-A062-46B8-8C94-FC46D9E162B9}"/>
    <cellStyle name="Normal 2 2 5 4 5" xfId="12274" xr:uid="{C30BC5E6-D775-4CE3-B4E5-8F6C4F5C414B}"/>
    <cellStyle name="Normal 2 2 5 5" xfId="2494" xr:uid="{46AF1340-5ECB-4C21-BD06-2688A0B156CB}"/>
    <cellStyle name="Normal 2 2 5 5 2" xfId="6503" xr:uid="{B9A54FBF-BA91-4CB5-BD69-58A8B497D0AC}"/>
    <cellStyle name="Normal 2 2 5 5 3" xfId="25157" xr:uid="{9411A756-BC22-40F3-B336-97B08B7FCAC9}"/>
    <cellStyle name="Normal 2 2 5 6" xfId="4510" xr:uid="{377784BF-2176-40BC-B942-6C1D5C14B218}"/>
    <cellStyle name="Normal 2 2 5 6 2" xfId="27478" xr:uid="{D81A1D1E-6823-456F-A7B5-E5CE747F6CFD}"/>
    <cellStyle name="Normal 2 2 5 7" xfId="9005" xr:uid="{353A9D29-F42C-4877-A53B-D4C0AE094B60}"/>
    <cellStyle name="Normal 2 2 5 7 2" xfId="25151" xr:uid="{3CAC0516-97A1-4D5B-BC03-4260BB15EB24}"/>
    <cellStyle name="Normal 2 2 5 8" xfId="11229" xr:uid="{D1A7607F-FCFE-4A64-A19A-0FB286D6FAE8}"/>
    <cellStyle name="Normal 2 2 6" xfId="458" xr:uid="{4A29F28C-A5BA-47DF-A3F5-A65BDD800D30}"/>
    <cellStyle name="Normal 2 2 6 2" xfId="745" xr:uid="{865D3777-9C7C-4C88-A5B0-6A030E4EE79F}"/>
    <cellStyle name="Normal 2 2 6 2 2" xfId="1790" xr:uid="{5AEE01FD-B86B-4494-BC12-51E9A3744213}"/>
    <cellStyle name="Normal 2 2 6 2 2 2" xfId="3814" xr:uid="{C7A350AC-2B57-45D8-95E3-0D6094547663}"/>
    <cellStyle name="Normal 2 2 6 2 2 2 2" xfId="7823" xr:uid="{1622634A-5554-42A5-BF8E-3118C9F39722}"/>
    <cellStyle name="Normal 2 2 6 2 2 2 3" xfId="28707" xr:uid="{89C73355-DE80-452E-B070-F87A91BB8CF5}"/>
    <cellStyle name="Normal 2 2 6 2 2 3" xfId="5832" xr:uid="{704A1986-5942-4E05-9926-45C64E369603}"/>
    <cellStyle name="Normal 2 2 6 2 2 4" xfId="10327" xr:uid="{353AD215-8446-4953-A37F-F4E5AD3467BC}"/>
    <cellStyle name="Normal 2 2 6 2 2 5" xfId="12557" xr:uid="{C0DE3BFD-2875-43A3-8F3D-B70BFA4FD856}"/>
    <cellStyle name="Normal 2 2 6 2 3" xfId="2777" xr:uid="{6FFFFF00-EA48-4FBF-8996-E8BE31ADD7DD}"/>
    <cellStyle name="Normal 2 2 6 2 3 2" xfId="6786" xr:uid="{6F46156E-6B7C-48C0-95D8-7F9F5A6853B6}"/>
    <cellStyle name="Normal 2 2 6 2 3 3" xfId="27724" xr:uid="{51586250-8871-4875-9DCA-A12BF66D2F78}"/>
    <cellStyle name="Normal 2 2 6 2 4" xfId="4794" xr:uid="{E3B578F7-993C-4909-A665-4DFCAF2035CE}"/>
    <cellStyle name="Normal 2 2 6 2 4 2" xfId="25159" xr:uid="{55DFCB66-E095-4BC9-AACE-EA466F721C3A}"/>
    <cellStyle name="Normal 2 2 6 2 5" xfId="9290" xr:uid="{B7C6CFE7-7F6D-4BD6-AD15-2C7A5A36588E}"/>
    <cellStyle name="Normal 2 2 6 2 6" xfId="11519" xr:uid="{7C77D629-630F-4566-982E-F4A3165A2F45}"/>
    <cellStyle name="Normal 2 2 6 3" xfId="1016" xr:uid="{FFA3117E-D0D6-4589-B89F-E492B7EE68C9}"/>
    <cellStyle name="Normal 2 2 6 3 2" xfId="2057" xr:uid="{16820BAC-08CF-4B96-A735-7BB34F287AE9}"/>
    <cellStyle name="Normal 2 2 6 3 2 2" xfId="4081" xr:uid="{753B809F-394C-41DB-9F54-61CCFDAECA29}"/>
    <cellStyle name="Normal 2 2 6 3 2 2 2" xfId="8090" xr:uid="{C90D874E-FC30-4137-A88B-54FBD79F7D79}"/>
    <cellStyle name="Normal 2 2 6 3 2 2 3" xfId="28968" xr:uid="{E2DD3064-49B2-43BC-982B-77A47D8334D0}"/>
    <cellStyle name="Normal 2 2 6 3 2 3" xfId="6099" xr:uid="{3B9E7D96-1E74-421E-89BC-6D409C021B50}"/>
    <cellStyle name="Normal 2 2 6 3 2 4" xfId="10594" xr:uid="{FD3CE5B5-D09D-4242-B1FF-FB2BD769DA23}"/>
    <cellStyle name="Normal 2 2 6 3 2 5" xfId="12824" xr:uid="{C37ED706-6729-4E52-8798-EA099A9813B9}"/>
    <cellStyle name="Normal 2 2 6 3 3" xfId="3044" xr:uid="{9959E829-C6DF-491D-8140-7736DDA4432C}"/>
    <cellStyle name="Normal 2 2 6 3 3 2" xfId="7053" xr:uid="{BAF7C82C-6EED-45D7-A924-562D3491829B}"/>
    <cellStyle name="Normal 2 2 6 3 3 3" xfId="27971" xr:uid="{8652A808-30B9-4D70-B394-EC037F9D0BE2}"/>
    <cellStyle name="Normal 2 2 6 3 4" xfId="5062" xr:uid="{62A862C5-9AC2-4364-B752-4714927889F4}"/>
    <cellStyle name="Normal 2 2 6 3 4 2" xfId="25160" xr:uid="{E9186903-147B-4DE4-A76B-0FE408CF29C3}"/>
    <cellStyle name="Normal 2 2 6 3 5" xfId="9557" xr:uid="{65E1991E-38C6-4E6F-B2F4-495E359F6D4C}"/>
    <cellStyle name="Normal 2 2 6 3 6" xfId="11787" xr:uid="{0A57363B-D3A3-46ED-A424-82DCA005247A}"/>
    <cellStyle name="Normal 2 2 6 4" xfId="1523" xr:uid="{B9C705E4-962B-4579-9CC8-21E715C6CBB9}"/>
    <cellStyle name="Normal 2 2 6 4 2" xfId="3547" xr:uid="{22D8455C-3B50-4B8B-8C13-98085F42A4F2}"/>
    <cellStyle name="Normal 2 2 6 4 2 2" xfId="7556" xr:uid="{ABDA82BA-1450-43A1-8270-E977ED088EB6}"/>
    <cellStyle name="Normal 2 2 6 4 2 3" xfId="28460" xr:uid="{FC52C566-5189-449C-B687-4C4FF7A6E3DB}"/>
    <cellStyle name="Normal 2 2 6 4 3" xfId="5565" xr:uid="{A8753D7A-05B9-4BFB-84AA-D231BD2B0BFF}"/>
    <cellStyle name="Normal 2 2 6 4 4" xfId="10060" xr:uid="{1855BD26-33DE-4F67-AE23-054430282A19}"/>
    <cellStyle name="Normal 2 2 6 4 5" xfId="12290" xr:uid="{78BDCB4E-932E-4D29-B524-E5EAE8DFFFD3}"/>
    <cellStyle name="Normal 2 2 6 5" xfId="2510" xr:uid="{EB8C119C-5580-4658-A8DB-1B807A6C4554}"/>
    <cellStyle name="Normal 2 2 6 5 2" xfId="6519" xr:uid="{9D92D5BB-F3D5-4967-83F0-4DA0AF10144F}"/>
    <cellStyle name="Normal 2 2 6 5 3" xfId="27493" xr:uid="{12BBFEAE-9ADD-4956-839F-FCB6EE0ABD0A}"/>
    <cellStyle name="Normal 2 2 6 6" xfId="4526" xr:uid="{8C5CD901-B19B-481F-A351-905BB2B12C78}"/>
    <cellStyle name="Normal 2 2 6 6 2" xfId="25158" xr:uid="{286A78C1-CBC3-4C43-8AE3-31EE4739E87B}"/>
    <cellStyle name="Normal 2 2 6 7" xfId="9021" xr:uid="{1833D136-9462-4C7A-950D-279706842EFF}"/>
    <cellStyle name="Normal 2 2 6 8" xfId="11245" xr:uid="{D3782C11-840A-489C-ABF3-3E95252668EE}"/>
    <cellStyle name="Normal 2 2 7" xfId="476" xr:uid="{E573ED55-1B9D-431C-8111-9E31A0DD3C7C}"/>
    <cellStyle name="Normal 2 2 7 2" xfId="763" xr:uid="{E708E5C8-A101-4723-8C14-6CAACD504CF7}"/>
    <cellStyle name="Normal 2 2 7 2 2" xfId="1808" xr:uid="{99C67267-054B-4F32-A9A3-E10D1EC5C383}"/>
    <cellStyle name="Normal 2 2 7 2 2 2" xfId="3832" xr:uid="{A699D6C4-271A-49D1-9880-F339873BF737}"/>
    <cellStyle name="Normal 2 2 7 2 2 2 2" xfId="7841" xr:uid="{D3EFCA64-F42A-414A-881C-5FF01D518374}"/>
    <cellStyle name="Normal 2 2 7 2 2 2 3" xfId="28724" xr:uid="{FB8CFAED-C672-42E0-A280-E760BD2356F7}"/>
    <cellStyle name="Normal 2 2 7 2 2 3" xfId="5850" xr:uid="{3C6802B5-E439-4398-B586-73482AF0DFEF}"/>
    <cellStyle name="Normal 2 2 7 2 2 4" xfId="10345" xr:uid="{B6F8E951-B89B-41ED-8A0B-4CD46DCB37C5}"/>
    <cellStyle name="Normal 2 2 7 2 2 5" xfId="12575" xr:uid="{B21D709F-E83D-4578-A6A3-BA55848632D0}"/>
    <cellStyle name="Normal 2 2 7 2 3" xfId="2795" xr:uid="{A6E69A0D-3E6A-464A-AA90-CDC7F024FACD}"/>
    <cellStyle name="Normal 2 2 7 2 3 2" xfId="6804" xr:uid="{A4CAC8ED-571D-4326-AA4C-5AF59F5222CE}"/>
    <cellStyle name="Normal 2 2 7 2 3 3" xfId="27741" xr:uid="{B4F8B394-1323-4242-AE3A-9F95340D3F9B}"/>
    <cellStyle name="Normal 2 2 7 2 4" xfId="4812" xr:uid="{CD5DC5CA-FD82-4B25-BD1C-BE2EC2B62B33}"/>
    <cellStyle name="Normal 2 2 7 2 5" xfId="9308" xr:uid="{8A967D9B-5F22-4FA4-9FE6-41ADDDA227A2}"/>
    <cellStyle name="Normal 2 2 7 2 6" xfId="11537" xr:uid="{48B296BD-1294-4468-A507-7BD2FCF8B070}"/>
    <cellStyle name="Normal 2 2 7 3" xfId="1034" xr:uid="{BF22CC5C-DF95-426E-8F91-409939063C5A}"/>
    <cellStyle name="Normal 2 2 7 3 2" xfId="2075" xr:uid="{6A31058E-C8E9-4964-9D32-42D6A99DC37B}"/>
    <cellStyle name="Normal 2 2 7 3 2 2" xfId="4099" xr:uid="{B7249AAD-39E2-4EAB-B806-8FC921A3F5C8}"/>
    <cellStyle name="Normal 2 2 7 3 2 2 2" xfId="8108" xr:uid="{336F1711-EDD0-4B4F-8613-561D890C2A8A}"/>
    <cellStyle name="Normal 2 2 7 3 2 2 3" xfId="28985" xr:uid="{FE053D97-413C-4748-A2E5-AAA0B98C0664}"/>
    <cellStyle name="Normal 2 2 7 3 2 3" xfId="6117" xr:uid="{3F5F0ADB-8C31-4CD7-9E5C-FA452E53754E}"/>
    <cellStyle name="Normal 2 2 7 3 2 4" xfId="10612" xr:uid="{A91C8DD6-1413-4234-9B7A-6D255C2B7CB0}"/>
    <cellStyle name="Normal 2 2 7 3 2 5" xfId="12842" xr:uid="{BD43FB8E-2B67-477E-A2DA-AF0AB1A56CC2}"/>
    <cellStyle name="Normal 2 2 7 3 3" xfId="3062" xr:uid="{66506423-D0E0-4AB1-9BEA-0983C2C9AD54}"/>
    <cellStyle name="Normal 2 2 7 3 3 2" xfId="7071" xr:uid="{4AD76C0A-0137-4A0A-A693-6D31EC5BCE11}"/>
    <cellStyle name="Normal 2 2 7 3 3 3" xfId="27988" xr:uid="{9AAC0AE9-A335-42C1-913A-FDE0CF1F0E8D}"/>
    <cellStyle name="Normal 2 2 7 3 4" xfId="5080" xr:uid="{5DE27379-C693-41D3-9393-9E04F1AE24FF}"/>
    <cellStyle name="Normal 2 2 7 3 5" xfId="9575" xr:uid="{D42C06F5-088D-48DB-A946-5DB3F016B0EC}"/>
    <cellStyle name="Normal 2 2 7 3 6" xfId="11805" xr:uid="{D1AF1A3D-5370-4E14-95A7-2957A14DA542}"/>
    <cellStyle name="Normal 2 2 7 4" xfId="1541" xr:uid="{5C1020B8-3AB2-40FA-9230-8E7ECAC1F3E3}"/>
    <cellStyle name="Normal 2 2 7 4 2" xfId="3565" xr:uid="{12BF62AC-2201-4082-8304-214EB2EB1A94}"/>
    <cellStyle name="Normal 2 2 7 4 2 2" xfId="7574" xr:uid="{5B3BDC8D-B2C9-4B76-9007-BA2F9963D154}"/>
    <cellStyle name="Normal 2 2 7 4 2 3" xfId="28477" xr:uid="{D3D3013E-4E7F-404A-933C-9B7788F764DC}"/>
    <cellStyle name="Normal 2 2 7 4 3" xfId="5583" xr:uid="{F8E324E7-6DD8-4CFB-96B5-49CDE0FB4806}"/>
    <cellStyle name="Normal 2 2 7 4 4" xfId="10078" xr:uid="{FC3D4CBA-1ADF-40CF-BF34-D65760151526}"/>
    <cellStyle name="Normal 2 2 7 4 5" xfId="12308" xr:uid="{6DDC40E6-4D6C-4E46-B70F-084A0F521CC2}"/>
    <cellStyle name="Normal 2 2 7 5" xfId="2528" xr:uid="{72B6B4CA-4DBE-4E71-A990-6EF86F38A95A}"/>
    <cellStyle name="Normal 2 2 7 5 2" xfId="6537" xr:uid="{12E633A1-93B6-43DB-984B-53AD6E224651}"/>
    <cellStyle name="Normal 2 2 7 5 3" xfId="27497" xr:uid="{F5BC9EA2-E5FE-4397-BC6A-28204569D75B}"/>
    <cellStyle name="Normal 2 2 7 6" xfId="4544" xr:uid="{74F2C4E3-3DE2-4E52-9C4B-BC9F03E90B50}"/>
    <cellStyle name="Normal 2 2 7 6 2" xfId="25161" xr:uid="{59143AFF-8555-4E01-AFA4-D4A3B9E13A7E}"/>
    <cellStyle name="Normal 2 2 7 7" xfId="9039" xr:uid="{35D07209-60A5-4719-B615-BA115682B9E3}"/>
    <cellStyle name="Normal 2 2 7 8" xfId="11263" xr:uid="{EA1652E7-37D5-4E44-AE3E-755FD84FB621}"/>
    <cellStyle name="Normal 2 2 8" xfId="495" xr:uid="{7AA8C10A-0C43-4474-B61F-6BB1C1B16637}"/>
    <cellStyle name="Normal 2 2 8 2" xfId="784" xr:uid="{B88A1946-4E0C-47C0-A50D-60671AFF31DC}"/>
    <cellStyle name="Normal 2 2 8 2 2" xfId="1829" xr:uid="{BD729AF8-9F16-4069-B4B9-21C8800B19D7}"/>
    <cellStyle name="Normal 2 2 8 2 2 2" xfId="3853" xr:uid="{6C11747A-A681-4738-AAFD-831BDF89F8F1}"/>
    <cellStyle name="Normal 2 2 8 2 2 2 2" xfId="7862" xr:uid="{73F68A62-8302-42B6-AB4E-EEBC1C8B5924}"/>
    <cellStyle name="Normal 2 2 8 2 2 2 3" xfId="28744" xr:uid="{53A0A75C-0531-4B2C-B017-8889B501C5AB}"/>
    <cellStyle name="Normal 2 2 8 2 2 3" xfId="5871" xr:uid="{64AA1644-CB64-4E85-8B1F-454C77ECD710}"/>
    <cellStyle name="Normal 2 2 8 2 2 4" xfId="10366" xr:uid="{7D77A0DC-88B4-4B77-A933-8A8FD201B921}"/>
    <cellStyle name="Normal 2 2 8 2 2 5" xfId="12596" xr:uid="{0FE1F10F-0D81-4FEB-AA2B-19C487F1348F}"/>
    <cellStyle name="Normal 2 2 8 2 3" xfId="2816" xr:uid="{13FD6188-BCBA-4C4A-8223-E2BB74DE3110}"/>
    <cellStyle name="Normal 2 2 8 2 3 2" xfId="6825" xr:uid="{117B514C-4FDC-48C9-9395-A8B8F034D4EE}"/>
    <cellStyle name="Normal 2 2 8 2 3 3" xfId="27761" xr:uid="{D99A200D-4D94-41E4-8FC5-830A36640FF8}"/>
    <cellStyle name="Normal 2 2 8 2 4" xfId="4833" xr:uid="{9759D05C-6A11-4C6F-9BC2-755D20E9E31F}"/>
    <cellStyle name="Normal 2 2 8 2 5" xfId="9329" xr:uid="{A54C288C-9906-451D-8FE7-2F74CDB5B872}"/>
    <cellStyle name="Normal 2 2 8 2 6" xfId="11558" xr:uid="{45082DE9-0A99-4B56-8FA8-AA2A43BB79B3}"/>
    <cellStyle name="Normal 2 2 8 3" xfId="1055" xr:uid="{3E3DA8D1-91F5-40BD-B389-8C6587882E88}"/>
    <cellStyle name="Normal 2 2 8 3 2" xfId="2096" xr:uid="{9DB0B54C-9C9A-4936-9DDC-2B9C61C1305B}"/>
    <cellStyle name="Normal 2 2 8 3 2 2" xfId="4120" xr:uid="{863DAC85-4324-4593-A725-7DF6781E7B44}"/>
    <cellStyle name="Normal 2 2 8 3 2 2 2" xfId="8129" xr:uid="{4C9FDA48-8A3A-435C-8AA7-221B7B3135DE}"/>
    <cellStyle name="Normal 2 2 8 3 2 2 3" xfId="29006" xr:uid="{39185C41-8D24-4EA6-B219-27F689EC46A4}"/>
    <cellStyle name="Normal 2 2 8 3 2 3" xfId="6138" xr:uid="{85B9395B-819D-4FDD-B04E-F942CA28FB08}"/>
    <cellStyle name="Normal 2 2 8 3 2 4" xfId="10633" xr:uid="{821D36C6-927B-40DB-935D-C90CC2A9BAC1}"/>
    <cellStyle name="Normal 2 2 8 3 2 5" xfId="12863" xr:uid="{0432EAFE-3393-40E4-918C-63FCD194449F}"/>
    <cellStyle name="Normal 2 2 8 3 3" xfId="3083" xr:uid="{D976C084-CE55-4CED-A303-51AD50B64327}"/>
    <cellStyle name="Normal 2 2 8 3 3 2" xfId="7092" xr:uid="{98C8B3AF-3566-4052-B847-36492160B6F9}"/>
    <cellStyle name="Normal 2 2 8 3 3 3" xfId="28008" xr:uid="{F9EB0EA2-EEB4-473F-9CA5-4C61814BA199}"/>
    <cellStyle name="Normal 2 2 8 3 4" xfId="5101" xr:uid="{9656C82F-BBEF-44C6-BD5B-2F431ADAB9D3}"/>
    <cellStyle name="Normal 2 2 8 3 5" xfId="9596" xr:uid="{BD34048E-17B6-4911-9FD4-C5F204168900}"/>
    <cellStyle name="Normal 2 2 8 3 6" xfId="11826" xr:uid="{6F96BBD3-10D2-41DB-9E11-4291C4106301}"/>
    <cellStyle name="Normal 2 2 8 4" xfId="1560" xr:uid="{A6E7B7CD-FE59-4A40-A63C-B7B2A3F60AAE}"/>
    <cellStyle name="Normal 2 2 8 4 2" xfId="3584" xr:uid="{7882821C-2E5B-4750-A9B8-8C4AAF5851C8}"/>
    <cellStyle name="Normal 2 2 8 4 2 2" xfId="7593" xr:uid="{7829BA29-CF16-4168-8147-9B7C2220397A}"/>
    <cellStyle name="Normal 2 2 8 4 2 3" xfId="28495" xr:uid="{26873686-58C8-47B4-9ADB-92A7D86FF679}"/>
    <cellStyle name="Normal 2 2 8 4 3" xfId="5602" xr:uid="{0031060C-B4EB-49FC-8A99-FAAA17C3F510}"/>
    <cellStyle name="Normal 2 2 8 4 4" xfId="10097" xr:uid="{5372DC58-811A-4199-9010-73E3C65C47D7}"/>
    <cellStyle name="Normal 2 2 8 4 5" xfId="12327" xr:uid="{6C4EFBE8-F470-42AD-8B37-9D9873A205C5}"/>
    <cellStyle name="Normal 2 2 8 5" xfId="2547" xr:uid="{1A2755DE-AE2A-4FD5-B943-5348D5DA1BE9}"/>
    <cellStyle name="Normal 2 2 8 5 2" xfId="6556" xr:uid="{61554245-C83C-41D5-AC71-B34A25236C54}"/>
    <cellStyle name="Normal 2 2 8 5 3" xfId="27514" xr:uid="{95A4C3F4-C62F-4091-9550-399BDF6B58F3}"/>
    <cellStyle name="Normal 2 2 8 6" xfId="4563" xr:uid="{7A365559-D847-4B86-B77D-F45D3B1D5035}"/>
    <cellStyle name="Normal 2 2 8 6 2" xfId="25162" xr:uid="{279087F2-EE9D-4642-8E6F-D7D4E82D68E4}"/>
    <cellStyle name="Normal 2 2 8 7" xfId="9058" xr:uid="{71C80D26-7D3B-4F51-B2E0-1040A671A5D4}"/>
    <cellStyle name="Normal 2 2 8 8" xfId="11282" xr:uid="{B3C43D16-164A-4959-B943-82292AA1527F}"/>
    <cellStyle name="Normal 2 2 9" xfId="513" xr:uid="{E086AA6B-4D37-4240-94AE-E8DDF72F740F}"/>
    <cellStyle name="Normal 2 2 9 2" xfId="805" xr:uid="{C442AF45-0F77-4C27-AC8F-AE3FBB7FE354}"/>
    <cellStyle name="Normal 2 2 9 2 2" xfId="1850" xr:uid="{9242E1D4-BFB3-4A75-A4ED-990B4F1EA1DE}"/>
    <cellStyle name="Normal 2 2 9 2 2 2" xfId="3874" xr:uid="{4BBDFC8C-FEB9-468A-891B-B41525F2D5C1}"/>
    <cellStyle name="Normal 2 2 9 2 2 2 2" xfId="7883" xr:uid="{D09C1A5F-D889-46C5-9B07-786F510AE7A5}"/>
    <cellStyle name="Normal 2 2 9 2 2 2 3" xfId="28764" xr:uid="{7ACFC640-011A-4017-A2E0-F70630EE02AF}"/>
    <cellStyle name="Normal 2 2 9 2 2 3" xfId="5892" xr:uid="{5C96089A-E032-4979-9FEC-B0A62AFA1EAE}"/>
    <cellStyle name="Normal 2 2 9 2 2 4" xfId="10387" xr:uid="{D87A0576-238B-4CE9-B9B0-6B01D36C1080}"/>
    <cellStyle name="Normal 2 2 9 2 2 5" xfId="12617" xr:uid="{592DF560-C0B6-47C0-AEED-EACBB99D790F}"/>
    <cellStyle name="Normal 2 2 9 2 3" xfId="2837" xr:uid="{406875F7-1F8C-48E0-A02F-E4E67D662ABD}"/>
    <cellStyle name="Normal 2 2 9 2 3 2" xfId="6846" xr:uid="{C80CFD50-AB37-4F31-8096-E54068A3F79F}"/>
    <cellStyle name="Normal 2 2 9 2 3 3" xfId="27780" xr:uid="{01AB07EC-BD20-437D-A4D1-908C08115276}"/>
    <cellStyle name="Normal 2 2 9 2 4" xfId="4854" xr:uid="{2A497B4A-F4F0-4F40-8809-24BB15B53A32}"/>
    <cellStyle name="Normal 2 2 9 2 5" xfId="9350" xr:uid="{B79BA1A5-1121-4BF6-8688-F56677C59D6C}"/>
    <cellStyle name="Normal 2 2 9 2 6" xfId="11579" xr:uid="{98CDB86F-1613-493D-BA65-83970BA4533A}"/>
    <cellStyle name="Normal 2 2 9 3" xfId="1076" xr:uid="{B8ABE7D4-2C9B-45B2-A763-4EF5083CE0F0}"/>
    <cellStyle name="Normal 2 2 9 3 2" xfId="2117" xr:uid="{FA0DF633-0D3C-4C22-B82C-4BE6F3F76CEF}"/>
    <cellStyle name="Normal 2 2 9 3 2 2" xfId="4141" xr:uid="{9DCFF479-DF74-42C0-AD0A-3DE484AEB427}"/>
    <cellStyle name="Normal 2 2 9 3 2 2 2" xfId="8150" xr:uid="{D8FFFBFB-868F-4FBB-AAF4-183201E3A06F}"/>
    <cellStyle name="Normal 2 2 9 3 2 2 3" xfId="29027" xr:uid="{F7BC5309-4871-4B4A-9A21-E236ACAE5B57}"/>
    <cellStyle name="Normal 2 2 9 3 2 3" xfId="6159" xr:uid="{D450E404-2AA4-4E92-912B-96F4E52C985B}"/>
    <cellStyle name="Normal 2 2 9 3 2 4" xfId="10654" xr:uid="{7DCBD89F-AED3-4A55-A59E-50FCF8263610}"/>
    <cellStyle name="Normal 2 2 9 3 2 5" xfId="12884" xr:uid="{6198BBC2-F7D8-42BF-80AC-82F75427ACC2}"/>
    <cellStyle name="Normal 2 2 9 3 3" xfId="3104" xr:uid="{D724841F-F5C9-4628-9058-9CEEF32195B8}"/>
    <cellStyle name="Normal 2 2 9 3 3 2" xfId="7113" xr:uid="{AA355E0D-9DD8-4F6E-8AB2-6A736D175475}"/>
    <cellStyle name="Normal 2 2 9 3 3 3" xfId="28028" xr:uid="{68B9DE5A-29E1-45FA-9F13-87AC05EFB556}"/>
    <cellStyle name="Normal 2 2 9 3 4" xfId="5122" xr:uid="{2CED0E20-B018-4E41-BBDB-2BAAE66A81C0}"/>
    <cellStyle name="Normal 2 2 9 3 5" xfId="9617" xr:uid="{A067C214-9EF2-4B74-9E93-6E8E72E2E0F3}"/>
    <cellStyle name="Normal 2 2 9 3 6" xfId="11847" xr:uid="{C2B9DA84-D782-4E35-81BD-9296E9D45C1F}"/>
    <cellStyle name="Normal 2 2 9 4" xfId="1578" xr:uid="{0FB24FF3-1DAD-44DF-BF57-1F66C0DB31C3}"/>
    <cellStyle name="Normal 2 2 9 4 2" xfId="3602" xr:uid="{66991982-A716-4D61-9B9D-407E406354AB}"/>
    <cellStyle name="Normal 2 2 9 4 2 2" xfId="7611" xr:uid="{958FEDFF-DE74-440D-B3B9-8D62BF1753D7}"/>
    <cellStyle name="Normal 2 2 9 4 2 3" xfId="28512" xr:uid="{4E2BD300-6CAD-4E82-986B-EA187F141AEB}"/>
    <cellStyle name="Normal 2 2 9 4 3" xfId="5620" xr:uid="{BFD985A6-CF78-4C28-B409-A993E6B125E2}"/>
    <cellStyle name="Normal 2 2 9 4 4" xfId="10115" xr:uid="{7DBD5DD4-57D1-403D-95FE-60F42C88E729}"/>
    <cellStyle name="Normal 2 2 9 4 5" xfId="12345" xr:uid="{4846B1EC-0950-49E1-BD23-DB9E3FCF103D}"/>
    <cellStyle name="Normal 2 2 9 5" xfId="2565" xr:uid="{B0408344-C3B3-4AE0-9BAA-A85D15895061}"/>
    <cellStyle name="Normal 2 2 9 5 2" xfId="6574" xr:uid="{C8018308-A3A5-41C4-A5D7-B59D9D0EBF1D}"/>
    <cellStyle name="Normal 2 2 9 5 3" xfId="27531" xr:uid="{D01986CC-DFC5-4663-B08B-74FF8941532F}"/>
    <cellStyle name="Normal 2 2 9 6" xfId="4581" xr:uid="{68082835-C883-429E-BE35-88EA865E3FA5}"/>
    <cellStyle name="Normal 2 2 9 6 2" xfId="25163" xr:uid="{CFB94528-4559-4AAE-9576-54C76CD1D3D5}"/>
    <cellStyle name="Normal 2 2 9 7" xfId="9076" xr:uid="{2B89404C-3A20-4659-8C9B-EC5B2E81F142}"/>
    <cellStyle name="Normal 2 2 9 8" xfId="11300" xr:uid="{8C146C33-0605-4385-8D6D-3925FB7458BB}"/>
    <cellStyle name="Normal 2 20" xfId="120" xr:uid="{1A6FE2EB-7368-4226-B5D9-8171998DD577}"/>
    <cellStyle name="Normal 2 21" xfId="11041" xr:uid="{826051C5-96DB-4EED-886A-2A87E8F514A3}"/>
    <cellStyle name="Normal 2 22" xfId="29331" xr:uid="{D16DCB6C-5888-4C0B-A2CA-E3596E3D42B1}"/>
    <cellStyle name="Normal 2 3" xfId="123" xr:uid="{5C5F2483-6D33-4848-B017-02E7DE3D2C54}"/>
    <cellStyle name="Normal 2 3 10" xfId="25164" xr:uid="{C3FB9A98-C204-45B8-A169-7C8A324B0B85}"/>
    <cellStyle name="Normal 2 3 11" xfId="27289" xr:uid="{1AC61021-06E3-419E-8A45-1934B1667C22}"/>
    <cellStyle name="Normal 2 3 12" xfId="13194" xr:uid="{8903D93B-04C8-4C27-8732-7790D765516E}"/>
    <cellStyle name="Normal 2 3 2" xfId="363" xr:uid="{D2F2B332-F461-4A23-968A-D97AE309DF4A}"/>
    <cellStyle name="Normal 2 3 2 2" xfId="421" xr:uid="{6835CF32-4553-495E-8336-D9027D6A0BC8}"/>
    <cellStyle name="Normal 2 3 2 2 2" xfId="25167" xr:uid="{3BC4E8C5-E453-4B75-B658-55EC539A9D0C}"/>
    <cellStyle name="Normal 2 3 2 2 3" xfId="25168" xr:uid="{0E258A25-0478-4772-B029-6C9758CF1F6E}"/>
    <cellStyle name="Normal 2 3 2 2 4" xfId="27465" xr:uid="{04509832-BD98-49D9-9DBB-7F9E2F029DAA}"/>
    <cellStyle name="Normal 2 3 2 2 5" xfId="25166" xr:uid="{C5225D00-FA3A-4B7C-859C-E62A0FDBD5B6}"/>
    <cellStyle name="Normal 2 3 2 3" xfId="25169" xr:uid="{0F5136C1-76C4-47BE-B286-982825B7F508}"/>
    <cellStyle name="Normal 2 3 2 4" xfId="25170" xr:uid="{977D4CDC-C5D7-408D-BEE6-947BE8A56CE2}"/>
    <cellStyle name="Normal 2 3 2 5" xfId="25171" xr:uid="{5B0A3E9C-360C-4ACE-8A31-8E64505FA4F6}"/>
    <cellStyle name="Normal 2 3 2 6" xfId="27440" xr:uid="{87408E0E-C809-4BED-9975-D60F08224545}"/>
    <cellStyle name="Normal 2 3 2 7" xfId="25165" xr:uid="{2F28834C-DEEB-4BFF-B9DA-8D0636B15E7F}"/>
    <cellStyle name="Normal 2 3 3" xfId="444" xr:uid="{31FC7A78-9259-4217-B920-9F5FCE492DC3}"/>
    <cellStyle name="Normal 2 3 3 2" xfId="25173" xr:uid="{8BD26123-BC2B-48EC-8C1A-3CD0E226BA87}"/>
    <cellStyle name="Normal 2 3 3 2 2" xfId="25174" xr:uid="{6BD60FED-CA3E-4A61-A656-19C0B2CC8181}"/>
    <cellStyle name="Normal 2 3 3 2 3" xfId="25175" xr:uid="{B02F3AB3-FC49-4EAC-B0CB-2C1132BCFF86}"/>
    <cellStyle name="Normal 2 3 3 3" xfId="25176" xr:uid="{1976025D-B1DD-4A6F-8000-4F0E2AEC3D89}"/>
    <cellStyle name="Normal 2 3 3 4" xfId="25177" xr:uid="{6A8450D5-B918-4B3A-B835-A20333F892FE}"/>
    <cellStyle name="Normal 2 3 3 5" xfId="25178" xr:uid="{555BB1FD-FEFB-467B-8E80-B300D14880D5}"/>
    <cellStyle name="Normal 2 3 3 6" xfId="27479" xr:uid="{3DF3B88D-A5DC-447B-90D6-2E5AE7E432D1}"/>
    <cellStyle name="Normal 2 3 3 7" xfId="25172" xr:uid="{72235E57-8830-4046-BB6B-3F68F18C3095}"/>
    <cellStyle name="Normal 2 3 4" xfId="636" xr:uid="{75547E88-7042-42AD-A625-0BF3C41F7B08}"/>
    <cellStyle name="Normal 2 3 4 2" xfId="2348" xr:uid="{DD6AAF9F-475A-47AA-A591-99A0DC469DD8}"/>
    <cellStyle name="Normal 2 3 4 2 2" xfId="29245" xr:uid="{646120C7-D9F4-43F0-A3FA-E1C83C3128AD}"/>
    <cellStyle name="Normal 2 3 4 2 3" xfId="25180" xr:uid="{3A4684E6-4230-4A14-A55D-66A5A8B2BCBE}"/>
    <cellStyle name="Normal 2 3 4 3" xfId="25181" xr:uid="{3FCD4ECB-B407-40CB-BE04-C90A8F203AE3}"/>
    <cellStyle name="Normal 2 3 4 4" xfId="27633" xr:uid="{F207C844-4A8A-4738-B2FD-74773278D278}"/>
    <cellStyle name="Normal 2 3 4 5" xfId="25179" xr:uid="{2D7CE8B3-D500-4901-871B-36D11ABFF58C}"/>
    <cellStyle name="Normal 2 3 5" xfId="396" xr:uid="{141AB677-D185-4CB2-B235-E1113CC8C822}"/>
    <cellStyle name="Normal 2 3 5 2" xfId="2362" xr:uid="{7E8A2CE4-E307-46AD-976C-330DF111F993}"/>
    <cellStyle name="Normal 2 3 5 2 2" xfId="29255" xr:uid="{554CF7CB-3588-4543-BD79-A7C6DF8CBA3C}"/>
    <cellStyle name="Normal 2 3 5 2 3" xfId="27455" xr:uid="{C3B7EAF9-DFDC-42BB-89AF-4CBFFB4C9083}"/>
    <cellStyle name="Normal 2 3 5 3" xfId="25182" xr:uid="{6F67B4E4-2AE4-46F4-97F6-654D4F90AF8D}"/>
    <cellStyle name="Normal 2 3 6" xfId="8435" xr:uid="{95AF86A4-8F8E-47E8-8FF8-85DABC08A3AF}"/>
    <cellStyle name="Normal 2 3 6 2" xfId="25183" xr:uid="{7354D5DD-DA40-4D45-80CD-C422FD3976E1}"/>
    <cellStyle name="Normal 2 3 7" xfId="8449" xr:uid="{E687919F-C208-48FD-957D-058EDB0A1C72}"/>
    <cellStyle name="Normal 2 3 7 2" xfId="25184" xr:uid="{D41896AE-7D14-4030-805E-DE3FDFDEB6D5}"/>
    <cellStyle name="Normal 2 3 8" xfId="25185" xr:uid="{66D38EE7-D040-4C62-AAF9-959E31F85E8B}"/>
    <cellStyle name="Normal 2 3 9" xfId="27266" xr:uid="{A9BE3133-03E4-4B08-9511-39F7563BBECC}"/>
    <cellStyle name="Normal 2 4" xfId="389" xr:uid="{005DB1A8-08A0-4939-B8CA-CAB4DF12C71F}"/>
    <cellStyle name="Normal 2 4 10" xfId="25186" xr:uid="{8534D606-EBCB-4967-93C6-3E38E3218EA0}"/>
    <cellStyle name="Normal 2 4 11" xfId="29393" xr:uid="{3A2951C3-923C-45B5-B45B-C35449567DF7}"/>
    <cellStyle name="Normal 2 4 2" xfId="548" xr:uid="{C5BFAE6C-C8A1-43F4-922A-C9792CBB975B}"/>
    <cellStyle name="Normal 2 4 2 2" xfId="8711" xr:uid="{B313CA22-94C5-4FA8-B139-BFC4340B6E8A}"/>
    <cellStyle name="Normal 2 4 2 2 2" xfId="25189" xr:uid="{06976304-858E-4557-BB27-359FE74D80A1}"/>
    <cellStyle name="Normal 2 4 2 2 3" xfId="25190" xr:uid="{5D9E3526-1194-4BA5-9B2A-3C5CCBEFDE27}"/>
    <cellStyle name="Normal 2 4 2 2 4" xfId="25188" xr:uid="{94A92C40-DB44-43F8-B5AB-50F638ACC221}"/>
    <cellStyle name="Normal 2 4 2 3" xfId="8580" xr:uid="{D328E952-203C-4C07-8D47-3D49AD4C804C}"/>
    <cellStyle name="Normal 2 4 2 3 2" xfId="25191" xr:uid="{58AAEF31-9DEF-4C4C-AA79-FE4AA2747FC5}"/>
    <cellStyle name="Normal 2 4 2 4" xfId="25192" xr:uid="{FE40A81E-E679-4D7C-B2A5-5B6AF65378F3}"/>
    <cellStyle name="Normal 2 4 2 5" xfId="25193" xr:uid="{B9725881-336B-45AF-810B-5DC958F4F6F6}"/>
    <cellStyle name="Normal 2 4 2 6" xfId="27561" xr:uid="{DB372642-8F7D-49C4-8FAB-089AB9729C22}"/>
    <cellStyle name="Normal 2 4 2 7" xfId="25187" xr:uid="{92E83F2D-6F2B-4858-AEAC-F5463F532F1E}"/>
    <cellStyle name="Normal 2 4 3" xfId="539" xr:uid="{ECF02965-1305-49C9-899D-90DF176B6ADE}"/>
    <cellStyle name="Normal 2 4 3 2" xfId="2369" xr:uid="{DA0C8949-4975-4152-AA89-B7FDB78FC4C0}"/>
    <cellStyle name="Normal 2 4 3 2 2" xfId="25196" xr:uid="{0E4FDD09-E984-4266-8BD3-6ADBCDFA2A4D}"/>
    <cellStyle name="Normal 2 4 3 2 3" xfId="25197" xr:uid="{125B182A-F98B-460C-B77E-409B335E78C0}"/>
    <cellStyle name="Normal 2 4 3 2 4" xfId="29248" xr:uid="{2F9E529D-FB80-4965-9AC7-9530E905C7C0}"/>
    <cellStyle name="Normal 2 4 3 2 5" xfId="25195" xr:uid="{49C8BAC5-57FC-40E3-A11D-B0FA1C1130D3}"/>
    <cellStyle name="Normal 2 4 3 3" xfId="25198" xr:uid="{5E5634F0-8D25-4DB5-AD75-69D4FDA2DA59}"/>
    <cellStyle name="Normal 2 4 3 4" xfId="25199" xr:uid="{1C107154-5BA1-4DD0-B0FF-55F7CAA3588F}"/>
    <cellStyle name="Normal 2 4 3 5" xfId="25200" xr:uid="{5F4926F9-A3A2-4E47-BBF2-90AD4B040212}"/>
    <cellStyle name="Normal 2 4 3 6" xfId="27554" xr:uid="{FDDF24CC-C9CE-444C-8008-A794A3F3ED6A}"/>
    <cellStyle name="Normal 2 4 3 7" xfId="25194" xr:uid="{CE72E193-7F3B-4329-BE35-E8A8B5895EC5}"/>
    <cellStyle name="Normal 2 4 4" xfId="8372" xr:uid="{ED196A64-327A-4E44-AEA8-FD4007F71897}"/>
    <cellStyle name="Normal 2 4 4 2" xfId="25202" xr:uid="{FE6AB501-1F6D-4F30-8D25-761C448FCF67}"/>
    <cellStyle name="Normal 2 4 4 3" xfId="25203" xr:uid="{F3257780-C55D-455F-9017-3B7F10FCDAD5}"/>
    <cellStyle name="Normal 2 4 4 4" xfId="25201" xr:uid="{1C094A3F-B80A-4E7F-AAEF-97BEC4E8FF3C}"/>
    <cellStyle name="Normal 2 4 4 5" xfId="11174" xr:uid="{98838896-9C8D-40C5-8F12-C69D85B4A480}"/>
    <cellStyle name="Normal 2 4 5" xfId="25204" xr:uid="{851EBE85-2D98-4BE3-AFBA-5CC6E9BE0FB5}"/>
    <cellStyle name="Normal 2 4 6" xfId="25205" xr:uid="{4C5B20BC-E9B7-4508-A488-513234CCE9B7}"/>
    <cellStyle name="Normal 2 4 7" xfId="25206" xr:uid="{CDDEA2D6-7C85-44F8-A929-E5685FD9484B}"/>
    <cellStyle name="Normal 2 4 8" xfId="27233" xr:uid="{5208374D-9F91-41FC-94F9-CA597E9F8986}"/>
    <cellStyle name="Normal 2 4 9" xfId="27451" xr:uid="{4188F2F4-445D-49EA-BE9E-83CE7638E445}"/>
    <cellStyle name="Normal 2 5" xfId="537" xr:uid="{F40377EE-55D8-45D8-8AFB-5863F4022DE7}"/>
    <cellStyle name="Normal 2 5 10" xfId="25207" xr:uid="{21081CE1-6F8C-4958-B99D-5BE89A9FF4BA}"/>
    <cellStyle name="Normal 2 5 11" xfId="11322" xr:uid="{AD3835F4-3C0F-40BB-A1B9-F169BEB363C2}"/>
    <cellStyle name="Normal 2 5 2" xfId="782" xr:uid="{337ADDDC-4389-4760-85F6-1E59C47D2802}"/>
    <cellStyle name="Normal 2 5 2 2" xfId="1827" xr:uid="{DB86448C-00D9-4565-8E03-060EB30955BC}"/>
    <cellStyle name="Normal 2 5 2 2 2" xfId="3851" xr:uid="{F4DAF423-9D3C-44B9-981A-D6EF51F8F409}"/>
    <cellStyle name="Normal 2 5 2 2 2 2" xfId="7860" xr:uid="{9CE77E1F-2A38-4A7B-B7BE-45FB1211D0F6}"/>
    <cellStyle name="Normal 2 5 2 2 2 3" xfId="25210" xr:uid="{45EEC4F3-B1BE-4BAF-A546-3068714DBECB}"/>
    <cellStyle name="Normal 2 5 2 2 3" xfId="5869" xr:uid="{B079C82E-2523-41F9-B8E5-C8C0E7FFCE02}"/>
    <cellStyle name="Normal 2 5 2 2 3 2" xfId="25211" xr:uid="{9CE1F0CD-32F1-4DC1-B6D7-FB1C3317BB21}"/>
    <cellStyle name="Normal 2 5 2 2 4" xfId="10364" xr:uid="{FDAC8DE5-2A7E-434C-A863-320D0C5FEDCB}"/>
    <cellStyle name="Normal 2 5 2 2 4 2" xfId="28742" xr:uid="{6257EDDA-172B-4B6A-AFBF-A865E0CAB3E1}"/>
    <cellStyle name="Normal 2 5 2 2 5" xfId="25209" xr:uid="{1E694588-6E1A-42B6-A91F-0CFD7A1F2D10}"/>
    <cellStyle name="Normal 2 5 2 2 6" xfId="12594" xr:uid="{8D0BCB19-EB05-4418-BCFC-774F62DE813E}"/>
    <cellStyle name="Normal 2 5 2 3" xfId="2814" xr:uid="{E1A9F12E-E859-424B-B8FC-7C056E0627B5}"/>
    <cellStyle name="Normal 2 5 2 3 2" xfId="6823" xr:uid="{7CB25249-7DA2-45D8-8A91-F0CF37133D55}"/>
    <cellStyle name="Normal 2 5 2 3 3" xfId="25212" xr:uid="{55F369F6-D261-4C45-AB5B-0CD42E2126BB}"/>
    <cellStyle name="Normal 2 5 2 4" xfId="4831" xr:uid="{332537E8-E336-4962-9C0F-A667427DA2EF}"/>
    <cellStyle name="Normal 2 5 2 4 2" xfId="25213" xr:uid="{D7B44787-489C-4BAA-B76D-A7CFCFE70CE1}"/>
    <cellStyle name="Normal 2 5 2 5" xfId="9327" xr:uid="{A7FE9865-9C71-4D61-ADB9-32FCC29FD464}"/>
    <cellStyle name="Normal 2 5 2 5 2" xfId="25214" xr:uid="{AF19211D-1F08-4708-BD1B-9ECE41468B2E}"/>
    <cellStyle name="Normal 2 5 2 6" xfId="27759" xr:uid="{F9048484-8593-45DA-92AF-415866C9D99E}"/>
    <cellStyle name="Normal 2 5 2 7" xfId="25208" xr:uid="{8BC6A85E-CD2A-411D-B4F3-36C617C9D900}"/>
    <cellStyle name="Normal 2 5 2 8" xfId="11556" xr:uid="{61EEA204-A783-4074-AB8F-D4A5468E0E92}"/>
    <cellStyle name="Normal 2 5 3" xfId="1053" xr:uid="{3251F1FB-9983-49E4-AE35-F6E84C36131A}"/>
    <cellStyle name="Normal 2 5 3 2" xfId="2094" xr:uid="{D7249F38-FA13-4F1F-9A67-198422362AB1}"/>
    <cellStyle name="Normal 2 5 3 2 2" xfId="4118" xr:uid="{511DF8F5-3AFD-4D6F-9989-B44B52DD1E1C}"/>
    <cellStyle name="Normal 2 5 3 2 2 2" xfId="8127" xr:uid="{7162A4EB-FFE5-4DD5-AE9D-4854F189DEB6}"/>
    <cellStyle name="Normal 2 5 3 2 2 3" xfId="25217" xr:uid="{E9C50C35-C2B8-4AD5-BCE8-FCF984918E95}"/>
    <cellStyle name="Normal 2 5 3 2 3" xfId="6136" xr:uid="{0EBBEE30-0833-4A7B-A692-88CE5B1E60D6}"/>
    <cellStyle name="Normal 2 5 3 2 3 2" xfId="25218" xr:uid="{CF7963D2-3A8D-4619-A83D-4E31DB612DEB}"/>
    <cellStyle name="Normal 2 5 3 2 4" xfId="10631" xr:uid="{6045FC1D-5413-4343-9D55-1DBC4C13E9FB}"/>
    <cellStyle name="Normal 2 5 3 2 4 2" xfId="29004" xr:uid="{8192A2C3-E471-4676-A184-753DECB80818}"/>
    <cellStyle name="Normal 2 5 3 2 5" xfId="25216" xr:uid="{D6298FEA-5358-4B72-AC85-E8F9ADA4EDEF}"/>
    <cellStyle name="Normal 2 5 3 2 6" xfId="12861" xr:uid="{DF212F01-EC5B-4150-B6CC-DD12DA5C078F}"/>
    <cellStyle name="Normal 2 5 3 3" xfId="3081" xr:uid="{5C4CC008-E817-4598-AA57-F8D24594C002}"/>
    <cellStyle name="Normal 2 5 3 3 2" xfId="7090" xr:uid="{3D991E29-A5BF-48E9-B287-37F749D6600E}"/>
    <cellStyle name="Normal 2 5 3 3 3" xfId="25219" xr:uid="{5D95B9A9-5B82-4EEC-B804-97BFEE6E758B}"/>
    <cellStyle name="Normal 2 5 3 4" xfId="5099" xr:uid="{59CA8EDC-4D39-4CE0-B627-5C10D570C735}"/>
    <cellStyle name="Normal 2 5 3 4 2" xfId="25220" xr:uid="{C6B34FCA-7CC0-4D5D-92E9-EB80739BE7C7}"/>
    <cellStyle name="Normal 2 5 3 5" xfId="9594" xr:uid="{B1E5C850-6F5A-4DBC-B56A-E86248FFAC68}"/>
    <cellStyle name="Normal 2 5 3 5 2" xfId="25221" xr:uid="{E07906CF-DACD-4737-AD70-1F8D6FC163D2}"/>
    <cellStyle name="Normal 2 5 3 6" xfId="28006" xr:uid="{8EBDB1EF-F412-4634-A9C4-151BFB838AFD}"/>
    <cellStyle name="Normal 2 5 3 7" xfId="25215" xr:uid="{635826F8-801C-45B9-B72F-9F0044CD6DEB}"/>
    <cellStyle name="Normal 2 5 3 8" xfId="11824" xr:uid="{62594C90-B520-4BE3-A3A4-47E8DD133B15}"/>
    <cellStyle name="Normal 2 5 4" xfId="1599" xr:uid="{9F0B725A-BFC7-4960-A0B8-AC5696AEB459}"/>
    <cellStyle name="Normal 2 5 4 2" xfId="3623" xr:uid="{B5FCBE9E-F5B7-4833-965A-2C09ACBE07FA}"/>
    <cellStyle name="Normal 2 5 4 2 2" xfId="7632" xr:uid="{AF349B89-9E9F-4B3C-968A-C386A23D0C3F}"/>
    <cellStyle name="Normal 2 5 4 2 3" xfId="25223" xr:uid="{D805B479-DCEC-4A03-87BF-3778EA7E80DE}"/>
    <cellStyle name="Normal 2 5 4 3" xfId="5641" xr:uid="{6994C41A-AC0A-405D-8BCF-72F0F0066031}"/>
    <cellStyle name="Normal 2 5 4 3 2" xfId="25224" xr:uid="{C81457F2-90F2-4641-A7E3-187ADF82D275}"/>
    <cellStyle name="Normal 2 5 4 4" xfId="10136" xr:uid="{7FAD57B6-F561-488F-9D9E-0A9EA78180C4}"/>
    <cellStyle name="Normal 2 5 4 4 2" xfId="28532" xr:uid="{8215D757-BF2F-4F2F-9BF6-C0D523B55D33}"/>
    <cellStyle name="Normal 2 5 4 5" xfId="25222" xr:uid="{27926749-7ABF-4F31-A82F-FA5D15C642B5}"/>
    <cellStyle name="Normal 2 5 4 6" xfId="12366" xr:uid="{31CBC1B4-B587-40A0-9683-8EC968933D02}"/>
    <cellStyle name="Normal 2 5 5" xfId="2586" xr:uid="{F79E0E4E-7D3B-459E-B4BF-899010F15B15}"/>
    <cellStyle name="Normal 2 5 5 2" xfId="6595" xr:uid="{A7A8504A-B1A9-422C-9CFE-DB0E7A57549B}"/>
    <cellStyle name="Normal 2 5 5 3" xfId="25225" xr:uid="{3A512965-0A7B-4936-A727-74BA8E7F9FB2}"/>
    <cellStyle name="Normal 2 5 6" xfId="4602" xr:uid="{AF75843D-9548-468D-900A-AE1A55E0F86E}"/>
    <cellStyle name="Normal 2 5 6 2" xfId="25226" xr:uid="{376390EF-7966-4170-95D4-4C24FDEDDE9B}"/>
    <cellStyle name="Normal 2 5 7" xfId="8624" xr:uid="{8FD10229-A6B9-4F53-9B97-35EC9C0BE6B8}"/>
    <cellStyle name="Normal 2 5 7 2" xfId="25227" xr:uid="{9CD3A41A-61F0-4037-B936-4D19650A7A68}"/>
    <cellStyle name="Normal 2 5 8" xfId="9097" xr:uid="{5F76E98F-F36B-4162-B465-A002CDC4F9F7}"/>
    <cellStyle name="Normal 2 5 8 2" xfId="27280" xr:uid="{18FFAC7D-EF44-4841-BD14-A1CD95F3909A}"/>
    <cellStyle name="Normal 2 5 9" xfId="27552" xr:uid="{1027525A-D514-4464-A67A-72AE5CCC8E6A}"/>
    <cellStyle name="Normal 2 6" xfId="565" xr:uid="{403AE234-E4AA-42AD-BB9C-E87CBBDE7966}"/>
    <cellStyle name="Normal 2 6 2" xfId="803" xr:uid="{E1983DCA-79D2-4173-AB24-85A08E7FD617}"/>
    <cellStyle name="Normal 2 6 2 2" xfId="1848" xr:uid="{AE9DD898-FADC-443F-8203-2BAB739CBCDC}"/>
    <cellStyle name="Normal 2 6 2 2 2" xfId="3872" xr:uid="{B5A96516-10D4-47C0-A173-C15EB33789EB}"/>
    <cellStyle name="Normal 2 6 2 2 2 2" xfId="7881" xr:uid="{12D383DB-3FA4-4C52-ABCF-E74369AA66AE}"/>
    <cellStyle name="Normal 2 6 2 2 2 3" xfId="28762" xr:uid="{DFA4E237-33CD-42D5-83BD-EFABFCAE94C2}"/>
    <cellStyle name="Normal 2 6 2 2 3" xfId="5890" xr:uid="{02CDE096-CAA0-491D-8859-C04D8174C5C0}"/>
    <cellStyle name="Normal 2 6 2 2 3 2" xfId="25230" xr:uid="{144E9D30-9F2C-4952-A783-1BA164955B4D}"/>
    <cellStyle name="Normal 2 6 2 2 4" xfId="10385" xr:uid="{31E9380C-6DE2-49FE-AA25-2F0C877675FC}"/>
    <cellStyle name="Normal 2 6 2 2 5" xfId="12615" xr:uid="{68E2784F-77D6-489A-84CC-7278D45E6539}"/>
    <cellStyle name="Normal 2 6 2 3" xfId="2835" xr:uid="{F4FC03C2-AD02-4A36-8EB7-50E0B9133B96}"/>
    <cellStyle name="Normal 2 6 2 3 2" xfId="6844" xr:uid="{F9E9B8F9-FBA0-40D3-8AEA-8D2D97761270}"/>
    <cellStyle name="Normal 2 6 2 3 3" xfId="25231" xr:uid="{0F9BF7BE-143B-4393-AA0A-6FB3DC01D265}"/>
    <cellStyle name="Normal 2 6 2 4" xfId="4852" xr:uid="{3150402C-3745-446C-8F31-A2E20F16473A}"/>
    <cellStyle name="Normal 2 6 2 4 2" xfId="27778" xr:uid="{E2F19A9F-8D75-4D46-9094-98C72AF3BB8C}"/>
    <cellStyle name="Normal 2 6 2 5" xfId="9348" xr:uid="{6C9974B1-FF92-42F8-9670-ADDE64732791}"/>
    <cellStyle name="Normal 2 6 2 5 2" xfId="25229" xr:uid="{6D46B850-E125-4142-B867-47B839F6186D}"/>
    <cellStyle name="Normal 2 6 2 6" xfId="11577" xr:uid="{AEAF3FAC-6E9E-41FD-9285-B59EB0106586}"/>
    <cellStyle name="Normal 2 6 3" xfId="1074" xr:uid="{404387D3-FADE-4437-9805-1479FC447D89}"/>
    <cellStyle name="Normal 2 6 3 2" xfId="2115" xr:uid="{A956B7F9-F5F6-44B7-83EC-5545AFC8B65E}"/>
    <cellStyle name="Normal 2 6 3 2 2" xfId="4139" xr:uid="{582807DE-5173-4B7E-B538-C6D686E8B374}"/>
    <cellStyle name="Normal 2 6 3 2 2 2" xfId="8148" xr:uid="{21602669-21C3-4A88-A81B-E786037FC176}"/>
    <cellStyle name="Normal 2 6 3 2 2 3" xfId="29025" xr:uid="{155AE81A-9CD4-49FA-A031-2149D7FF460D}"/>
    <cellStyle name="Normal 2 6 3 2 3" xfId="6157" xr:uid="{23705E85-33E5-446A-8756-063C8344E7D4}"/>
    <cellStyle name="Normal 2 6 3 2 4" xfId="10652" xr:uid="{E004A333-856B-4454-8036-1763DC2C7122}"/>
    <cellStyle name="Normal 2 6 3 2 5" xfId="12882" xr:uid="{1378DFC3-E4F0-4712-B27A-49982AC3AB5F}"/>
    <cellStyle name="Normal 2 6 3 3" xfId="3102" xr:uid="{F76B7494-14C4-47B4-9626-891A2F16E05B}"/>
    <cellStyle name="Normal 2 6 3 3 2" xfId="7111" xr:uid="{D1E791A7-2ED5-448A-B64A-C6AA7CE63951}"/>
    <cellStyle name="Normal 2 6 3 3 3" xfId="28026" xr:uid="{FB107454-0AC8-4E94-9BFC-81995530B84A}"/>
    <cellStyle name="Normal 2 6 3 4" xfId="5120" xr:uid="{00828323-DBEA-4B43-A505-352F62E71E9F}"/>
    <cellStyle name="Normal 2 6 3 4 2" xfId="25232" xr:uid="{110833E8-9854-4C91-AC39-C5DA5D78C7B8}"/>
    <cellStyle name="Normal 2 6 3 5" xfId="9615" xr:uid="{5180B581-DBB7-4379-BBF9-EE33DF03883B}"/>
    <cellStyle name="Normal 2 6 3 6" xfId="11845" xr:uid="{F9E0E32B-86C5-43A9-A73A-64D4CD9C98F9}"/>
    <cellStyle name="Normal 2 6 4" xfId="1623" xr:uid="{C42D353F-C042-41D1-9807-DCC66F241348}"/>
    <cellStyle name="Normal 2 6 4 2" xfId="3647" xr:uid="{656DFBB0-3162-4636-8EC0-045A82DDCDA5}"/>
    <cellStyle name="Normal 2 6 4 2 2" xfId="7656" xr:uid="{8F1C8510-E63D-46BD-B54C-8E3CA3ED11A7}"/>
    <cellStyle name="Normal 2 6 4 2 3" xfId="28556" xr:uid="{731CD1AE-7450-4F5E-8D88-D41DE77B9E1E}"/>
    <cellStyle name="Normal 2 6 4 3" xfId="5665" xr:uid="{71DEC077-BD58-44A1-A24A-189DF121B681}"/>
    <cellStyle name="Normal 2 6 4 3 2" xfId="25233" xr:uid="{F51073DB-10C5-4380-934A-A4DB748FA2FE}"/>
    <cellStyle name="Normal 2 6 4 4" xfId="10160" xr:uid="{FA457A98-9EB7-41F2-A9C0-06A9FDF3258D}"/>
    <cellStyle name="Normal 2 6 4 5" xfId="12390" xr:uid="{DAF0C0D0-C121-4DDE-8725-49E12396FB76}"/>
    <cellStyle name="Normal 2 6 5" xfId="2610" xr:uid="{326AE7F2-3123-4EEC-8D65-8BE7AA873279}"/>
    <cellStyle name="Normal 2 6 5 2" xfId="6619" xr:uid="{20B520FF-80FA-4C52-AC07-CD173DC347DB}"/>
    <cellStyle name="Normal 2 6 5 3" xfId="25234" xr:uid="{77E0329B-FAF6-4D2B-B4D9-5DC978D7AD2B}"/>
    <cellStyle name="Normal 2 6 6" xfId="4626" xr:uid="{08997D58-FB23-4CDB-91B4-F222AEA5B4E6}"/>
    <cellStyle name="Normal 2 6 6 2" xfId="25235" xr:uid="{3AD3D3BE-5A37-448A-96AA-47656DFD8D98}"/>
    <cellStyle name="Normal 2 6 7" xfId="9121" xr:uid="{9BFBF6A5-8E01-4C3F-AA0A-51A7AB05A23F}"/>
    <cellStyle name="Normal 2 6 7 2" xfId="27577" xr:uid="{07096A5D-AFBF-46BF-8868-A4A150D798F3}"/>
    <cellStyle name="Normal 2 6 8" xfId="25228" xr:uid="{4419914C-BC5C-4205-A04F-79D663A82E78}"/>
    <cellStyle name="Normal 2 6 9" xfId="11346" xr:uid="{A9410FF6-1CC8-4EDB-BEE9-22388250D7BB}"/>
    <cellStyle name="Normal 2 7" xfId="589" xr:uid="{2FD7A4A9-4BC3-42E7-9817-8859F47E0A7D}"/>
    <cellStyle name="Normal 2 7 2" xfId="873" xr:uid="{8A6D0E35-AFDD-4B7F-BD98-0FF648E450EB}"/>
    <cellStyle name="Normal 2 7 2 2" xfId="1914" xr:uid="{B51C1C76-922C-4623-9B56-DDAC0A0282D9}"/>
    <cellStyle name="Normal 2 7 2 2 2" xfId="3938" xr:uid="{764A20EE-E86F-4F22-85E9-E950D0DD3998}"/>
    <cellStyle name="Normal 2 7 2 2 2 2" xfId="7947" xr:uid="{5B0E47B9-DCCB-45CA-8C49-D21B63C2D1A4}"/>
    <cellStyle name="Normal 2 7 2 2 2 3" xfId="28828" xr:uid="{8FBCCD14-A7E0-47E9-ABC0-A1DE89E822F9}"/>
    <cellStyle name="Normal 2 7 2 2 3" xfId="5956" xr:uid="{655520BC-A954-4A07-8D4A-74428B8882CE}"/>
    <cellStyle name="Normal 2 7 2 2 3 2" xfId="25238" xr:uid="{BB8C6F7E-72AE-447D-B34F-84B9C3F8DD2E}"/>
    <cellStyle name="Normal 2 7 2 2 4" xfId="10451" xr:uid="{DC142F17-6B72-4F84-AD89-DC45695E784B}"/>
    <cellStyle name="Normal 2 7 2 2 5" xfId="12681" xr:uid="{686B09E1-C8FF-4AC0-A413-2F70D2390D66}"/>
    <cellStyle name="Normal 2 7 2 3" xfId="2901" xr:uid="{0578E5AB-3AE3-4A73-BF25-B187D7C6CBB3}"/>
    <cellStyle name="Normal 2 7 2 3 2" xfId="6910" xr:uid="{25F306D7-466E-4388-B342-535B39B331C4}"/>
    <cellStyle name="Normal 2 7 2 3 3" xfId="25239" xr:uid="{E03F8FB6-48DA-4A5B-9869-62C8B1515F26}"/>
    <cellStyle name="Normal 2 7 2 4" xfId="4919" xr:uid="{5739EC24-B439-447F-87AF-2940D23634F0}"/>
    <cellStyle name="Normal 2 7 2 4 2" xfId="27843" xr:uid="{2E5FF77A-EE2B-4326-8A49-647ADDBA3608}"/>
    <cellStyle name="Normal 2 7 2 5" xfId="9414" xr:uid="{12CC0BF4-96AE-4FE4-A057-4C77858A520B}"/>
    <cellStyle name="Normal 2 7 2 5 2" xfId="25237" xr:uid="{1B163E5B-89C7-47B8-B365-E60CE618857D}"/>
    <cellStyle name="Normal 2 7 2 6" xfId="11644" xr:uid="{2F0128AC-0A90-44FB-8E7F-82EDE6D1DC6D}"/>
    <cellStyle name="Normal 2 7 3" xfId="1140" xr:uid="{3813E42D-94AE-462F-B807-87C0AEF0098C}"/>
    <cellStyle name="Normal 2 7 3 2" xfId="2181" xr:uid="{660F7131-A88E-4B4D-8263-090C042339F2}"/>
    <cellStyle name="Normal 2 7 3 2 2" xfId="4205" xr:uid="{F431C5A9-4A74-4D00-BE50-D7CBC495D09D}"/>
    <cellStyle name="Normal 2 7 3 2 2 2" xfId="8214" xr:uid="{8F4E50BD-2B24-40AF-95A2-E916041EFD72}"/>
    <cellStyle name="Normal 2 7 3 2 2 3" xfId="29091" xr:uid="{4E6DAC8E-5B24-4F1B-8A2F-E8A45A435E6E}"/>
    <cellStyle name="Normal 2 7 3 2 3" xfId="6223" xr:uid="{8D9E4C86-E34B-459C-9B4F-BEA09A76027E}"/>
    <cellStyle name="Normal 2 7 3 2 4" xfId="10718" xr:uid="{5D896E82-0F19-4FD9-864D-D7FEA51C3454}"/>
    <cellStyle name="Normal 2 7 3 2 5" xfId="12948" xr:uid="{91BD782C-7632-49C7-943F-1329570D9DAE}"/>
    <cellStyle name="Normal 2 7 3 3" xfId="3168" xr:uid="{1A14933E-F24E-4E02-BF51-0619519C4AFE}"/>
    <cellStyle name="Normal 2 7 3 3 2" xfId="7177" xr:uid="{0AAA1D51-0456-4B70-965A-F99F2401A402}"/>
    <cellStyle name="Normal 2 7 3 3 3" xfId="28091" xr:uid="{16BBBC54-3473-439C-89EB-45E79694439C}"/>
    <cellStyle name="Normal 2 7 3 4" xfId="5186" xr:uid="{DC281B36-3094-48B8-82D1-87386E7AB7CE}"/>
    <cellStyle name="Normal 2 7 3 4 2" xfId="25240" xr:uid="{527F63CA-48D3-4704-A1ED-1E0099DD4554}"/>
    <cellStyle name="Normal 2 7 3 5" xfId="9681" xr:uid="{D01CDA4A-EED2-4780-86F6-A8FD3B57D6F9}"/>
    <cellStyle name="Normal 2 7 3 6" xfId="11911" xr:uid="{72F1FE7F-E7D4-4CC3-A0D5-72140367BCA6}"/>
    <cellStyle name="Normal 2 7 4" xfId="1647" xr:uid="{F9D7EBD5-4477-4066-AFF3-3E2DA3A39D96}"/>
    <cellStyle name="Normal 2 7 4 2" xfId="3671" xr:uid="{3642EE4F-B7F7-4E45-A99B-01E652CF20C4}"/>
    <cellStyle name="Normal 2 7 4 2 2" xfId="7680" xr:uid="{33B451AB-9008-4923-B34C-7DDA7741A649}"/>
    <cellStyle name="Normal 2 7 4 2 3" xfId="28580" xr:uid="{3BE7AA47-8C74-4F73-9642-FBAE5AF53E45}"/>
    <cellStyle name="Normal 2 7 4 3" xfId="5689" xr:uid="{3A51B0E8-F2E9-4411-908E-A26D8ADD477B}"/>
    <cellStyle name="Normal 2 7 4 3 2" xfId="25241" xr:uid="{4AA9EE15-184C-48BB-A91D-FCC4E2B9DAEA}"/>
    <cellStyle name="Normal 2 7 4 4" xfId="10184" xr:uid="{A4B6BC3A-0917-4FE1-AABE-1602A603E61E}"/>
    <cellStyle name="Normal 2 7 4 5" xfId="12414" xr:uid="{CBAF46CB-1BCB-43C6-97D1-705B11251ECE}"/>
    <cellStyle name="Normal 2 7 5" xfId="2634" xr:uid="{18D43985-4376-4EB6-A97B-FE486BE489DE}"/>
    <cellStyle name="Normal 2 7 5 2" xfId="6643" xr:uid="{48AAE1B8-0836-4772-A398-F9AF9A9C2E94}"/>
    <cellStyle name="Normal 2 7 5 3" xfId="25242" xr:uid="{73A56DFF-F158-4C74-BA58-34F9D9F94403}"/>
    <cellStyle name="Normal 2 7 6" xfId="4650" xr:uid="{8F6CCEBE-AFA7-403F-863C-C9A626DC5540}"/>
    <cellStyle name="Normal 2 7 6 2" xfId="27598" xr:uid="{24D098FC-3194-432E-8E06-0EC2F19B701C}"/>
    <cellStyle name="Normal 2 7 7" xfId="9145" xr:uid="{95F7B06A-C6A3-4118-AB94-1D79B9330D8B}"/>
    <cellStyle name="Normal 2 7 7 2" xfId="25236" xr:uid="{34E1980F-141B-42A4-9FB4-D8D59F238F36}"/>
    <cellStyle name="Normal 2 7 8" xfId="11370" xr:uid="{894DE6BD-8982-410F-80B7-2AFA47F6FED2}"/>
    <cellStyle name="Normal 2 8" xfId="615" xr:uid="{B66378C7-F0A9-42D7-9BFB-58F7B8530B74}"/>
    <cellStyle name="Normal 2 8 2" xfId="1671" xr:uid="{952D75C9-A745-42EF-AC76-85F3B57353B9}"/>
    <cellStyle name="Normal 2 8 2 2" xfId="3695" xr:uid="{2B0E1103-1D5A-4088-80C8-5D409B35D212}"/>
    <cellStyle name="Normal 2 8 2 2 2" xfId="7704" xr:uid="{F571B906-F9FB-460F-B930-7A011086EE41}"/>
    <cellStyle name="Normal 2 8 2 2 3" xfId="28603" xr:uid="{26B83CFC-C284-492A-919E-3B0BE961AFD5}"/>
    <cellStyle name="Normal 2 8 2 3" xfId="5713" xr:uid="{5B4FB157-3FF3-43C9-8DAE-12CD102864B7}"/>
    <cellStyle name="Normal 2 8 2 3 2" xfId="25244" xr:uid="{8323B522-48CC-4FF1-A2EF-995B71F34D51}"/>
    <cellStyle name="Normal 2 8 2 4" xfId="10208" xr:uid="{6B5F8EB8-10D2-47C6-90ED-340E7776DB1B}"/>
    <cellStyle name="Normal 2 8 2 5" xfId="12438" xr:uid="{B2A9FD7B-9991-4BCD-9DFE-2E1BFF612A6A}"/>
    <cellStyle name="Normal 2 8 3" xfId="2658" xr:uid="{B96F2B6F-A2D4-4ED8-9A98-3B7A837A0945}"/>
    <cellStyle name="Normal 2 8 3 2" xfId="6667" xr:uid="{41CE9559-F00B-4EDA-9B82-143DA26FA6B3}"/>
    <cellStyle name="Normal 2 8 3 3" xfId="25245" xr:uid="{D10FD17F-2E61-4E17-8BFD-559E13745233}"/>
    <cellStyle name="Normal 2 8 4" xfId="4674" xr:uid="{819DF822-235F-445A-8CB8-A0C68B809E80}"/>
    <cellStyle name="Normal 2 8 4 2" xfId="25246" xr:uid="{52AAD1C9-3A0A-4203-99C4-4A1C5F33ACBA}"/>
    <cellStyle name="Normal 2 8 5" xfId="9169" xr:uid="{E17C5D6B-3667-47DA-B94B-597F495DA7F7}"/>
    <cellStyle name="Normal 2 8 5 2" xfId="27619" xr:uid="{21B63920-2DE9-4C0A-8A06-305E3DA4BBD2}"/>
    <cellStyle name="Normal 2 8 6" xfId="25243" xr:uid="{6A61DC86-28C8-4BAE-A5FC-E9A33CCF4D72}"/>
    <cellStyle name="Normal 2 8 7" xfId="11395" xr:uid="{AC4344FF-DDC1-403F-9F3E-E156AE04E323}"/>
    <cellStyle name="Normal 2 9" xfId="897" xr:uid="{D3707170-9AC4-4BF0-8E58-421040C13EE9}"/>
    <cellStyle name="Normal 2 9 2" xfId="1938" xr:uid="{DEC14D74-DDED-43DC-8E3C-547EE4169ACA}"/>
    <cellStyle name="Normal 2 9 2 2" xfId="3962" xr:uid="{AA0C7692-DF06-4A6B-8898-8B609E17693B}"/>
    <cellStyle name="Normal 2 9 2 2 2" xfId="7971" xr:uid="{44C501E9-56BC-4D71-ACD4-43507A1B9325}"/>
    <cellStyle name="Normal 2 9 2 2 3" xfId="28851" xr:uid="{4F6B170D-A163-48EE-9E74-1D02F65C2616}"/>
    <cellStyle name="Normal 2 9 2 3" xfId="5980" xr:uid="{68162421-7082-43D7-8140-4566CC1848C6}"/>
    <cellStyle name="Normal 2 9 2 4" xfId="10475" xr:uid="{26492290-C796-4729-AF96-E15D1310C7A6}"/>
    <cellStyle name="Normal 2 9 2 5" xfId="12705" xr:uid="{F08207CD-165D-4687-BC2A-8FAE543DAC51}"/>
    <cellStyle name="Normal 2 9 3" xfId="2925" xr:uid="{2B8E9635-BF0A-40A0-B877-EA2465032895}"/>
    <cellStyle name="Normal 2 9 3 2" xfId="6934" xr:uid="{E08F6B04-1E3A-4B0D-9B7A-D709EE3CABD7}"/>
    <cellStyle name="Normal 2 9 3 3" xfId="27866" xr:uid="{E334F78A-1249-4450-A92A-19F25B266D5E}"/>
    <cellStyle name="Normal 2 9 4" xfId="4943" xr:uid="{06674672-0FE5-462B-BA14-22C93DF1BF32}"/>
    <cellStyle name="Normal 2 9 4 2" xfId="25247" xr:uid="{3E67C461-5747-4447-AA72-2E734622A872}"/>
    <cellStyle name="Normal 2 9 5" xfId="9438" xr:uid="{839E037D-7B26-4DD3-869F-B36E50F6BAC7}"/>
    <cellStyle name="Normal 2 9 6" xfId="11668" xr:uid="{5EEA76B1-357B-426A-ACBD-54564DECB67E}"/>
    <cellStyle name="Normal 20" xfId="136" xr:uid="{5101E23B-0FCE-4230-B4B9-8EC471B16C84}"/>
    <cellStyle name="Normal 20 10" xfId="11084" xr:uid="{D62B8C2C-B983-4560-B587-CE16BFA000F5}"/>
    <cellStyle name="Normal 20 2" xfId="308" xr:uid="{85421EE3-BE6D-46E2-8A96-68F3E2EA1073}"/>
    <cellStyle name="Normal 20 2 2" xfId="365" xr:uid="{CFB51C59-66D7-492D-8D85-BEB01641172D}"/>
    <cellStyle name="Normal 20 2 2 2" xfId="1717" xr:uid="{BA54EFBC-04B9-4E75-8DB1-9EF60D1865D5}"/>
    <cellStyle name="Normal 20 2 2 2 2" xfId="3741" xr:uid="{5AF15275-86D0-4B50-A628-D9C8D7B73B3C}"/>
    <cellStyle name="Normal 20 2 2 2 2 2" xfId="7750" xr:uid="{169D5B58-201C-4CB9-8FE3-63106E72465D}"/>
    <cellStyle name="Normal 20 2 2 2 2 3" xfId="28636" xr:uid="{FB790562-36D9-477C-A277-DC164744C452}"/>
    <cellStyle name="Normal 20 2 2 2 3" xfId="5759" xr:uid="{CD09C282-A626-4C98-AD45-51866C05ABF5}"/>
    <cellStyle name="Normal 20 2 2 2 3 2" xfId="25251" xr:uid="{F98F58B4-483C-44C8-8478-7277A1704849}"/>
    <cellStyle name="Normal 20 2 2 2 4" xfId="10254" xr:uid="{38A0F036-9F42-4004-BF2B-F70E1F8EFED5}"/>
    <cellStyle name="Normal 20 2 2 2 5" xfId="12484" xr:uid="{9FEA906E-F308-4E76-B289-E69D34148AA9}"/>
    <cellStyle name="Normal 20 2 2 3" xfId="25252" xr:uid="{632E6513-1614-49A9-9001-2F33226CA0B1}"/>
    <cellStyle name="Normal 20 2 2 4" xfId="27442" xr:uid="{522AA772-C9BB-499E-92EF-025DEDECBE88}"/>
    <cellStyle name="Normal 20 2 2 5" xfId="25250" xr:uid="{2EE96EE7-B098-40D5-BC86-7D867FA8CDA8}"/>
    <cellStyle name="Normal 20 2 3" xfId="670" xr:uid="{987A1ADF-0D9B-4048-A54B-7934FC1FB6CB}"/>
    <cellStyle name="Normal 20 2 3 2" xfId="2704" xr:uid="{9FAF1277-7514-4F68-8678-658EB844EE3C}"/>
    <cellStyle name="Normal 20 2 3 2 2" xfId="6713" xr:uid="{96ED0F81-6CB0-4598-A239-B11C3EC48C11}"/>
    <cellStyle name="Normal 20 2 3 2 3" xfId="27654" xr:uid="{3706EB0E-E9C8-47B6-B143-C504D840B688}"/>
    <cellStyle name="Normal 20 2 3 3" xfId="4721" xr:uid="{F0D7E114-30D4-4256-A8AB-B33FA7EF9A94}"/>
    <cellStyle name="Normal 20 2 3 3 2" xfId="25253" xr:uid="{FE4E2992-25C7-438F-A07C-F9482DE0723E}"/>
    <cellStyle name="Normal 20 2 3 4" xfId="9216" xr:uid="{E5A56F4F-591D-405F-8C6D-E20B133F9199}"/>
    <cellStyle name="Normal 20 2 3 5" xfId="11445" xr:uid="{7B9951F5-EEE7-4CC4-80DC-BD40F62EEBCD}"/>
    <cellStyle name="Normal 20 2 4" xfId="8522" xr:uid="{7B8A031A-97E0-495F-9618-2A2C61DD79E6}"/>
    <cellStyle name="Normal 20 2 4 2" xfId="25254" xr:uid="{0494A63C-CB9F-4632-84DC-85E03F78C291}"/>
    <cellStyle name="Normal 20 2 5" xfId="25255" xr:uid="{6AEA46C5-EFFF-4C58-8069-3DD990AB41C8}"/>
    <cellStyle name="Normal 20 2 6" xfId="27406" xr:uid="{C8B86129-1D24-4ECD-AA38-BA8EBE16D17F}"/>
    <cellStyle name="Normal 20 2 7" xfId="25249" xr:uid="{FC042017-7E28-403C-8B8F-EAFA385AFD4E}"/>
    <cellStyle name="Normal 20 3" xfId="262" xr:uid="{AA536A0F-CFF1-44D0-91EE-FAE9F3291058}"/>
    <cellStyle name="Normal 20 3 2" xfId="1984" xr:uid="{08333060-5C78-4E7F-8D45-F8EDF792F0BA}"/>
    <cellStyle name="Normal 20 3 2 2" xfId="4008" xr:uid="{5BF91780-E0BA-4737-8BB9-932A0E6FD5AA}"/>
    <cellStyle name="Normal 20 3 2 2 2" xfId="8017" xr:uid="{731C3ABC-C2AB-4B5C-B17E-FE9C422CF041}"/>
    <cellStyle name="Normal 20 3 2 2 3" xfId="25258" xr:uid="{3C0B1374-DAAE-492A-9B5C-D3307EAC17D3}"/>
    <cellStyle name="Normal 20 3 2 3" xfId="6026" xr:uid="{87E7FF39-C369-4D12-BB61-418E493213D7}"/>
    <cellStyle name="Normal 20 3 2 3 2" xfId="25259" xr:uid="{45C6BD40-D6A0-4070-B8DF-1CD72567E1F8}"/>
    <cellStyle name="Normal 20 3 2 4" xfId="10521" xr:uid="{D84AE202-E7F6-4653-BEF4-394E60A85012}"/>
    <cellStyle name="Normal 20 3 2 4 2" xfId="28896" xr:uid="{5F274D68-151C-45B2-9E09-18312C2B3D7E}"/>
    <cellStyle name="Normal 20 3 2 5" xfId="25257" xr:uid="{40FA5B6D-231D-4C90-88E2-FF3DE58F5E61}"/>
    <cellStyle name="Normal 20 3 2 6" xfId="12751" xr:uid="{CB4FCF43-E76B-4EBE-91E6-2533A9DA304B}"/>
    <cellStyle name="Normal 20 3 3" xfId="943" xr:uid="{FD745FFE-AB2D-4C3B-914C-6F31FCA5978D}"/>
    <cellStyle name="Normal 20 3 3 2" xfId="2971" xr:uid="{0A05070D-C250-4BD5-A28F-94477B24E3F0}"/>
    <cellStyle name="Normal 20 3 3 2 2" xfId="6980" xr:uid="{3B26A8EE-8247-4C40-B16A-39513BB80C76}"/>
    <cellStyle name="Normal 20 3 3 2 3" xfId="27899" xr:uid="{DAB78155-5067-4520-A863-719DE780614B}"/>
    <cellStyle name="Normal 20 3 3 3" xfId="4989" xr:uid="{81FD165B-5714-4F6B-BEB5-3DB9EB555290}"/>
    <cellStyle name="Normal 20 3 3 3 2" xfId="25260" xr:uid="{A2A0A131-32C6-48D7-ADB5-74F1D6C2369B}"/>
    <cellStyle name="Normal 20 3 3 4" xfId="9484" xr:uid="{0579CBA5-4987-4DAB-B08D-ED5C60314C30}"/>
    <cellStyle name="Normal 20 3 3 5" xfId="11714" xr:uid="{F1BDB43B-B427-4DB7-BC43-5DC081EDE48C}"/>
    <cellStyle name="Normal 20 3 4" xfId="25261" xr:uid="{044A2EE7-B71F-4EEC-ADBD-2BB52BE6E337}"/>
    <cellStyle name="Normal 20 3 5" xfId="25262" xr:uid="{1E2A9F76-809D-42A7-AA95-28A6FE728C63}"/>
    <cellStyle name="Normal 20 3 6" xfId="27398" xr:uid="{491BD490-94CD-47FB-899C-2EE901CB4EF1}"/>
    <cellStyle name="Normal 20 3 7" xfId="25256" xr:uid="{5363A58E-FA7E-4A44-9A17-79C6EF7F7DBC}"/>
    <cellStyle name="Normal 20 4" xfId="1448" xr:uid="{2A6461A3-77E4-49E4-B834-0D5187002F37}"/>
    <cellStyle name="Normal 20 4 2" xfId="3473" xr:uid="{30F83DE1-0D4F-4B2E-A63B-D4A01FA3624B}"/>
    <cellStyle name="Normal 20 4 2 2" xfId="7482" xr:uid="{D92E475A-B137-4F37-8C46-2FA8B6419B02}"/>
    <cellStyle name="Normal 20 4 2 3" xfId="25264" xr:uid="{AC8F6CA4-061E-4300-AC4D-8BDA8E01EF0C}"/>
    <cellStyle name="Normal 20 4 3" xfId="5491" xr:uid="{32AFE3B4-DF7F-4728-9F4D-F19C5505D19F}"/>
    <cellStyle name="Normal 20 4 3 2" xfId="25265" xr:uid="{48C84321-843F-4A0F-9A77-807CC0A274DB}"/>
    <cellStyle name="Normal 20 4 4" xfId="9986" xr:uid="{D944DD46-9D7F-4208-B395-7B01C034F809}"/>
    <cellStyle name="Normal 20 4 4 2" xfId="28387" xr:uid="{C070D7E1-3232-4EF1-A540-A016FBEF8097}"/>
    <cellStyle name="Normal 20 4 5" xfId="25263" xr:uid="{658ED7C2-451A-4C2D-99D2-97A320963562}"/>
    <cellStyle name="Normal 20 4 6" xfId="12216" xr:uid="{70D88A05-31DD-4CAC-9B61-ACCAC8E95FDC}"/>
    <cellStyle name="Normal 20 5" xfId="2407" xr:uid="{CCDA5A73-B3B8-41F5-906A-443AB6ADE521}"/>
    <cellStyle name="Normal 20 5 2" xfId="6416" xr:uid="{F7F21AC6-E877-4F4F-BDFC-89A084883EB3}"/>
    <cellStyle name="Normal 20 5 3" xfId="25266" xr:uid="{0194A133-1AB6-4404-8998-BB0F4F6DD5FA}"/>
    <cellStyle name="Normal 20 6" xfId="4401" xr:uid="{2650E715-32E6-43BD-B3E1-87ADF21D86C7}"/>
    <cellStyle name="Normal 20 6 2" xfId="25267" xr:uid="{30C47B84-A84A-4690-B444-C1F30C4405AC}"/>
    <cellStyle name="Normal 20 7" xfId="8899" xr:uid="{A32575EE-643F-4810-87E9-CE125F6D975C}"/>
    <cellStyle name="Normal 20 7 2" xfId="25268" xr:uid="{24F2EFE3-19F8-4D39-8CD6-5E12A1972205}"/>
    <cellStyle name="Normal 20 8" xfId="27300" xr:uid="{DA808278-0C83-4AFD-A1A1-9D712EAE2309}"/>
    <cellStyle name="Normal 20 9" xfId="25248" xr:uid="{8A7BE8FB-87F4-423E-A491-CC3B591D58BA}"/>
    <cellStyle name="Normal 200" xfId="8789" xr:uid="{AC19599C-D57C-4831-8C71-4AC597930AF6}"/>
    <cellStyle name="Normal 201" xfId="8791" xr:uid="{85830EAA-E5A1-4E62-9E60-931076962A7F}"/>
    <cellStyle name="Normal 202" xfId="8793" xr:uid="{F22CB041-E370-44C2-A6A9-D505B1108C17}"/>
    <cellStyle name="Normal 203" xfId="8795" xr:uid="{98F307D7-E613-44B8-9481-0A654160FA57}"/>
    <cellStyle name="Normal 204" xfId="8797" xr:uid="{D94BD611-4BB2-4A05-83E4-3EA5C5DCA263}"/>
    <cellStyle name="Normal 205" xfId="8799" xr:uid="{257E2DAA-2B36-4847-AD11-3755237647C5}"/>
    <cellStyle name="Normal 206" xfId="8801" xr:uid="{2A212E56-B8C7-44FB-9A5A-440002426514}"/>
    <cellStyle name="Normal 207" xfId="8803" xr:uid="{DBFEC08D-27A6-4223-B580-15D8FCF089FD}"/>
    <cellStyle name="Normal 208" xfId="8805" xr:uid="{B47F7766-79FF-452F-9463-CA228A21C115}"/>
    <cellStyle name="Normal 209" xfId="8807" xr:uid="{DC002625-EBEB-45E5-986F-6C817DF47EF7}"/>
    <cellStyle name="Normal 21" xfId="137" xr:uid="{7C5974C7-0DD0-442E-833D-68C39098A96C}"/>
    <cellStyle name="Normal 21 2" xfId="309" xr:uid="{E8F9392E-A4D9-4E4B-B56A-65F2CC3E5DFE}"/>
    <cellStyle name="Normal 21 2 2" xfId="367" xr:uid="{D51016C7-1F08-46E7-8502-287465E9B2E3}"/>
    <cellStyle name="Normal 21 2 2 2" xfId="1718" xr:uid="{013F0AE4-0570-4E5F-91B2-6759042060AF}"/>
    <cellStyle name="Normal 21 2 2 2 2" xfId="3742" xr:uid="{C4A8DEE9-EB8C-4885-8F23-1B3CDD967EC5}"/>
    <cellStyle name="Normal 21 2 2 2 2 2" xfId="7751" xr:uid="{55E4A7FC-2E8F-477B-A2E2-53BC971D4340}"/>
    <cellStyle name="Normal 21 2 2 2 2 3" xfId="28637" xr:uid="{80C8F843-7558-4E14-B6D6-3A6BDCE28FF7}"/>
    <cellStyle name="Normal 21 2 2 2 3" xfId="5760" xr:uid="{F51C55F3-A251-4FEC-9D4F-F6E601A4224F}"/>
    <cellStyle name="Normal 21 2 2 2 4" xfId="10255" xr:uid="{18E5DE4C-987C-4E5D-9B8D-678E4B01F192}"/>
    <cellStyle name="Normal 21 2 2 2 5" xfId="12485" xr:uid="{6DF8EEC2-5320-485F-B96C-4EC7B0E04542}"/>
    <cellStyle name="Normal 21 2 2 3" xfId="27443" xr:uid="{FBD9249D-B3F9-4BF6-AB79-122E829A04FA}"/>
    <cellStyle name="Normal 21 2 2 4" xfId="25271" xr:uid="{FDF326F1-1F75-4F41-B3E4-48178852A372}"/>
    <cellStyle name="Normal 21 2 3" xfId="671" xr:uid="{A737EF85-9FD9-4B7E-A157-77319167050B}"/>
    <cellStyle name="Normal 21 2 3 2" xfId="2705" xr:uid="{073071C3-1EF5-40CF-BC11-CC26F66C8295}"/>
    <cellStyle name="Normal 21 2 3 2 2" xfId="6714" xr:uid="{BF73ECA9-1CEF-454C-B3CD-49BCC31602CC}"/>
    <cellStyle name="Normal 21 2 3 2 3" xfId="27655" xr:uid="{5F0DC6CF-9C53-439E-85D2-EBAE91B312D4}"/>
    <cellStyle name="Normal 21 2 3 3" xfId="4722" xr:uid="{C42C820D-B661-4DF0-BB39-CFDF39ACF930}"/>
    <cellStyle name="Normal 21 2 3 4" xfId="9217" xr:uid="{A84897AC-9669-44B8-8F47-8C5C046D29B6}"/>
    <cellStyle name="Normal 21 2 3 5" xfId="11446" xr:uid="{E6D53450-8CA3-46B9-BB32-AB5137FCD183}"/>
    <cellStyle name="Normal 21 2 4" xfId="8532" xr:uid="{4AD91359-2EF1-48EA-A688-36AF404620ED}"/>
    <cellStyle name="Normal 21 2 4 2" xfId="27407" xr:uid="{896796BA-7035-4464-AED8-437A8540418F}"/>
    <cellStyle name="Normal 21 2 5" xfId="25270" xr:uid="{D1C02BEA-E7C2-4A14-9972-C8EB38660E2F}"/>
    <cellStyle name="Normal 21 3" xfId="263" xr:uid="{48DDC876-58F7-4308-90EF-1123E18F1A8C}"/>
    <cellStyle name="Normal 21 3 2" xfId="1985" xr:uid="{FC6B7D2B-5D53-40FE-A00F-85EE5028C1BA}"/>
    <cellStyle name="Normal 21 3 2 2" xfId="4009" xr:uid="{0D455ED1-BF94-4CF8-996C-69E466CD1B38}"/>
    <cellStyle name="Normal 21 3 2 2 2" xfId="8018" xr:uid="{7CA1671E-D0A1-49FB-B1C0-52C04AD0193B}"/>
    <cellStyle name="Normal 21 3 2 2 3" xfId="28897" xr:uid="{7078B71E-4461-488E-AF2D-B11F08B8E0A2}"/>
    <cellStyle name="Normal 21 3 2 3" xfId="6027" xr:uid="{993C7B9D-4BAB-476C-A755-645E46D1C9C9}"/>
    <cellStyle name="Normal 21 3 2 4" xfId="10522" xr:uid="{3BD2C4F6-B769-4703-BAD2-B68D19D25381}"/>
    <cellStyle name="Normal 21 3 2 5" xfId="12752" xr:uid="{917880F5-EAD7-41EA-8A6B-2BFE58B48A2D}"/>
    <cellStyle name="Normal 21 3 3" xfId="944" xr:uid="{E95B0826-7D7D-45AF-BE6B-6693FE75E8CE}"/>
    <cellStyle name="Normal 21 3 3 2" xfId="2972" xr:uid="{629DE5DF-D9A7-446F-9633-4A81B3792968}"/>
    <cellStyle name="Normal 21 3 3 2 2" xfId="6981" xr:uid="{6DB90263-A13C-411F-85BB-AE782922378F}"/>
    <cellStyle name="Normal 21 3 3 2 3" xfId="27900" xr:uid="{3FB1EDBA-E1CA-469B-B568-F3944F7929E7}"/>
    <cellStyle name="Normal 21 3 3 3" xfId="4990" xr:uid="{9F4FC5B8-1AC4-48B2-88EA-CE1488E9C56E}"/>
    <cellStyle name="Normal 21 3 3 4" xfId="9485" xr:uid="{586B47EC-1D1A-40A5-BEFD-EF202C0EC7CE}"/>
    <cellStyle name="Normal 21 3 3 5" xfId="11715" xr:uid="{0506829F-050E-4AEE-936C-2BB794E88861}"/>
    <cellStyle name="Normal 21 3 4" xfId="27399" xr:uid="{3EAE1757-91C4-46A6-8D79-D033ADC65367}"/>
    <cellStyle name="Normal 21 3 5" xfId="25272" xr:uid="{56E9B86B-86BE-47B2-AFFE-CB19BC915FB4}"/>
    <cellStyle name="Normal 21 4" xfId="1449" xr:uid="{215E7111-DBAA-40CD-9925-A964CEDCE66E}"/>
    <cellStyle name="Normal 21 4 2" xfId="3474" xr:uid="{C3F29CB7-F35C-4371-8B6E-0BF153F344C0}"/>
    <cellStyle name="Normal 21 4 2 2" xfId="7483" xr:uid="{D1327730-287E-407D-9EB9-393EA9561F99}"/>
    <cellStyle name="Normal 21 4 2 3" xfId="28388" xr:uid="{B467653D-1FF1-4686-A3FE-23DE5E0A3870}"/>
    <cellStyle name="Normal 21 4 3" xfId="5492" xr:uid="{3839DF04-A646-498A-A64C-C45DB94417A0}"/>
    <cellStyle name="Normal 21 4 3 2" xfId="25273" xr:uid="{07F1C9E7-1D69-4C27-89D3-78C81B555B60}"/>
    <cellStyle name="Normal 21 4 4" xfId="9987" xr:uid="{D5DE2ECA-8C02-4D41-B2B2-5308CDA81192}"/>
    <cellStyle name="Normal 21 4 5" xfId="12217" xr:uid="{02AFC24B-A8CB-4E00-AD48-32CFA90F8381}"/>
    <cellStyle name="Normal 21 5" xfId="2408" xr:uid="{AE309BD1-EB06-4BDC-BD30-E5ACBAFE3169}"/>
    <cellStyle name="Normal 21 5 2" xfId="6417" xr:uid="{D34323C1-AED8-4078-887E-2AD16CEB079E}"/>
    <cellStyle name="Normal 21 5 3" xfId="25274" xr:uid="{AA6E54BA-50DA-4D6C-95F8-541F92F6F1A3}"/>
    <cellStyle name="Normal 21 6" xfId="4402" xr:uid="{08590B36-88BE-4830-804D-987FB85A01EA}"/>
    <cellStyle name="Normal 21 6 2" xfId="27301" xr:uid="{163B1811-E796-4FBB-AC53-9351CA0E9DC4}"/>
    <cellStyle name="Normal 21 7" xfId="8900" xr:uid="{1600786B-FD1B-4CB1-B94E-895D5C937DB2}"/>
    <cellStyle name="Normal 21 7 2" xfId="25269" xr:uid="{735B4915-A83C-4DC3-B34A-9BA8C08C952A}"/>
    <cellStyle name="Normal 21 8" xfId="11085" xr:uid="{4FEFB9E4-B7E3-45E1-9991-FE5C08E117FB}"/>
    <cellStyle name="Normal 210" xfId="8809" xr:uid="{820E4740-34C3-45BD-A72B-27BA6D71A744}"/>
    <cellStyle name="Normal 211" xfId="8811" xr:uid="{8FE4B8F6-4475-4EE3-868A-0913B05AD097}"/>
    <cellStyle name="Normal 212" xfId="8813" xr:uid="{4BBD97BF-4C6F-4BD2-A664-797AEEC48F24}"/>
    <cellStyle name="Normal 213" xfId="8815" xr:uid="{3ED38889-D92C-405D-928B-D2EF2B4E7B1A}"/>
    <cellStyle name="Normal 214" xfId="8822" xr:uid="{CD2CAADA-CB81-4643-A5CF-947B491B2F93}"/>
    <cellStyle name="Normal 215" xfId="8824" xr:uid="{E2729697-7C0D-4D81-B062-2339460BD9E1}"/>
    <cellStyle name="Normal 216" xfId="8826" xr:uid="{C6B8EBE6-F4E3-45C5-8C99-C2BD90A1C126}"/>
    <cellStyle name="Normal 217" xfId="8828" xr:uid="{838FD16C-5103-4E54-A79F-E1A9312D9856}"/>
    <cellStyle name="Normal 218" xfId="8830" xr:uid="{A486FD92-6C5A-4983-B93A-96838B8CD5AC}"/>
    <cellStyle name="Normal 219" xfId="8832" xr:uid="{915677AF-7E25-4912-ADA0-AC519DE1CDE2}"/>
    <cellStyle name="Normal 22" xfId="138" xr:uid="{7BFB637E-AAF5-4003-8D5B-2DF3BF0A6FCF}"/>
    <cellStyle name="Normal 22 2" xfId="310" xr:uid="{C7AE3038-CB01-4E30-9CF6-DA93315439A6}"/>
    <cellStyle name="Normal 22 2 2" xfId="349" xr:uid="{6000A284-CC0C-4203-8502-B54899772B8C}"/>
    <cellStyle name="Normal 22 2 2 2" xfId="1719" xr:uid="{06B0AA65-9BD3-496F-BC23-CB7532908E4E}"/>
    <cellStyle name="Normal 22 2 2 2 2" xfId="3743" xr:uid="{8C1136A3-3A61-4DB0-9646-B680601B9086}"/>
    <cellStyle name="Normal 22 2 2 2 2 2" xfId="7752" xr:uid="{6AACE430-01F7-408D-809E-3D8006685E4F}"/>
    <cellStyle name="Normal 22 2 2 2 2 3" xfId="28638" xr:uid="{C7F5AEAA-1010-47E5-9360-58A4991D0145}"/>
    <cellStyle name="Normal 22 2 2 2 3" xfId="5761" xr:uid="{456F6614-9046-414B-94D5-A6B86697BC8E}"/>
    <cellStyle name="Normal 22 2 2 2 4" xfId="10256" xr:uid="{E1336873-B19C-42CE-8F83-AC7B84B3B3A5}"/>
    <cellStyle name="Normal 22 2 2 2 5" xfId="12486" xr:uid="{E02AA7EA-BE7D-445C-86B8-660F3E827750}"/>
    <cellStyle name="Normal 22 2 2 3" xfId="27438" xr:uid="{62C38C58-33B0-4C39-B786-0645089C9C99}"/>
    <cellStyle name="Normal 22 2 2 4" xfId="25277" xr:uid="{A527CCFF-73F1-4062-90E8-B013D216FD8A}"/>
    <cellStyle name="Normal 22 2 3" xfId="672" xr:uid="{4F1CC01E-BB43-4CEA-B621-D4889CD3EE55}"/>
    <cellStyle name="Normal 22 2 3 2" xfId="2706" xr:uid="{297E48CC-69A7-4D02-80CF-0BE77DA67075}"/>
    <cellStyle name="Normal 22 2 3 2 2" xfId="6715" xr:uid="{E22168A9-2407-4403-B2AE-04DDFA501BAF}"/>
    <cellStyle name="Normal 22 2 3 2 3" xfId="27656" xr:uid="{4BC9566A-37A8-4B7E-AC6D-FDF8DE0CC658}"/>
    <cellStyle name="Normal 22 2 3 3" xfId="4723" xr:uid="{7DAD212C-EDFD-4F96-8A0B-B6AF03018F72}"/>
    <cellStyle name="Normal 22 2 3 3 2" xfId="25278" xr:uid="{405EB270-FA08-4D80-8A24-C8E60D1DC0D2}"/>
    <cellStyle name="Normal 22 2 3 4" xfId="9218" xr:uid="{081BE827-7D21-4F1F-B0D1-A621B3A45236}"/>
    <cellStyle name="Normal 22 2 3 5" xfId="11447" xr:uid="{45C636B6-6FED-409F-B0DF-CF874502E490}"/>
    <cellStyle name="Normal 22 2 4" xfId="8577" xr:uid="{80004987-0FB0-4E54-B699-892E56731576}"/>
    <cellStyle name="Normal 22 2 4 2" xfId="27408" xr:uid="{C610ADE4-25EE-49B8-916D-487BF51BBCDA}"/>
    <cellStyle name="Normal 22 2 5" xfId="25276" xr:uid="{3999B4C3-B6FB-4876-8D7E-E28ACF5F1C85}"/>
    <cellStyle name="Normal 22 3" xfId="264" xr:uid="{7811A272-0025-4EA4-96A9-C9E22E698C1E}"/>
    <cellStyle name="Normal 22 3 2" xfId="1986" xr:uid="{6CF878DF-1D30-4C70-AB2F-AE65620A9F8E}"/>
    <cellStyle name="Normal 22 3 2 2" xfId="4010" xr:uid="{BC13715C-269B-4FFC-B567-33A26187CFA8}"/>
    <cellStyle name="Normal 22 3 2 2 2" xfId="8019" xr:uid="{E2E45D00-E776-4D33-8E8B-49879F385669}"/>
    <cellStyle name="Normal 22 3 2 2 3" xfId="28898" xr:uid="{8F465E6C-7D8E-43BA-8955-56E5A230521E}"/>
    <cellStyle name="Normal 22 3 2 3" xfId="6028" xr:uid="{E9237606-9CD8-4DCC-A819-5A36FBA88504}"/>
    <cellStyle name="Normal 22 3 2 4" xfId="10523" xr:uid="{5DEF3584-F927-459C-ADF9-448D67EBA6AC}"/>
    <cellStyle name="Normal 22 3 2 5" xfId="12753" xr:uid="{5F92F42F-3573-4AE6-92DC-7BA3D4C1F13E}"/>
    <cellStyle name="Normal 22 3 3" xfId="945" xr:uid="{D3D25E96-CBB6-473F-BF87-40D2BD2CABD4}"/>
    <cellStyle name="Normal 22 3 3 2" xfId="2973" xr:uid="{871A3071-1DD8-4C3C-B4B7-14A4BA6D5F13}"/>
    <cellStyle name="Normal 22 3 3 2 2" xfId="6982" xr:uid="{09506752-3DF7-4726-90F8-3EF38C5CE2AF}"/>
    <cellStyle name="Normal 22 3 3 2 3" xfId="27901" xr:uid="{C8FAFFE9-0C09-4A7E-8517-166C1136CB10}"/>
    <cellStyle name="Normal 22 3 3 3" xfId="4991" xr:uid="{ACA59BE4-D55F-4E34-A164-D2A16D587366}"/>
    <cellStyle name="Normal 22 3 3 4" xfId="9486" xr:uid="{FE5E83D4-067D-43B5-A77F-3166162A8B60}"/>
    <cellStyle name="Normal 22 3 3 5" xfId="11716" xr:uid="{4F8A52DA-F909-40BF-AA82-E92815E0B2E8}"/>
    <cellStyle name="Normal 22 3 4" xfId="27400" xr:uid="{45943001-8100-46FA-8343-0903D9D2A188}"/>
    <cellStyle name="Normal 22 3 5" xfId="25279" xr:uid="{6F840743-B521-4243-923D-32D5D697508A}"/>
    <cellStyle name="Normal 22 4" xfId="1450" xr:uid="{5C37416E-09CD-4771-AD28-EC5F440AA610}"/>
    <cellStyle name="Normal 22 4 2" xfId="3475" xr:uid="{ACC3AC74-4A59-4DEE-9608-7D192C0AA4C3}"/>
    <cellStyle name="Normal 22 4 2 2" xfId="7484" xr:uid="{8F5D78F2-8BC5-41E7-95DE-B24107D12ADA}"/>
    <cellStyle name="Normal 22 4 2 3" xfId="28389" xr:uid="{A4885ECB-CCBF-4EF6-B4EF-58F9BE81AE7B}"/>
    <cellStyle name="Normal 22 4 3" xfId="5493" xr:uid="{F6E65360-68EB-45F6-876A-2BEAE5AC8FBD}"/>
    <cellStyle name="Normal 22 4 3 2" xfId="25280" xr:uid="{11EE5289-7C9A-4586-B350-41347C4A0321}"/>
    <cellStyle name="Normal 22 4 4" xfId="9988" xr:uid="{EA21FE5D-731E-4E05-AF23-910132B01D5E}"/>
    <cellStyle name="Normal 22 4 5" xfId="12218" xr:uid="{1C321C6C-21B3-4B07-A5DF-D52BC18297F8}"/>
    <cellStyle name="Normal 22 5" xfId="2409" xr:uid="{F672595D-34D2-4932-97F2-468FA8DAC5C2}"/>
    <cellStyle name="Normal 22 5 2" xfId="6418" xr:uid="{6F310A9B-B158-4565-91DC-714921527DAF}"/>
    <cellStyle name="Normal 22 5 3" xfId="25281" xr:uid="{268C8CEF-BE37-4299-A739-E13953AFE348}"/>
    <cellStyle name="Normal 22 6" xfId="4403" xr:uid="{A6F67F4A-4D16-4CA5-8355-E77FC5C80131}"/>
    <cellStyle name="Normal 22 6 2" xfId="25282" xr:uid="{2899A6B7-2BB0-4212-833E-F07C4249C1BE}"/>
    <cellStyle name="Normal 22 7" xfId="8901" xr:uid="{66FA1A40-E7E5-4112-AA5B-C5B72EA41E0E}"/>
    <cellStyle name="Normal 22 7 2" xfId="27302" xr:uid="{B823C479-EC23-42D1-9088-82B52FFB01B7}"/>
    <cellStyle name="Normal 22 8" xfId="25275" xr:uid="{31DBECFA-ECFC-4DBC-8498-F16F94D8319F}"/>
    <cellStyle name="Normal 22 9" xfId="11086" xr:uid="{2121EF66-DFA8-4BB1-B0D2-C8A56CA762D8}"/>
    <cellStyle name="Normal 220" xfId="8834" xr:uid="{B34990CE-75FA-4554-89F3-E603CAF0DC8E}"/>
    <cellStyle name="Normal 221" xfId="8836" xr:uid="{F4962590-EA7C-43FB-A255-B5EEF16DF744}"/>
    <cellStyle name="Normal 222" xfId="8838" xr:uid="{CE2858F4-F1EB-4E76-A1E6-A7B42448D411}"/>
    <cellStyle name="Normal 223" xfId="8840" xr:uid="{5DDA0383-54EF-4CB5-8B87-5E5B69580E52}"/>
    <cellStyle name="Normal 224" xfId="8842" xr:uid="{0C7F8976-4272-4C06-91E0-08FCEB651C3A}"/>
    <cellStyle name="Normal 225" xfId="8844" xr:uid="{85340D46-2074-4999-B14B-1312AC5B76EC}"/>
    <cellStyle name="Normal 226" xfId="8846" xr:uid="{C38AB763-88C6-4D9F-8D8A-F88CD8B32A01}"/>
    <cellStyle name="Normal 227" xfId="8845" xr:uid="{E69CCF4A-077E-40F0-850A-C27CE0C05066}"/>
    <cellStyle name="Normal 228" xfId="8817" xr:uid="{F227E549-905E-4D1F-8463-61E0B6310788}"/>
    <cellStyle name="Normal 229" xfId="8849" xr:uid="{60380CED-5958-413E-9249-940C47F4E469}"/>
    <cellStyle name="Normal 23" xfId="139" xr:uid="{1BAD4E93-CB6F-483D-861D-AADDB005BBCF}"/>
    <cellStyle name="Normal 23 2" xfId="311" xr:uid="{94745AAD-F602-4A4C-A7E1-FB8B340B9D1D}"/>
    <cellStyle name="Normal 23 2 2" xfId="362" xr:uid="{969BFBED-3E24-4BE0-896A-4314BFB38836}"/>
    <cellStyle name="Normal 23 2 2 2" xfId="1720" xr:uid="{B388A65A-017C-4D1A-A40D-FE6E9A970099}"/>
    <cellStyle name="Normal 23 2 2 2 2" xfId="3744" xr:uid="{54479C03-1B11-4286-AD44-D3B2660D5811}"/>
    <cellStyle name="Normal 23 2 2 2 2 2" xfId="7753" xr:uid="{1BCB3AA1-310B-4D8E-B515-9ED6FD7C70BF}"/>
    <cellStyle name="Normal 23 2 2 2 2 3" xfId="28639" xr:uid="{F52DA716-80E5-4CE1-8EC6-720464B192FF}"/>
    <cellStyle name="Normal 23 2 2 2 3" xfId="5762" xr:uid="{7E3D4F78-CB4D-47D6-A17D-E50F1BF76C0F}"/>
    <cellStyle name="Normal 23 2 2 2 4" xfId="10257" xr:uid="{EFD9D086-AD62-4A2A-9CF8-100BCCC1F63B}"/>
    <cellStyle name="Normal 23 2 2 2 5" xfId="12487" xr:uid="{17F0C33F-B4E0-4B2B-84CD-F6B56674ADF3}"/>
    <cellStyle name="Normal 23 2 3" xfId="673" xr:uid="{1896B8F8-D587-446E-8D97-2E01CC2A61DC}"/>
    <cellStyle name="Normal 23 2 3 2" xfId="2707" xr:uid="{2E38F88C-53E7-4034-A042-F6B5AE526C7A}"/>
    <cellStyle name="Normal 23 2 3 2 2" xfId="6716" xr:uid="{AA8661F7-FDA2-4512-A380-B2ED305AA36D}"/>
    <cellStyle name="Normal 23 2 3 2 3" xfId="27657" xr:uid="{D7B47723-BBE1-4B08-BEE6-7836C631130A}"/>
    <cellStyle name="Normal 23 2 3 3" xfId="4724" xr:uid="{9CFA9364-0F44-4543-93EA-F130A10B42E7}"/>
    <cellStyle name="Normal 23 2 3 4" xfId="9219" xr:uid="{4CE6A731-40CF-4DCF-AFC1-6A14F4C08793}"/>
    <cellStyle name="Normal 23 2 3 5" xfId="11448" xr:uid="{6EC05540-8EDA-4852-8957-2E42BA4470F2}"/>
    <cellStyle name="Normal 23 2 4" xfId="8431" xr:uid="{2825C7A7-6868-46CF-A96E-28CCDE10A054}"/>
    <cellStyle name="Normal 23 2 4 2" xfId="27409" xr:uid="{D287F022-8C43-4FBB-900E-40C948B62AF7}"/>
    <cellStyle name="Normal 23 2 5" xfId="25284" xr:uid="{DCADC4FA-E729-45AA-BD5B-FB92145951A1}"/>
    <cellStyle name="Normal 23 3" xfId="265" xr:uid="{5DAB68EA-CD68-46BE-BD54-A2E7A4082532}"/>
    <cellStyle name="Normal 23 3 2" xfId="1987" xr:uid="{CCE76653-2858-44B8-AD63-3AF7C1E36309}"/>
    <cellStyle name="Normal 23 3 2 2" xfId="4011" xr:uid="{975C0FB4-44E1-490B-9D7B-FD0C8971F1FB}"/>
    <cellStyle name="Normal 23 3 2 2 2" xfId="8020" xr:uid="{5EA53C95-6E6A-4795-9DA0-9B0CC6F19F89}"/>
    <cellStyle name="Normal 23 3 2 2 3" xfId="28899" xr:uid="{4EE9FBAC-DAEC-4D2D-9D60-13BE4A1899E3}"/>
    <cellStyle name="Normal 23 3 2 3" xfId="6029" xr:uid="{5A791BFA-DEDF-4419-A627-947AD3BEAF54}"/>
    <cellStyle name="Normal 23 3 2 4" xfId="10524" xr:uid="{4A7DACE2-1135-491F-B788-AEFAB21F6959}"/>
    <cellStyle name="Normal 23 3 2 5" xfId="12754" xr:uid="{11D79C03-CFBD-460A-8A2F-C39CB669A825}"/>
    <cellStyle name="Normal 23 3 3" xfId="946" xr:uid="{8C9FCE46-93A9-411D-9117-896C7E814EC3}"/>
    <cellStyle name="Normal 23 3 3 2" xfId="2974" xr:uid="{8F5AC2AB-B06D-4ECB-94E3-EA3B97CD65E7}"/>
    <cellStyle name="Normal 23 3 3 2 2" xfId="6983" xr:uid="{C4966FBA-D343-40BB-8D3F-4C9B9CEB89EB}"/>
    <cellStyle name="Normal 23 3 3 2 3" xfId="27902" xr:uid="{846B10A2-D228-4D2F-85FC-60D874697D4A}"/>
    <cellStyle name="Normal 23 3 3 3" xfId="4992" xr:uid="{CA2BED9B-14D1-4667-8933-D20393CF3227}"/>
    <cellStyle name="Normal 23 3 3 4" xfId="9487" xr:uid="{EF9D8187-5D42-48F2-B265-2ECE5B652826}"/>
    <cellStyle name="Normal 23 3 3 5" xfId="11717" xr:uid="{4B72150D-96EE-41B0-8105-99556EECDF08}"/>
    <cellStyle name="Normal 23 3 4" xfId="27401" xr:uid="{C24B1B6F-2172-4812-AB86-C302C0DA41AF}"/>
    <cellStyle name="Normal 23 3 5" xfId="25285" xr:uid="{0CF2B295-93D0-4A8D-96A6-365226F4C89E}"/>
    <cellStyle name="Normal 23 4" xfId="1451" xr:uid="{64337DD1-9568-49E3-A832-9EEAA403F433}"/>
    <cellStyle name="Normal 23 4 2" xfId="3476" xr:uid="{F3DEF250-C7A7-4750-9FC5-C1D6304A9668}"/>
    <cellStyle name="Normal 23 4 2 2" xfId="7485" xr:uid="{AF389676-26D7-4C10-A1DA-CE8254A33E8A}"/>
    <cellStyle name="Normal 23 4 2 3" xfId="28390" xr:uid="{AB58AA54-F07E-4033-9E23-EFB706B178D1}"/>
    <cellStyle name="Normal 23 4 3" xfId="5494" xr:uid="{2AD6DBAA-3998-41F2-BE6E-E92C92CEE6C5}"/>
    <cellStyle name="Normal 23 4 3 2" xfId="25286" xr:uid="{BFF7DC85-9D89-465F-912F-A432E8D49FB2}"/>
    <cellStyle name="Normal 23 4 4" xfId="9989" xr:uid="{8D0AE334-F07F-43EC-BCE0-D7212CAAFDAE}"/>
    <cellStyle name="Normal 23 4 5" xfId="12219" xr:uid="{104521F1-C1EE-4819-87C3-6B6B8273D020}"/>
    <cellStyle name="Normal 23 5" xfId="2410" xr:uid="{C8239844-651A-42FE-A2E0-EF69AB6455A3}"/>
    <cellStyle name="Normal 23 5 2" xfId="6419" xr:uid="{DFBEB3AC-D505-4B80-8D08-F52A4A985DB1}"/>
    <cellStyle name="Normal 23 5 3" xfId="27303" xr:uid="{6C799485-9ED7-4931-AAF9-568936971B43}"/>
    <cellStyle name="Normal 23 6" xfId="4404" xr:uid="{ADE70B19-B431-4F56-B8F3-4412F9118D77}"/>
    <cellStyle name="Normal 23 6 2" xfId="25283" xr:uid="{A6F1BF6F-B321-4166-84AA-26C0CA0B1C92}"/>
    <cellStyle name="Normal 23 7" xfId="8902" xr:uid="{88D97D3B-1058-4620-9323-6C4CC6B599F2}"/>
    <cellStyle name="Normal 23 8" xfId="11087" xr:uid="{A7A574F9-1EC4-48A6-AE71-38AC200417B8}"/>
    <cellStyle name="Normal 230" xfId="8851" xr:uid="{4D9927B2-1FF9-49D3-AFF7-EF8B3C9104E2}"/>
    <cellStyle name="Normal 231" xfId="8852" xr:uid="{634FC8B6-8CA0-46F1-ABDD-4AA729CEEA3C}"/>
    <cellStyle name="Normal 232" xfId="8854" xr:uid="{543DF062-8188-4E77-AA4F-3BA179FE90CB}"/>
    <cellStyle name="Normal 233" xfId="8856" xr:uid="{34D4B868-4DE2-4CFC-9434-F647798F8D5B}"/>
    <cellStyle name="Normal 234" xfId="8860" xr:uid="{2DA283B6-6B28-4C38-A70A-402EDE372965}"/>
    <cellStyle name="Normal 235" xfId="8862" xr:uid="{0FD6ABE4-03F3-4EDA-9040-DB730BD31EDB}"/>
    <cellStyle name="Normal 236" xfId="8863" xr:uid="{467BCB04-A195-40B5-B06B-DEF57B36E8CB}"/>
    <cellStyle name="Normal 237" xfId="8864" xr:uid="{3C63A44B-438E-415E-B2DA-DEE92B84B0EB}"/>
    <cellStyle name="Normal 238" xfId="8865" xr:uid="{D3A8F992-62EB-4D93-A2D0-DCCC25DDA1B0}"/>
    <cellStyle name="Normal 239" xfId="9270" xr:uid="{BFE89E5F-44E0-42B7-956C-C88BA77AEFAB}"/>
    <cellStyle name="Normal 24" xfId="140" xr:uid="{566B3C67-C40E-47C5-B36C-FCB97A255A1F}"/>
    <cellStyle name="Normal 24 2" xfId="312" xr:uid="{926C04E1-E29B-40F5-A7EF-3E7CAD158230}"/>
    <cellStyle name="Normal 24 2 2" xfId="353" xr:uid="{38D69F96-13D1-423F-A922-5CF6AA9A2423}"/>
    <cellStyle name="Normal 24 2 2 2" xfId="1721" xr:uid="{3D3B9A4E-134A-4BE0-98EF-63BA3EF5983B}"/>
    <cellStyle name="Normal 24 2 2 2 2" xfId="3745" xr:uid="{A726EB5C-67E2-475C-B950-438804B56916}"/>
    <cellStyle name="Normal 24 2 2 2 2 2" xfId="7754" xr:uid="{5D4E2BDD-9BF1-4D0E-95F4-2A92D4E621C3}"/>
    <cellStyle name="Normal 24 2 2 2 2 3" xfId="28640" xr:uid="{9A77BFE5-209E-404E-8019-57482DBC6F64}"/>
    <cellStyle name="Normal 24 2 2 2 3" xfId="5763" xr:uid="{79801B19-B6AF-4132-8476-BAE29A21F8B5}"/>
    <cellStyle name="Normal 24 2 2 2 4" xfId="10258" xr:uid="{05BD488F-8CC6-414C-B795-6DE67F34E03C}"/>
    <cellStyle name="Normal 24 2 2 2 5" xfId="12488" xr:uid="{ACB92E80-E976-4F63-B61E-4F3A2B576E0F}"/>
    <cellStyle name="Normal 24 2 3" xfId="674" xr:uid="{99856C92-A9CC-4C55-AFA6-196B458CBE11}"/>
    <cellStyle name="Normal 24 2 3 2" xfId="2708" xr:uid="{208F1B1E-6FB4-465C-A6E0-DDB0AF2FEE85}"/>
    <cellStyle name="Normal 24 2 3 2 2" xfId="6717" xr:uid="{2B79C748-3CD8-4921-B37F-D9905B64021D}"/>
    <cellStyle name="Normal 24 2 3 2 3" xfId="27658" xr:uid="{0F93663C-A284-463A-9235-DF509E6578EE}"/>
    <cellStyle name="Normal 24 2 3 3" xfId="4725" xr:uid="{A001C33C-0C29-48B4-93F9-F8C1E111EB08}"/>
    <cellStyle name="Normal 24 2 3 4" xfId="9220" xr:uid="{FB1852CE-4ACC-4EA7-BFF7-8C35F7032EEA}"/>
    <cellStyle name="Normal 24 2 3 5" xfId="11449" xr:uid="{EA2258A5-708D-47F2-9CCE-7867B920FFC7}"/>
    <cellStyle name="Normal 24 2 4" xfId="8482" xr:uid="{D7F6F2FE-A095-4731-9132-D973F04BFEC3}"/>
    <cellStyle name="Normal 24 2 4 2" xfId="27410" xr:uid="{50DD046F-5DA0-4C90-8E0B-F36012FE4D40}"/>
    <cellStyle name="Normal 24 2 5" xfId="25288" xr:uid="{A3DBAC22-F4E0-4CFF-BDAB-19B47D2DA333}"/>
    <cellStyle name="Normal 24 3" xfId="266" xr:uid="{F7A23163-F4D2-4278-8D0B-9758EC3AEDC7}"/>
    <cellStyle name="Normal 24 3 2" xfId="1988" xr:uid="{C5232D3A-4837-4D13-A114-57D08E7764DB}"/>
    <cellStyle name="Normal 24 3 2 2" xfId="4012" xr:uid="{C56D9D68-3E6D-4CA4-BB8F-45114784F408}"/>
    <cellStyle name="Normal 24 3 2 2 2" xfId="8021" xr:uid="{C344A0BE-6BCE-428A-A746-0D1EE0E6920B}"/>
    <cellStyle name="Normal 24 3 2 2 3" xfId="28900" xr:uid="{BB099775-40D9-4C5C-B40C-D2839A74EDB6}"/>
    <cellStyle name="Normal 24 3 2 3" xfId="6030" xr:uid="{79CA7B7A-E75D-4708-A8F9-31FA912C2868}"/>
    <cellStyle name="Normal 24 3 2 4" xfId="10525" xr:uid="{06D08633-83BA-41F1-A9A9-DBCC6DA25DE5}"/>
    <cellStyle name="Normal 24 3 2 5" xfId="12755" xr:uid="{54C3DFCE-6C8A-428A-9384-CAC201B97B06}"/>
    <cellStyle name="Normal 24 3 3" xfId="947" xr:uid="{FDC98315-9F6A-4DE7-99BA-741E723D041D}"/>
    <cellStyle name="Normal 24 3 3 2" xfId="2975" xr:uid="{8647437A-AE1D-4130-98A9-05D55DA4CE4E}"/>
    <cellStyle name="Normal 24 3 3 2 2" xfId="6984" xr:uid="{9500FC54-0EF7-477C-8068-864AE30E5365}"/>
    <cellStyle name="Normal 24 3 3 2 3" xfId="27903" xr:uid="{06D962DF-4BC9-4E50-9207-A353AE99AE85}"/>
    <cellStyle name="Normal 24 3 3 3" xfId="4993" xr:uid="{4D4573BF-D383-4EF0-88F6-11FAEACDA216}"/>
    <cellStyle name="Normal 24 3 3 4" xfId="9488" xr:uid="{C759F1B1-9F8C-417B-A034-A0A34BA53777}"/>
    <cellStyle name="Normal 24 3 3 5" xfId="11718" xr:uid="{DA90C683-3CD6-407C-9A03-978D5D8EAF8F}"/>
    <cellStyle name="Normal 24 4" xfId="1452" xr:uid="{531457D1-C1BC-4573-9E76-3366AFA3889C}"/>
    <cellStyle name="Normal 24 4 2" xfId="3477" xr:uid="{92E77CE0-CF0A-4736-97C7-CB14D9989E8A}"/>
    <cellStyle name="Normal 24 4 2 2" xfId="7486" xr:uid="{F7761500-5A36-4212-BF36-DE01AB83D3E6}"/>
    <cellStyle name="Normal 24 4 2 3" xfId="28391" xr:uid="{BE7CBBF9-CF57-44F3-BFC7-33DACB9349C1}"/>
    <cellStyle name="Normal 24 4 3" xfId="5495" xr:uid="{55BD2558-A39F-4C02-934E-7964FF84F07B}"/>
    <cellStyle name="Normal 24 4 4" xfId="9990" xr:uid="{E3DB0357-6F07-4647-93BA-ED1F6E91C7BB}"/>
    <cellStyle name="Normal 24 4 5" xfId="12220" xr:uid="{F0A9C4B7-3A65-463F-BB51-D4359506062F}"/>
    <cellStyle name="Normal 24 5" xfId="2411" xr:uid="{3D7293B1-598D-4543-BA90-B567E045B0F4}"/>
    <cellStyle name="Normal 24 5 2" xfId="6420" xr:uid="{B5607CED-41D6-4276-9D6E-C36CDEAF0564}"/>
    <cellStyle name="Normal 24 5 3" xfId="27304" xr:uid="{8C3D3E15-1144-42F7-9456-4D0ED1C4A95D}"/>
    <cellStyle name="Normal 24 6" xfId="4405" xr:uid="{1A393F7E-A9CB-447A-8F71-486E9512F929}"/>
    <cellStyle name="Normal 24 6 2" xfId="25287" xr:uid="{572EB881-0439-4263-9D6E-501F9F9569D3}"/>
    <cellStyle name="Normal 24 7" xfId="8903" xr:uid="{B2DDC622-460C-4BA1-AA71-AE6EE9D9740E}"/>
    <cellStyle name="Normal 24 8" xfId="11088" xr:uid="{004E4A18-6E38-4ED0-86C5-2CB57D16E083}"/>
    <cellStyle name="Normal 240" xfId="8873" xr:uid="{09F88A17-EBA7-4B4B-A3AE-9B0A8BAC09FD}"/>
    <cellStyle name="Normal 241" xfId="10917" xr:uid="{4A5DCC41-442A-4DEC-931C-931D1174548B}"/>
    <cellStyle name="Normal 242" xfId="10936" xr:uid="{939E5DA4-8D25-4625-869E-DB044F473D8E}"/>
    <cellStyle name="Normal 243" xfId="8958" xr:uid="{05548971-B807-41A5-AD12-30885C253297}"/>
    <cellStyle name="Normal 244" xfId="10957" xr:uid="{3930B351-DBD6-4F22-9349-43B71FE4D4E5}"/>
    <cellStyle name="Normal 245" xfId="10942" xr:uid="{28CF3459-27FC-4893-8611-E4DEFDF6BEAF}"/>
    <cellStyle name="Normal 246" xfId="10880" xr:uid="{452710FF-0E72-4985-854B-4FFB2FA8A5DD}"/>
    <cellStyle name="Normal 247" xfId="10884" xr:uid="{E01A7F49-80CA-47EE-BEE7-93F99B49A0CB}"/>
    <cellStyle name="Normal 248" xfId="8961" xr:uid="{74A2E9BB-DD70-4705-BF87-6DA00F6FB3C5}"/>
    <cellStyle name="Normal 249" xfId="8953" xr:uid="{94F9C766-0B28-450C-9135-5F3F3CBABEAD}"/>
    <cellStyle name="Normal 25" xfId="141" xr:uid="{34FCF9C1-38EE-4EDC-A342-DD2603BA1803}"/>
    <cellStyle name="Normal 25 2" xfId="313" xr:uid="{521B53BA-0B3A-4518-95D8-782578EEE792}"/>
    <cellStyle name="Normal 25 2 2" xfId="350" xr:uid="{8D6D6536-D5B0-47A3-905B-10D9CA3490F2}"/>
    <cellStyle name="Normal 25 2 2 2" xfId="1722" xr:uid="{AED95D65-DEC4-4EBC-B778-E0D6CBD18DFF}"/>
    <cellStyle name="Normal 25 2 2 2 2" xfId="3746" xr:uid="{D6CC4B2B-4AD8-43D6-B048-0886273841DD}"/>
    <cellStyle name="Normal 25 2 2 2 2 2" xfId="7755" xr:uid="{3C985F3D-AF2E-4837-A4D2-C5FC118C396A}"/>
    <cellStyle name="Normal 25 2 2 2 2 3" xfId="28641" xr:uid="{4C69898A-8E0E-4ABD-86D0-424390EF1089}"/>
    <cellStyle name="Normal 25 2 2 2 3" xfId="5764" xr:uid="{0BBA82DC-12BE-41D9-A5CA-6FE68F002A69}"/>
    <cellStyle name="Normal 25 2 2 2 4" xfId="10259" xr:uid="{E672E3A2-84D1-4487-A069-F1E1960A22FD}"/>
    <cellStyle name="Normal 25 2 2 2 5" xfId="12489" xr:uid="{26C6E9FB-EB1C-4B08-A9F3-9D97F58B22CC}"/>
    <cellStyle name="Normal 25 2 3" xfId="675" xr:uid="{D9B61463-1A95-42A5-BFC6-8CFDA042B18F}"/>
    <cellStyle name="Normal 25 2 3 2" xfId="2709" xr:uid="{9C5DA472-4BE0-4955-875B-375222ECA043}"/>
    <cellStyle name="Normal 25 2 3 2 2" xfId="6718" xr:uid="{8BE094A8-86F3-45F9-A892-2A5F63C313EB}"/>
    <cellStyle name="Normal 25 2 3 2 3" xfId="27659" xr:uid="{B1F0E5CE-EA3E-4EF3-A0AF-277004F400E7}"/>
    <cellStyle name="Normal 25 2 3 3" xfId="4726" xr:uid="{832072DC-D788-4BBE-83D9-53EA98DBDE9B}"/>
    <cellStyle name="Normal 25 2 3 4" xfId="9221" xr:uid="{55DF3EAB-EBB6-48E7-825B-6279CA3AB90B}"/>
    <cellStyle name="Normal 25 2 3 5" xfId="11450" xr:uid="{06515B64-DADA-44EC-BA5A-ADF8F71C9BCB}"/>
    <cellStyle name="Normal 25 2 4" xfId="8559" xr:uid="{BCF6607C-DC7D-455B-B174-FAFE1B8F8FDE}"/>
    <cellStyle name="Normal 25 2 4 2" xfId="27411" xr:uid="{29390A21-D9CC-4043-AFDE-91522A6BDABB}"/>
    <cellStyle name="Normal 25 2 5" xfId="25290" xr:uid="{D0475E6F-C492-412C-B60D-2ADDBB5B6123}"/>
    <cellStyle name="Normal 25 3" xfId="267" xr:uid="{37AEE867-EB9E-4B81-9DEF-3E00E7DC1B42}"/>
    <cellStyle name="Normal 25 3 2" xfId="1989" xr:uid="{D2DC32DE-86B4-46AC-8630-BF599B029C6E}"/>
    <cellStyle name="Normal 25 3 2 2" xfId="4013" xr:uid="{77159200-7F35-40AA-BEAD-415AB9E5D506}"/>
    <cellStyle name="Normal 25 3 2 2 2" xfId="8022" xr:uid="{A612A08E-76BE-476C-BAC1-5AFE6286488B}"/>
    <cellStyle name="Normal 25 3 2 2 3" xfId="28901" xr:uid="{D3A75B47-DA10-46AF-BA57-DE33AD09E037}"/>
    <cellStyle name="Normal 25 3 2 3" xfId="6031" xr:uid="{885AB697-D294-4809-A7B5-2BCAA93167C9}"/>
    <cellStyle name="Normal 25 3 2 4" xfId="10526" xr:uid="{8A909B7C-5E30-472F-84BE-81E228B95146}"/>
    <cellStyle name="Normal 25 3 2 5" xfId="12756" xr:uid="{C93E0AF7-B504-4DFD-9010-56B062E309FB}"/>
    <cellStyle name="Normal 25 3 3" xfId="948" xr:uid="{DA471122-9CE0-4497-94DF-E71D2BEA27D8}"/>
    <cellStyle name="Normal 25 3 3 2" xfId="2976" xr:uid="{D3354994-13A8-4A0D-8E02-C2B1288A8F46}"/>
    <cellStyle name="Normal 25 3 3 2 2" xfId="6985" xr:uid="{1967F52E-BC90-42B9-9FBB-7B62921DEAE2}"/>
    <cellStyle name="Normal 25 3 3 2 3" xfId="27904" xr:uid="{1B6A05D8-6679-4394-8368-56BE673F23EA}"/>
    <cellStyle name="Normal 25 3 3 3" xfId="4994" xr:uid="{AAD40FF9-1900-400D-86E3-804F27269BF0}"/>
    <cellStyle name="Normal 25 3 3 4" xfId="9489" xr:uid="{7A503E60-EFDF-4B75-BC28-B053D7CA3617}"/>
    <cellStyle name="Normal 25 3 3 5" xfId="11719" xr:uid="{745D8670-1D7F-46C6-80A8-9473DFDBCA3A}"/>
    <cellStyle name="Normal 25 4" xfId="1453" xr:uid="{74800B77-889B-436F-A35A-DE2DC0523849}"/>
    <cellStyle name="Normal 25 4 2" xfId="3478" xr:uid="{553E2EE6-FF37-4173-8690-620F5E63CFC8}"/>
    <cellStyle name="Normal 25 4 2 2" xfId="7487" xr:uid="{926DB840-A15D-4673-BDCD-763B5B23475A}"/>
    <cellStyle name="Normal 25 4 2 3" xfId="28392" xr:uid="{FAB54D3C-51E1-490D-98B6-E863E6F62222}"/>
    <cellStyle name="Normal 25 4 3" xfId="5496" xr:uid="{A775A0CB-C424-4A47-92CA-2EC250BE7033}"/>
    <cellStyle name="Normal 25 4 4" xfId="9991" xr:uid="{D5F59E9D-4B1C-4B54-B744-E73A4FEC16AE}"/>
    <cellStyle name="Normal 25 4 5" xfId="12221" xr:uid="{204B61C1-CD2C-4ED8-9A01-E4DDB94E95B6}"/>
    <cellStyle name="Normal 25 5" xfId="2412" xr:uid="{4C5BB91A-A0BE-46FC-8786-8A11B9BF23B3}"/>
    <cellStyle name="Normal 25 5 2" xfId="6421" xr:uid="{9A402B68-2B53-43DD-A5B2-10C78230AF45}"/>
    <cellStyle name="Normal 25 5 3" xfId="27305" xr:uid="{434D2E91-8BBD-482A-B68B-BB5D923B94B0}"/>
    <cellStyle name="Normal 25 6" xfId="4406" xr:uid="{72FC7613-3486-4E44-B2D5-C017E5A1B042}"/>
    <cellStyle name="Normal 25 6 2" xfId="25289" xr:uid="{1C42C85F-B04D-4E69-9F61-8CB72DD4FD4A}"/>
    <cellStyle name="Normal 25 7" xfId="8904" xr:uid="{CE05E6DB-6568-4C2B-8447-84AA27D5C5CD}"/>
    <cellStyle name="Normal 25 8" xfId="11089" xr:uid="{3587CA89-0C96-46BA-A940-991C36436F8C}"/>
    <cellStyle name="Normal 250" xfId="10944" xr:uid="{E59EA516-DBA6-43C6-A12A-EE05BE2B617C}"/>
    <cellStyle name="Normal 251" xfId="10974" xr:uid="{4690B339-AD60-4521-94E6-960ADD33BA0A}"/>
    <cellStyle name="Normal 252" xfId="10883" xr:uid="{02E43E18-C621-43F8-AED7-7A19D765239E}"/>
    <cellStyle name="Normal 253" xfId="8954" xr:uid="{AC5B90C5-F9CB-49D5-B422-8E84018E91D8}"/>
    <cellStyle name="Normal 254" xfId="10983" xr:uid="{07948510-BB0C-4C5D-8C17-47FED0E3A6DE}"/>
    <cellStyle name="Normal 255" xfId="10918" xr:uid="{FED81461-F12D-402B-98EB-DE604EABE4FB}"/>
    <cellStyle name="Normal 256" xfId="10946" xr:uid="{6D8E6C88-D66B-43E5-8A75-30E87A5FD4C2}"/>
    <cellStyle name="Normal 257" xfId="10934" xr:uid="{C013BECC-5CAC-4C3C-9575-3225B3267C2C}"/>
    <cellStyle name="Normal 258" xfId="10898" xr:uid="{39892212-6075-494E-B2FD-D54C5EE43B34}"/>
    <cellStyle name="Normal 259" xfId="10897" xr:uid="{C9B74D49-6892-4A60-B721-D7745755584D}"/>
    <cellStyle name="Normal 26" xfId="142" xr:uid="{858FE1AE-4E2C-4405-92D8-9EE35C32F754}"/>
    <cellStyle name="Normal 26 2" xfId="314" xr:uid="{01A8951B-7C1D-4CD1-84AE-D3569716AC0F}"/>
    <cellStyle name="Normal 26 2 2" xfId="206" xr:uid="{B1BDD8A2-F0A5-4E2A-B3CC-162640FF3133}"/>
    <cellStyle name="Normal 26 2 2 2" xfId="1723" xr:uid="{CA521C0B-D6ED-4E7D-84E6-DBC15B62EC5F}"/>
    <cellStyle name="Normal 26 2 2 2 2" xfId="3747" xr:uid="{0966805F-3070-4C5D-9E55-C3F026C3A934}"/>
    <cellStyle name="Normal 26 2 2 2 2 2" xfId="7756" xr:uid="{92A0F8A7-205A-44A4-9697-B5DBBAAB8B8C}"/>
    <cellStyle name="Normal 26 2 2 2 2 3" xfId="28642" xr:uid="{C4033A37-6441-4782-B2C5-140550AE0F9D}"/>
    <cellStyle name="Normal 26 2 2 2 3" xfId="5765" xr:uid="{AEFD1CC8-A97D-44C6-836A-CC5A08216BCF}"/>
    <cellStyle name="Normal 26 2 2 2 4" xfId="10260" xr:uid="{99DD2CB8-05E7-4AF5-9395-BA316D422F3E}"/>
    <cellStyle name="Normal 26 2 2 2 5" xfId="12490" xr:uid="{035D7E9F-C5FE-441B-9CA8-842B4456C45D}"/>
    <cellStyle name="Normal 26 2 3" xfId="676" xr:uid="{40692BCB-A99E-409D-83A9-216C3141DD90}"/>
    <cellStyle name="Normal 26 2 3 2" xfId="2710" xr:uid="{A0B6048F-7D03-4693-B30B-E967962959C3}"/>
    <cellStyle name="Normal 26 2 3 2 2" xfId="6719" xr:uid="{D54688AF-2B17-45DF-BBAB-2BFDD1B1A16F}"/>
    <cellStyle name="Normal 26 2 3 2 3" xfId="27660" xr:uid="{F6BC61CD-C26F-4044-9C12-AF8E9F1663BC}"/>
    <cellStyle name="Normal 26 2 3 3" xfId="4727" xr:uid="{0B2DF78B-9648-48AF-A4C7-B31C2E90EC35}"/>
    <cellStyle name="Normal 26 2 3 4" xfId="9222" xr:uid="{5854D9EA-0040-4791-8F8E-A3CDF4315229}"/>
    <cellStyle name="Normal 26 2 3 5" xfId="11451" xr:uid="{15401F02-716D-4F27-B4C0-7648C6D12A5A}"/>
    <cellStyle name="Normal 26 2 4" xfId="8470" xr:uid="{DAFF9994-AC98-461E-A94E-2A89E60782C7}"/>
    <cellStyle name="Normal 26 2 4 2" xfId="27412" xr:uid="{2E544147-8245-4BD5-B5DD-287A4A8CFC2B}"/>
    <cellStyle name="Normal 26 2 5" xfId="25292" xr:uid="{DA628004-17FF-4B66-8419-CF81C24A857D}"/>
    <cellStyle name="Normal 26 3" xfId="268" xr:uid="{72973EE5-23AE-422D-BE07-629D40A77AEB}"/>
    <cellStyle name="Normal 26 3 2" xfId="1990" xr:uid="{577ACC5F-5262-4E01-9FB5-9E0A916093AF}"/>
    <cellStyle name="Normal 26 3 2 2" xfId="4014" xr:uid="{C8181BA5-39CB-44DB-B62C-32DB13CCAE04}"/>
    <cellStyle name="Normal 26 3 2 2 2" xfId="8023" xr:uid="{2812F632-BF5A-46D3-916F-BCF37773BD61}"/>
    <cellStyle name="Normal 26 3 2 2 3" xfId="28902" xr:uid="{0B92D6F6-1A7C-4574-B025-C544E2F6D4AD}"/>
    <cellStyle name="Normal 26 3 2 3" xfId="6032" xr:uid="{AA7B4332-4A6E-48B6-A4C6-47C896B9187A}"/>
    <cellStyle name="Normal 26 3 2 4" xfId="10527" xr:uid="{7F43D50D-CAAD-4791-9C82-6A99FC45ACC4}"/>
    <cellStyle name="Normal 26 3 2 5" xfId="12757" xr:uid="{6520F30E-E449-4950-AE7B-35DD193BDF8C}"/>
    <cellStyle name="Normal 26 3 3" xfId="949" xr:uid="{18DA1A0E-9204-453E-8E51-E665C788F349}"/>
    <cellStyle name="Normal 26 3 3 2" xfId="2977" xr:uid="{2594D7EA-4DFC-48AB-943E-3CA40E50E457}"/>
    <cellStyle name="Normal 26 3 3 2 2" xfId="6986" xr:uid="{78817CC6-100F-4604-AFE9-8A352C9AB5F9}"/>
    <cellStyle name="Normal 26 3 3 2 3" xfId="27905" xr:uid="{3F2FF939-ACD2-4E20-93F5-4802238F3AFB}"/>
    <cellStyle name="Normal 26 3 3 3" xfId="4995" xr:uid="{6C17971A-2A7F-404E-A892-4F7C9086B3C0}"/>
    <cellStyle name="Normal 26 3 3 4" xfId="9490" xr:uid="{198E4B00-C5C5-4F74-B92C-257055840DB3}"/>
    <cellStyle name="Normal 26 3 3 5" xfId="11720" xr:uid="{1F5A05B4-6840-4A2A-8772-42B21C48D556}"/>
    <cellStyle name="Normal 26 4" xfId="1454" xr:uid="{3E3347DB-EAC8-4EB6-8E46-E7B4D563B29D}"/>
    <cellStyle name="Normal 26 4 2" xfId="3479" xr:uid="{E4847DE5-2525-4249-A9BE-50A5CD0C9BCB}"/>
    <cellStyle name="Normal 26 4 2 2" xfId="7488" xr:uid="{60E258CA-35B5-4A68-9025-2B772D8FC763}"/>
    <cellStyle name="Normal 26 4 2 3" xfId="28393" xr:uid="{63E68F95-F50A-4C29-81ED-E17A0C91C4DE}"/>
    <cellStyle name="Normal 26 4 3" xfId="5497" xr:uid="{6751C589-67D5-48B4-9BA0-1CBCB30794B1}"/>
    <cellStyle name="Normal 26 4 4" xfId="9992" xr:uid="{089D109D-5762-477F-A034-897EB2A17B13}"/>
    <cellStyle name="Normal 26 4 5" xfId="12222" xr:uid="{F17B9299-EE27-4BC7-A992-B788781B0551}"/>
    <cellStyle name="Normal 26 5" xfId="2413" xr:uid="{01BAA0F7-4050-4CAF-A7A6-81571FE13848}"/>
    <cellStyle name="Normal 26 5 2" xfId="6422" xr:uid="{3210EF72-10B6-41FB-AE33-6A4E4E3FF681}"/>
    <cellStyle name="Normal 26 5 3" xfId="27306" xr:uid="{FFC02A29-E9BA-4AB1-B883-B71AAAA10A45}"/>
    <cellStyle name="Normal 26 6" xfId="4407" xr:uid="{978EA1BF-2738-420D-AF4F-E5C85721F708}"/>
    <cellStyle name="Normal 26 6 2" xfId="25291" xr:uid="{F1D26B39-1BC2-4A87-A132-C83789FDCD16}"/>
    <cellStyle name="Normal 26 7" xfId="8905" xr:uid="{87551051-7C53-4EA5-AD9A-AF8FB0E1EF08}"/>
    <cellStyle name="Normal 26 8" xfId="11090" xr:uid="{F9C477E0-04B2-48CF-BB75-093AF75CB5BB}"/>
    <cellStyle name="Normal 26 9" xfId="29389" xr:uid="{E30A7A05-5662-42FB-856D-CB7F28F57248}"/>
    <cellStyle name="Normal 260" xfId="10968" xr:uid="{89CABD7F-87AC-4C8F-8086-D900C8C3420A}"/>
    <cellStyle name="Normal 261" xfId="10958" xr:uid="{44560C32-39B0-405C-8446-EC6EEE718EBD}"/>
    <cellStyle name="Normal 262" xfId="10984" xr:uid="{D2AE7A23-85E9-448B-AF2C-0B63AE3491B1}"/>
    <cellStyle name="Normal 263" xfId="8959" xr:uid="{499C2EE7-51D9-4DCA-9F04-980FC2328EC1}"/>
    <cellStyle name="Normal 264" xfId="10930" xr:uid="{F9EC066B-487C-4CA3-9D1F-28228C4D7AEA}"/>
    <cellStyle name="Normal 265" xfId="10888" xr:uid="{498908AF-516D-456D-8874-CE3FDD8E6797}"/>
    <cellStyle name="Normal 266" xfId="10940" xr:uid="{3FB1909E-EB95-4BE2-8BD2-6A2E6C7E5669}"/>
    <cellStyle name="Normal 267" xfId="8965" xr:uid="{7A485AAB-7423-4095-B1C8-C9AD11771289}"/>
    <cellStyle name="Normal 268" xfId="10908" xr:uid="{00C0D227-768E-4DF8-9684-BC6A068BF8D5}"/>
    <cellStyle name="Normal 269" xfId="10881" xr:uid="{949E65B0-92FB-4D5A-9736-A62B0FAEB6BF}"/>
    <cellStyle name="Normal 27" xfId="143" xr:uid="{4FADF1D8-6F4F-4495-A810-FFC756E39F53}"/>
    <cellStyle name="Normal 27 2" xfId="315" xr:uid="{6FF760E5-4726-43C9-9B66-2AFFB7A3A660}"/>
    <cellStyle name="Normal 27 2 2" xfId="366" xr:uid="{C5FF171B-BC0E-4369-94BF-F1770BCC4AEB}"/>
    <cellStyle name="Normal 27 2 2 2" xfId="1724" xr:uid="{A86741FA-8704-48CC-8411-2782A17BD520}"/>
    <cellStyle name="Normal 27 2 2 2 2" xfId="3748" xr:uid="{29B20BB6-9A93-401A-91C2-AA7FD1965339}"/>
    <cellStyle name="Normal 27 2 2 2 2 2" xfId="7757" xr:uid="{BD8658EF-8147-486A-BFA8-B55B30644A30}"/>
    <cellStyle name="Normal 27 2 2 2 2 3" xfId="28643" xr:uid="{AD6BD845-A772-4EF0-BDA3-14323633198D}"/>
    <cellStyle name="Normal 27 2 2 2 3" xfId="5766" xr:uid="{FB9177A0-E88A-4A17-B806-634B787301A5}"/>
    <cellStyle name="Normal 27 2 2 2 4" xfId="10261" xr:uid="{60CF744D-1B55-4911-A13D-F82AF33187F4}"/>
    <cellStyle name="Normal 27 2 2 2 5" xfId="12491" xr:uid="{E157D38B-1F4F-4984-B790-1DADA2018FF3}"/>
    <cellStyle name="Normal 27 2 3" xfId="677" xr:uid="{C9EC78EC-7238-4BF2-8B02-980DE22AB2E9}"/>
    <cellStyle name="Normal 27 2 3 2" xfId="2711" xr:uid="{59E309C6-B7C6-4276-98EF-0F8D36680EFA}"/>
    <cellStyle name="Normal 27 2 3 2 2" xfId="6720" xr:uid="{1DCDF410-DE23-4155-8754-04C6CBD02AC8}"/>
    <cellStyle name="Normal 27 2 3 2 3" xfId="27661" xr:uid="{A3AE7D84-2258-4D0A-ADBA-492499D79571}"/>
    <cellStyle name="Normal 27 2 3 3" xfId="4728" xr:uid="{6A4550F8-CA6C-4457-8302-2D3EBDB29C92}"/>
    <cellStyle name="Normal 27 2 3 4" xfId="9223" xr:uid="{55A3C262-EF87-47EC-85F6-41DE29DBF161}"/>
    <cellStyle name="Normal 27 2 3 5" xfId="11452" xr:uid="{C2E3839B-E34B-402A-B139-578487435E4C}"/>
    <cellStyle name="Normal 27 2 4" xfId="8625" xr:uid="{8FA57409-0471-4D74-86A7-228EB81683D3}"/>
    <cellStyle name="Normal 27 2 4 2" xfId="27413" xr:uid="{752B1E8D-EDDF-4AEB-9827-AD9B31BBDEC5}"/>
    <cellStyle name="Normal 27 2 5" xfId="25294" xr:uid="{470DB30B-3696-4B15-8903-FC8FE2FCB4F8}"/>
    <cellStyle name="Normal 27 3" xfId="269" xr:uid="{680E29F0-2A05-4C70-B8ED-5EDFD42C6218}"/>
    <cellStyle name="Normal 27 3 2" xfId="1991" xr:uid="{56C34839-0451-4ACA-A978-237CBB6C4AF2}"/>
    <cellStyle name="Normal 27 3 2 2" xfId="4015" xr:uid="{96291C63-BCA0-4BC3-AB42-D595D0A36D44}"/>
    <cellStyle name="Normal 27 3 2 2 2" xfId="8024" xr:uid="{235ECDA8-CA65-49BE-92F2-41004486D60E}"/>
    <cellStyle name="Normal 27 3 2 2 3" xfId="28903" xr:uid="{6438816F-512B-4805-8A97-2D964770FA07}"/>
    <cellStyle name="Normal 27 3 2 3" xfId="6033" xr:uid="{D05A6E5D-35F1-4A88-B601-25B37B0EB5B6}"/>
    <cellStyle name="Normal 27 3 2 4" xfId="10528" xr:uid="{4BC7D8BA-0B48-4995-B3B3-3C32C7406E60}"/>
    <cellStyle name="Normal 27 3 2 5" xfId="12758" xr:uid="{17794177-BA53-4C24-957F-34F88FEE6B22}"/>
    <cellStyle name="Normal 27 3 3" xfId="950" xr:uid="{2C456DAE-E83D-4DF6-9072-D940C30597CC}"/>
    <cellStyle name="Normal 27 3 3 2" xfId="2978" xr:uid="{C4BEE650-C674-4926-8E8C-A23E60C55B1D}"/>
    <cellStyle name="Normal 27 3 3 2 2" xfId="6987" xr:uid="{FA5E326D-C7E0-481E-8134-C19DCDA724BF}"/>
    <cellStyle name="Normal 27 3 3 2 3" xfId="27906" xr:uid="{4197FED2-7F8B-4FFC-9106-938EEDBF257F}"/>
    <cellStyle name="Normal 27 3 3 3" xfId="4996" xr:uid="{A3F67A49-D661-4B00-B591-419A6F2380A3}"/>
    <cellStyle name="Normal 27 3 3 4" xfId="9491" xr:uid="{4B848CC8-CCA3-416E-9A2D-0C77B3890C73}"/>
    <cellStyle name="Normal 27 3 3 5" xfId="11721" xr:uid="{6E0E50A8-BD62-46F6-8971-046B566D0016}"/>
    <cellStyle name="Normal 27 4" xfId="1455" xr:uid="{47DFB47B-39C1-446A-B0CF-0705526280D3}"/>
    <cellStyle name="Normal 27 4 2" xfId="3480" xr:uid="{D3BBD08D-40D7-4F64-8B96-7F60ED9BC95D}"/>
    <cellStyle name="Normal 27 4 2 2" xfId="7489" xr:uid="{D7629540-42E7-4844-9FE6-25CE7EB828E4}"/>
    <cellStyle name="Normal 27 4 2 3" xfId="28394" xr:uid="{9AFA0D70-1AF3-4775-B6C6-AB7330194559}"/>
    <cellStyle name="Normal 27 4 3" xfId="5498" xr:uid="{A174D52C-C8AB-4C79-BDE2-F45CE207F63B}"/>
    <cellStyle name="Normal 27 4 4" xfId="9993" xr:uid="{0D910D23-A944-48E4-9103-092501C8AB76}"/>
    <cellStyle name="Normal 27 4 5" xfId="12223" xr:uid="{CEC469F2-9C85-4535-8411-CD7D5D5C90AD}"/>
    <cellStyle name="Normal 27 5" xfId="2414" xr:uid="{876F7A5B-850D-4758-9C15-47C063CAECF0}"/>
    <cellStyle name="Normal 27 5 2" xfId="6423" xr:uid="{51BB4295-11C2-40D0-A893-4F3ACCD476E1}"/>
    <cellStyle name="Normal 27 5 3" xfId="27307" xr:uid="{CC0B6199-6B3C-4D69-9AF8-0FDCB641D95C}"/>
    <cellStyle name="Normal 27 6" xfId="4408" xr:uid="{E07CB34A-D371-4CCD-8003-AA5AC89AE7A4}"/>
    <cellStyle name="Normal 27 6 2" xfId="25293" xr:uid="{F1441237-80D9-4D9B-90BB-2DE2428A428D}"/>
    <cellStyle name="Normal 27 7" xfId="8906" xr:uid="{C299281F-F4C3-4895-B8F8-5964F5C3347F}"/>
    <cellStyle name="Normal 27 8" xfId="11091" xr:uid="{BB2EFE52-36D2-4328-9D80-5B993EA09851}"/>
    <cellStyle name="Normal 27 9" xfId="29353" xr:uid="{1E50D91C-5F9B-4858-93D8-05222A73B37B}"/>
    <cellStyle name="Normal 270" xfId="10919" xr:uid="{46980749-6243-4E5F-9F01-4BF319DC51CE}"/>
    <cellStyle name="Normal 271" xfId="10961" xr:uid="{1F2A7B34-118C-469E-B695-F757DC8DA898}"/>
    <cellStyle name="Normal 272" xfId="10966" xr:uid="{6C773977-2FC7-47D0-99BA-B069783FA27D}"/>
    <cellStyle name="Normal 273" xfId="10933" xr:uid="{CB5E8F33-2199-48DB-AB2A-79B3A3EB1ABB}"/>
    <cellStyle name="Normal 274" xfId="10941" xr:uid="{DF9F51A7-E6B7-4375-A15C-54675976B9C1}"/>
    <cellStyle name="Normal 275" xfId="10979" xr:uid="{97B8D12A-C63B-435F-8453-87BD876E68D6}"/>
    <cellStyle name="Normal 276" xfId="10905" xr:uid="{BDCD5614-83E3-440F-8678-5210A20835AC}"/>
    <cellStyle name="Normal 277" xfId="10882" xr:uid="{69078854-4E6D-48F7-BEF3-1B72B3358D1E}"/>
    <cellStyle name="Normal 278" xfId="10879" xr:uid="{837773EA-E278-40CA-BF81-3C3D43635961}"/>
    <cellStyle name="Normal 279" xfId="10920" xr:uid="{68B03B7F-5FFF-4655-B5C1-CACDA0A7FE24}"/>
    <cellStyle name="Normal 28" xfId="144" xr:uid="{594E8488-5158-46B2-BAEC-A52432C96090}"/>
    <cellStyle name="Normal 28 2" xfId="316" xr:uid="{73B98964-0F3A-480B-BDC0-22A63C635BC2}"/>
    <cellStyle name="Normal 28 2 2" xfId="352" xr:uid="{B8736871-60D0-46FB-8CA8-E2A9FF8DD58E}"/>
    <cellStyle name="Normal 28 2 2 2" xfId="1725" xr:uid="{E9ABCE33-EF8F-483A-88B5-D5BE8E1FF2F0}"/>
    <cellStyle name="Normal 28 2 2 2 2" xfId="3749" xr:uid="{04E74E9C-1C3A-41E2-A639-AC2F7A16A5B0}"/>
    <cellStyle name="Normal 28 2 2 2 2 2" xfId="7758" xr:uid="{A5B84945-43F5-4E07-B619-E22D95389C04}"/>
    <cellStyle name="Normal 28 2 2 2 2 3" xfId="28644" xr:uid="{F67778C3-AADE-4CA3-96E9-C463D0FF6276}"/>
    <cellStyle name="Normal 28 2 2 2 3" xfId="5767" xr:uid="{78298127-3C6F-4231-92E2-9A48E6BBD810}"/>
    <cellStyle name="Normal 28 2 2 2 4" xfId="10262" xr:uid="{E7FF7939-7046-4728-8B13-2749FC8CF6DF}"/>
    <cellStyle name="Normal 28 2 2 2 5" xfId="12492" xr:uid="{96631FCC-800D-4112-8130-EE12BC844B5B}"/>
    <cellStyle name="Normal 28 2 3" xfId="678" xr:uid="{F25ACCA9-389B-4197-A76F-C51149CCBDEF}"/>
    <cellStyle name="Normal 28 2 3 2" xfId="2712" xr:uid="{499F1C52-6CEA-4195-A65B-E8154C961E50}"/>
    <cellStyle name="Normal 28 2 3 2 2" xfId="6721" xr:uid="{12544095-BD16-42D7-BB6E-233EEFBC6F44}"/>
    <cellStyle name="Normal 28 2 3 2 3" xfId="27662" xr:uid="{BAA33E1C-8B37-4844-A0ED-D85B2B86DC7E}"/>
    <cellStyle name="Normal 28 2 3 3" xfId="4729" xr:uid="{C34C3D1D-423D-4B4D-BDBD-224046B898F4}"/>
    <cellStyle name="Normal 28 2 3 4" xfId="9224" xr:uid="{67E4B1AE-01D6-410C-927D-8667FBAF64BE}"/>
    <cellStyle name="Normal 28 2 3 5" xfId="11453" xr:uid="{A5546870-ED60-4170-93F3-FD8425E4FD8D}"/>
    <cellStyle name="Normal 28 2 4" xfId="8550" xr:uid="{5CD045DD-998E-4A71-A17E-155A47C55EE5}"/>
    <cellStyle name="Normal 28 2 4 2" xfId="27414" xr:uid="{2B7EB80B-487F-4326-A2D5-C0328767B69C}"/>
    <cellStyle name="Normal 28 2 5" xfId="25296" xr:uid="{B96C39EE-861B-45BE-8C1F-3BFB932AA33D}"/>
    <cellStyle name="Normal 28 3" xfId="270" xr:uid="{E7C6CADE-4540-4ECB-8BF7-C9098BF1326E}"/>
    <cellStyle name="Normal 28 3 2" xfId="1992" xr:uid="{573D540B-679F-4BD4-ABA9-6ECF4E617B60}"/>
    <cellStyle name="Normal 28 3 2 2" xfId="4016" xr:uid="{84F42A3B-D1A3-4426-9919-F8D79606D526}"/>
    <cellStyle name="Normal 28 3 2 2 2" xfId="8025" xr:uid="{E340B474-BBC8-4256-B9DE-98AD611F1CAE}"/>
    <cellStyle name="Normal 28 3 2 2 3" xfId="28904" xr:uid="{0B165543-D055-488C-A4EE-690CB6ECD447}"/>
    <cellStyle name="Normal 28 3 2 3" xfId="6034" xr:uid="{1932F5D9-7C11-4280-AFCF-2EF6E1DC9E6A}"/>
    <cellStyle name="Normal 28 3 2 4" xfId="10529" xr:uid="{59DFAB1F-6892-4FF3-9D1C-BCEC9C784DF4}"/>
    <cellStyle name="Normal 28 3 2 5" xfId="12759" xr:uid="{2823D945-0E77-48DA-BEF6-B8337F5844D4}"/>
    <cellStyle name="Normal 28 3 3" xfId="951" xr:uid="{D9B9AF25-E5D1-4C02-9B53-8DF25D7DD601}"/>
    <cellStyle name="Normal 28 3 3 2" xfId="2979" xr:uid="{3839B5E4-4507-4B1A-BF28-D43A3F7DE55C}"/>
    <cellStyle name="Normal 28 3 3 2 2" xfId="6988" xr:uid="{B542C703-BB3A-4147-BFDC-673BE65B5D22}"/>
    <cellStyle name="Normal 28 3 3 2 3" xfId="27907" xr:uid="{8D105006-FBDA-4BCA-98F6-5D6507F2CF2F}"/>
    <cellStyle name="Normal 28 3 3 3" xfId="4997" xr:uid="{CCFFC8A5-E6B9-4A3D-954B-B7F99B84AECA}"/>
    <cellStyle name="Normal 28 3 3 4" xfId="9492" xr:uid="{02B3BD58-C414-466E-BEF0-6EC6D14BBA49}"/>
    <cellStyle name="Normal 28 3 3 5" xfId="11722" xr:uid="{5690C0E3-3DB3-4272-A51E-55C6EFD99579}"/>
    <cellStyle name="Normal 28 4" xfId="1456" xr:uid="{27F3C5F2-5754-473C-845E-15BF557B469A}"/>
    <cellStyle name="Normal 28 4 2" xfId="3481" xr:uid="{9F2B0227-0499-4395-AB43-BCA647923EC0}"/>
    <cellStyle name="Normal 28 4 2 2" xfId="7490" xr:uid="{F222F5B5-E28C-4F66-84C6-71C3358C2C19}"/>
    <cellStyle name="Normal 28 4 2 3" xfId="28395" xr:uid="{67C608EB-D7CC-4B78-AF31-92EC245E492D}"/>
    <cellStyle name="Normal 28 4 3" xfId="5499" xr:uid="{6DCF7378-FE90-46FC-B6F2-F05BB617212F}"/>
    <cellStyle name="Normal 28 4 4" xfId="9994" xr:uid="{210700C1-AABE-465E-824D-E9775258F31D}"/>
    <cellStyle name="Normal 28 4 5" xfId="12224" xr:uid="{29C575CC-8004-41A6-AA44-029ED1D06248}"/>
    <cellStyle name="Normal 28 5" xfId="2415" xr:uid="{19CBCEE6-20AA-45E5-9308-02989E73CBD6}"/>
    <cellStyle name="Normal 28 5 2" xfId="6424" xr:uid="{0AB8BDFD-5CD9-42AC-807C-F2840020EB06}"/>
    <cellStyle name="Normal 28 5 3" xfId="27308" xr:uid="{27071E0C-D724-48BF-B131-4349B82B290C}"/>
    <cellStyle name="Normal 28 6" xfId="4409" xr:uid="{D746096D-B536-4A94-92AC-C51274E4FCDA}"/>
    <cellStyle name="Normal 28 6 2" xfId="25295" xr:uid="{99B2952B-C84E-4D00-9D48-17D7304281E9}"/>
    <cellStyle name="Normal 28 7" xfId="8907" xr:uid="{E9610E4F-60F1-41B9-B78F-691609FFADB6}"/>
    <cellStyle name="Normal 28 8" xfId="11092" xr:uid="{6CDD8046-137D-4477-8071-54D03BC514D6}"/>
    <cellStyle name="Normal 28 9" xfId="29391" xr:uid="{9F700043-E0E0-42DE-83ED-2D77F531E2F2}"/>
    <cellStyle name="Normal 280" xfId="10915" xr:uid="{3ED9969B-8930-4B84-9332-D19E29A30387}"/>
    <cellStyle name="Normal 281" xfId="10975" xr:uid="{AB75C2A2-36BC-476B-B556-3A8B16546A69}"/>
    <cellStyle name="Normal 282" xfId="10875" xr:uid="{FC44E492-389C-4A96-9465-CDF365F75EAA}"/>
    <cellStyle name="Normal 283" xfId="10922" xr:uid="{DB9B43FE-FB6D-4E56-BD71-E96206E3EFF5}"/>
    <cellStyle name="Normal 284" xfId="10932" xr:uid="{0FF1F98A-CAAF-4EF8-8B62-9752D5B8BECC}"/>
    <cellStyle name="Normal 285" xfId="10973" xr:uid="{771E3C75-0F79-4C81-9BE7-3BC22FD754CD}"/>
    <cellStyle name="Normal 286" xfId="10887" xr:uid="{6BCA2CE4-D582-4CB6-99BF-9F7B728DBF46}"/>
    <cellStyle name="Normal 287" xfId="10954" xr:uid="{00C9CDF1-7F9E-45E8-B928-1DB3C7DDCCAD}"/>
    <cellStyle name="Normal 288" xfId="10890" xr:uid="{57258730-C4CE-4F94-B777-DF3F7FB7D62A}"/>
    <cellStyle name="Normal 289" xfId="8962" xr:uid="{95917CE7-1E41-4836-A563-6B9B34577DA1}"/>
    <cellStyle name="Normal 29" xfId="145" xr:uid="{A086F4C9-7AD8-496F-BC14-BC8C30F6B001}"/>
    <cellStyle name="Normal 29 2" xfId="317" xr:uid="{BA8A38CA-205E-4D08-89A8-9819524ECC4E}"/>
    <cellStyle name="Normal 29 2 2" xfId="361" xr:uid="{4B0CE562-AC7C-4E9C-801A-F78CC27C5F26}"/>
    <cellStyle name="Normal 29 2 2 2" xfId="1726" xr:uid="{8FC20BEE-BE2F-4E75-B0F0-5D202A5EDC93}"/>
    <cellStyle name="Normal 29 2 2 2 2" xfId="3750" xr:uid="{37A399EF-0C25-4ADA-98BF-28B6466E0409}"/>
    <cellStyle name="Normal 29 2 2 2 2 2" xfId="7759" xr:uid="{D3EF01F3-6F57-4582-B529-37986234D256}"/>
    <cellStyle name="Normal 29 2 2 2 2 3" xfId="28645" xr:uid="{99785808-DECE-4AF6-BEC7-1935186C0A30}"/>
    <cellStyle name="Normal 29 2 2 2 3" xfId="5768" xr:uid="{6731C34C-6A20-4B62-BC2B-234A138F0A4D}"/>
    <cellStyle name="Normal 29 2 2 2 4" xfId="10263" xr:uid="{7DC861C8-3805-445E-A1C5-62225DA106CD}"/>
    <cellStyle name="Normal 29 2 2 2 5" xfId="12493" xr:uid="{99E489AE-CC11-4477-8868-9423A22E5FFA}"/>
    <cellStyle name="Normal 29 2 3" xfId="679" xr:uid="{3DD764A2-5956-44F6-9BD8-44EDE1B335FB}"/>
    <cellStyle name="Normal 29 2 3 2" xfId="2713" xr:uid="{BA3219DB-4286-48E0-BFE3-B266D739E38C}"/>
    <cellStyle name="Normal 29 2 3 2 2" xfId="6722" xr:uid="{D4FA09F4-B1B7-4ADF-9E0E-E98A38D0C0BE}"/>
    <cellStyle name="Normal 29 2 3 2 3" xfId="27663" xr:uid="{A079E3BB-ACCC-44F0-97D0-6DCF346DA330}"/>
    <cellStyle name="Normal 29 2 3 3" xfId="4730" xr:uid="{F6B97FAE-0A80-4CA6-8E70-B81E01D63225}"/>
    <cellStyle name="Normal 29 2 3 4" xfId="9225" xr:uid="{CC614E4B-64A1-4C65-949F-ADA8C573AD4C}"/>
    <cellStyle name="Normal 29 2 3 5" xfId="11454" xr:uid="{DE4A4AEF-093D-4F5A-8FA3-82ED2EF56670}"/>
    <cellStyle name="Normal 29 2 4" xfId="8604" xr:uid="{8A8471A4-61E7-4DBF-8EF4-EA5A560797DA}"/>
    <cellStyle name="Normal 29 2 4 2" xfId="27415" xr:uid="{FE396F76-C3F2-4885-B6CB-975B195FC6B2}"/>
    <cellStyle name="Normal 29 3" xfId="271" xr:uid="{2E90F36D-304F-4AA5-98A8-CA52B27EB83B}"/>
    <cellStyle name="Normal 29 3 2" xfId="1993" xr:uid="{983AECED-5609-4152-875E-ABC71E8BB8C4}"/>
    <cellStyle name="Normal 29 3 2 2" xfId="4017" xr:uid="{EF1C1294-556C-472F-94A6-66B50C50A405}"/>
    <cellStyle name="Normal 29 3 2 2 2" xfId="8026" xr:uid="{94915338-A40E-4A22-AF8A-71B55102D75C}"/>
    <cellStyle name="Normal 29 3 2 2 3" xfId="28905" xr:uid="{1250A4A3-C5FE-45ED-8EE8-9528069CB2DE}"/>
    <cellStyle name="Normal 29 3 2 3" xfId="6035" xr:uid="{D1F31E3E-ADA1-4E05-81EC-C6B22476994B}"/>
    <cellStyle name="Normal 29 3 2 4" xfId="10530" xr:uid="{CD261538-3E52-4359-8929-3C1BC8D6E5DF}"/>
    <cellStyle name="Normal 29 3 2 5" xfId="12760" xr:uid="{4E6218FC-52A8-4F6E-8E98-CD621A7BEB02}"/>
    <cellStyle name="Normal 29 3 3" xfId="952" xr:uid="{9FBF89B4-AF90-4348-BAFA-D05A93EF7265}"/>
    <cellStyle name="Normal 29 3 3 2" xfId="2980" xr:uid="{570EDF7B-C69E-467D-97AF-C2DDAD1F5722}"/>
    <cellStyle name="Normal 29 3 3 2 2" xfId="6989" xr:uid="{EE20D85A-7A1D-4DE9-9FC6-3AE78F7D83A6}"/>
    <cellStyle name="Normal 29 3 3 2 3" xfId="27908" xr:uid="{9E7C2100-9E0D-4E4D-A370-FE1BFB46BDD0}"/>
    <cellStyle name="Normal 29 3 3 3" xfId="4998" xr:uid="{CC0A2614-91A0-4C62-A6B7-D5BECECA0711}"/>
    <cellStyle name="Normal 29 3 3 4" xfId="9493" xr:uid="{1DD96153-6285-4847-A8DA-AB6C94E384AC}"/>
    <cellStyle name="Normal 29 3 3 5" xfId="11723" xr:uid="{2B5BD471-8705-4D5F-B135-B42B45C7E682}"/>
    <cellStyle name="Normal 29 4" xfId="1457" xr:uid="{6CC5A410-8D1D-4DB9-A05B-D2B6914CA59E}"/>
    <cellStyle name="Normal 29 4 2" xfId="3482" xr:uid="{A4EE699C-E453-4720-84B9-C92DE7168EA6}"/>
    <cellStyle name="Normal 29 4 2 2" xfId="7491" xr:uid="{767E8038-7136-4769-B675-58E74FDF462C}"/>
    <cellStyle name="Normal 29 4 2 3" xfId="28396" xr:uid="{95CECE62-C414-432F-85AF-AA1453809654}"/>
    <cellStyle name="Normal 29 4 3" xfId="5500" xr:uid="{18070120-E463-4548-8518-F811B609E3F7}"/>
    <cellStyle name="Normal 29 4 4" xfId="9995" xr:uid="{66096C3F-C320-4D2F-8BE7-55050433F9A8}"/>
    <cellStyle name="Normal 29 4 5" xfId="12225" xr:uid="{9167BE50-33D7-4D93-931B-E999B36505B3}"/>
    <cellStyle name="Normal 29 5" xfId="2416" xr:uid="{D04BE08D-FA7C-479B-A268-527E53FE2D18}"/>
    <cellStyle name="Normal 29 5 2" xfId="6425" xr:uid="{646439C1-E1E3-4EBD-897E-C473F4059361}"/>
    <cellStyle name="Normal 29 5 3" xfId="27309" xr:uid="{7EB03AE8-C5C7-460E-93E7-F68BDEE8D2AF}"/>
    <cellStyle name="Normal 29 6" xfId="4410" xr:uid="{246CF297-F2EE-4888-B43D-6A767FC7ECBB}"/>
    <cellStyle name="Normal 29 6 2" xfId="25297" xr:uid="{C77330E7-72F7-49A8-8EB8-1FE91626C2F4}"/>
    <cellStyle name="Normal 29 7" xfId="8908" xr:uid="{E5585FCB-5FA5-411D-A95B-D98907908640}"/>
    <cellStyle name="Normal 29 8" xfId="11093" xr:uid="{10709456-B4DC-4984-AC93-CBD8886922D7}"/>
    <cellStyle name="Normal 29 9" xfId="29421" xr:uid="{F8733E30-2129-4D18-B4FB-E0A758A7CF76}"/>
    <cellStyle name="Normal 290" xfId="10911" xr:uid="{E295EC15-4CDB-4F31-9964-30D51508860C}"/>
    <cellStyle name="Normal 291" xfId="10953" xr:uid="{CC399598-F1D2-4BC2-942A-6165D2C45452}"/>
    <cellStyle name="Normal 292" xfId="10913" xr:uid="{62BA3BA6-A430-45F2-873C-AD5E236B0054}"/>
    <cellStyle name="Normal 293" xfId="10978" xr:uid="{8FDA2F81-CE12-448D-9CF6-95F5AF0E346F}"/>
    <cellStyle name="Normal 294" xfId="10949" xr:uid="{5A9B3A04-7DC1-4F38-A13D-F2A76C5C0305}"/>
    <cellStyle name="Normal 295" xfId="10964" xr:uid="{2D95E78E-B2CA-42BB-8CEC-C5F955F7041A}"/>
    <cellStyle name="Normal 296" xfId="10943" xr:uid="{8B9F077F-C3E5-4BA7-BC59-3ABB7984B381}"/>
    <cellStyle name="Normal 297" xfId="10969" xr:uid="{4C25B1C8-8A81-4BDF-A38B-E970EC43EE2A}"/>
    <cellStyle name="Normal 298" xfId="8955" xr:uid="{83B2B6C2-271C-40A2-8BA6-0E43E2A96B98}"/>
    <cellStyle name="Normal 299" xfId="10987" xr:uid="{47F4490E-03E6-418F-8F04-F40D93F4049D}"/>
    <cellStyle name="Normal 3" xfId="75" xr:uid="{6575BB86-2F2B-495C-BD05-C6468AF2AABC}"/>
    <cellStyle name="Normal 3 10" xfId="8393" xr:uid="{BDF8480F-095E-4950-970C-1D925C9C93B4}"/>
    <cellStyle name="Normal 3 10 2" xfId="25299" xr:uid="{217EB174-C952-45B3-B4B6-273EC0D17229}"/>
    <cellStyle name="Normal 3 11" xfId="8909" xr:uid="{D683EFAD-3328-4236-9C34-4D31AA7C0D1F}"/>
    <cellStyle name="Normal 3 11 2" xfId="27127" xr:uid="{A895BFD9-CBD4-4728-9BE2-EA83C2A16A66}"/>
    <cellStyle name="Normal 3 12" xfId="27199" xr:uid="{D5E4E902-4AE4-4528-A193-AAB2E58C14F5}"/>
    <cellStyle name="Normal 3 13" xfId="25298" xr:uid="{E03E0549-9B3C-4D18-B85A-BBCDC313802D}"/>
    <cellStyle name="Normal 3 14" xfId="29371" xr:uid="{E21E18DA-0EF7-4BBE-85F9-627E5F2ED828}"/>
    <cellStyle name="Normal 3 2" xfId="97" xr:uid="{E658A4BD-F347-42C8-B54C-EAE5D9ACD2A5}"/>
    <cellStyle name="Normal 3 2 10" xfId="27269" xr:uid="{9EFED464-1923-4D0B-B7EB-7E800EB79C8E}"/>
    <cellStyle name="Normal 3 2 11" xfId="27349" xr:uid="{24F43E36-4916-4B42-97C7-DC3AE9D82EDD}"/>
    <cellStyle name="Normal 3 2 12" xfId="25300" xr:uid="{73E0ACF8-1096-495A-AF54-21BCFD70B875}"/>
    <cellStyle name="Normal 3 2 13" xfId="29258" xr:uid="{9C2710DE-1E94-443D-B040-1F1038D4E51A}"/>
    <cellStyle name="Normal 3 2 14" xfId="29373" xr:uid="{CA4E410E-9CBD-4E74-B8C3-86BD7899335B}"/>
    <cellStyle name="Normal 3 2 2" xfId="376" xr:uid="{B70DC12D-A6FB-4EAA-B9F3-D9F22D876978}"/>
    <cellStyle name="Normal 3 2 2 2" xfId="2338" xr:uid="{62B516D3-9589-421E-B630-1B182B800830}"/>
    <cellStyle name="Normal 3 2 2 2 2" xfId="25303" xr:uid="{88BEC44E-C9A6-4F3E-ABD1-4007E823F56F}"/>
    <cellStyle name="Normal 3 2 2 2 2 2" xfId="25304" xr:uid="{E6945504-B554-47B3-A1DA-5D41ADEE1130}"/>
    <cellStyle name="Normal 3 2 2 2 2 3" xfId="25305" xr:uid="{0487A427-794A-46D9-B953-2B48F3527CD1}"/>
    <cellStyle name="Normal 3 2 2 2 3" xfId="25306" xr:uid="{78951A31-7E98-4C65-8BDC-5146EB97D9E9}"/>
    <cellStyle name="Normal 3 2 2 2 4" xfId="25307" xr:uid="{B37F074D-DB7C-49C9-948A-9E06F299DCB9}"/>
    <cellStyle name="Normal 3 2 2 2 5" xfId="25308" xr:uid="{EDD042B3-E5CA-4326-8032-94390E9DD3F9}"/>
    <cellStyle name="Normal 3 2 2 2 6" xfId="29242" xr:uid="{40E630DD-DF78-4B77-8518-FA08AB13B01D}"/>
    <cellStyle name="Normal 3 2 2 2 7" xfId="25302" xr:uid="{398707FF-6F37-4AE5-899C-9093EC298171}"/>
    <cellStyle name="Normal 3 2 2 3" xfId="425" xr:uid="{C2F59686-0E33-4683-AEF3-63FA670E98CB}"/>
    <cellStyle name="Normal 3 2 2 3 2" xfId="2364" xr:uid="{D4EBAD27-8670-46E7-A5B5-228F57999494}"/>
    <cellStyle name="Normal 3 2 2 3 2 2" xfId="25311" xr:uid="{34B25C71-042B-4288-BA78-2009995B19F3}"/>
    <cellStyle name="Normal 3 2 2 3 2 3" xfId="25312" xr:uid="{1BC0FB49-14B1-4EFB-93C8-2CD25F2A138A}"/>
    <cellStyle name="Normal 3 2 2 3 2 4" xfId="29254" xr:uid="{71623241-E042-4285-963E-C71D2E2F8908}"/>
    <cellStyle name="Normal 3 2 2 3 2 5" xfId="25310" xr:uid="{9E9436A2-7438-4EDE-9A5D-6887C2ED24B9}"/>
    <cellStyle name="Normal 3 2 2 3 3" xfId="25313" xr:uid="{EDEF683C-E582-4472-9587-CFB740754C3E}"/>
    <cellStyle name="Normal 3 2 2 3 4" xfId="25314" xr:uid="{E9311E3F-24AD-4446-962D-CD0D2DC10064}"/>
    <cellStyle name="Normal 3 2 2 3 5" xfId="25315" xr:uid="{BDD06C2B-D4BD-4BE9-8D59-225360881D28}"/>
    <cellStyle name="Normal 3 2 2 3 6" xfId="27468" xr:uid="{5289C49C-582A-45B6-BB3F-A31B36F41D18}"/>
    <cellStyle name="Normal 3 2 2 3 7" xfId="25309" xr:uid="{7CA3FC22-11DA-4640-A737-CB0CDD30309E}"/>
    <cellStyle name="Normal 3 2 2 4" xfId="25316" xr:uid="{F8BF3551-B113-457B-8DC0-F2DDE387716E}"/>
    <cellStyle name="Normal 3 2 2 4 2" xfId="25317" xr:uid="{106D8547-CA97-4CD3-B136-C2C48DF704AA}"/>
    <cellStyle name="Normal 3 2 2 4 3" xfId="25318" xr:uid="{CCB7F075-99C9-49F2-A673-70C4298493D3}"/>
    <cellStyle name="Normal 3 2 2 5" xfId="25319" xr:uid="{1DF61BF4-BC63-4494-83AC-0001FD96931A}"/>
    <cellStyle name="Normal 3 2 2 6" xfId="25320" xr:uid="{45373BFB-9BA3-4114-950C-B984A79FF00D}"/>
    <cellStyle name="Normal 3 2 2 7" xfId="25321" xr:uid="{75FA3C05-9FCA-49A3-8BF6-55767CE99E3F}"/>
    <cellStyle name="Normal 3 2 2 8" xfId="27446" xr:uid="{48D33A2E-6637-4994-AAED-F244433D3DA6}"/>
    <cellStyle name="Normal 3 2 2 9" xfId="25301" xr:uid="{8FB11E33-52AC-4C43-81D2-57E00A8F906E}"/>
    <cellStyle name="Normal 3 2 3" xfId="190" xr:uid="{92DD86A8-54F4-458F-A786-296ADCD831B1}"/>
    <cellStyle name="Normal 3 2 3 2" xfId="4468" xr:uid="{9CC47897-F0B0-4F24-A68D-3A58AC647FA5}"/>
    <cellStyle name="Normal 3 2 3 2 2" xfId="25324" xr:uid="{70E1001C-B597-4E12-99F8-0D20D4463BB0}"/>
    <cellStyle name="Normal 3 2 3 2 2 2" xfId="25325" xr:uid="{2CE2790D-844C-4902-8BB8-95D051095A38}"/>
    <cellStyle name="Normal 3 2 3 2 2 3" xfId="25326" xr:uid="{395D9602-412F-4369-BFF8-9247176BE7E7}"/>
    <cellStyle name="Normal 3 2 3 2 3" xfId="25327" xr:uid="{41DEE42A-F8CC-43C2-A6C9-846D7E21F3A2}"/>
    <cellStyle name="Normal 3 2 3 2 4" xfId="25328" xr:uid="{57EE0D08-7E8D-4C43-B7A6-42C4C11F2CD8}"/>
    <cellStyle name="Normal 3 2 3 2 5" xfId="25329" xr:uid="{D5CCF112-444E-4F6C-B8E5-CB8455E31F55}"/>
    <cellStyle name="Normal 3 2 3 2 6" xfId="25323" xr:uid="{C2958F1A-0EEE-4353-8D5E-7814A3A94DBC}"/>
    <cellStyle name="Normal 3 2 3 3" xfId="8725" xr:uid="{BA0189F3-4C3B-43B7-8DEB-F4CB467B6494}"/>
    <cellStyle name="Normal 3 2 3 3 2" xfId="25331" xr:uid="{0FF4FB7E-1AEE-41D4-8818-FC6EA199FA68}"/>
    <cellStyle name="Normal 3 2 3 3 2 2" xfId="25332" xr:uid="{6FF5C92F-F5BD-4220-B687-DD601CF9561E}"/>
    <cellStyle name="Normal 3 2 3 3 2 3" xfId="25333" xr:uid="{0ED3CED9-776E-44AB-9D20-01B28E6B1863}"/>
    <cellStyle name="Normal 3 2 3 3 3" xfId="25334" xr:uid="{70A2589A-B2F5-4110-A10E-CC76CE199958}"/>
    <cellStyle name="Normal 3 2 3 3 4" xfId="25335" xr:uid="{539EF9A7-F703-4C2B-90F8-6BDCB13141F8}"/>
    <cellStyle name="Normal 3 2 3 3 5" xfId="25336" xr:uid="{5F98C98E-D732-41F7-BF16-EC43885E3729}"/>
    <cellStyle name="Normal 3 2 3 3 6" xfId="25330" xr:uid="{FBB71A41-E325-40B3-846D-CCC3083A8428}"/>
    <cellStyle name="Normal 3 2 3 4" xfId="25337" xr:uid="{5CA61B3E-0FBC-47D2-9704-0527429AAFBF}"/>
    <cellStyle name="Normal 3 2 3 4 2" xfId="25338" xr:uid="{F99351B3-7013-4771-AEC5-B264CF2B2400}"/>
    <cellStyle name="Normal 3 2 3 4 3" xfId="25339" xr:uid="{45199776-88B6-4763-9FC1-AF78525FC137}"/>
    <cellStyle name="Normal 3 2 3 5" xfId="25340" xr:uid="{4EF7E4E9-E0C0-4AA0-8B75-B1298A1CA8DD}"/>
    <cellStyle name="Normal 3 2 3 6" xfId="25341" xr:uid="{3B19D0A1-232F-4391-816B-39619160D98C}"/>
    <cellStyle name="Normal 3 2 3 7" xfId="25342" xr:uid="{78D326E4-EA14-48FC-91C5-44996F7837BF}"/>
    <cellStyle name="Normal 3 2 3 8" xfId="25322" xr:uid="{27D6AB2F-D43F-45F6-8E96-BFD0FE9D4800}"/>
    <cellStyle name="Normal 3 2 4" xfId="8720" xr:uid="{D3AC1607-AEEC-4F10-96E7-0E51F07740AB}"/>
    <cellStyle name="Normal 3 2 4 2" xfId="25344" xr:uid="{7AA49F4C-B346-4251-9D19-FB2F2E7B4594}"/>
    <cellStyle name="Normal 3 2 4 2 2" xfId="25345" xr:uid="{E656ECB5-2E93-411C-9980-72C22FD7A9A9}"/>
    <cellStyle name="Normal 3 2 4 2 3" xfId="25346" xr:uid="{05792D44-F41A-459F-AE05-60B16644D3B5}"/>
    <cellStyle name="Normal 3 2 4 3" xfId="25347" xr:uid="{79B98F01-E251-42DA-ACBC-6E867865E0F4}"/>
    <cellStyle name="Normal 3 2 4 4" xfId="25348" xr:uid="{A2BC3E59-8450-442F-944A-479AE849FFFE}"/>
    <cellStyle name="Normal 3 2 4 5" xfId="25349" xr:uid="{5C73274F-AB55-4F7A-9F35-3D9F02F593DE}"/>
    <cellStyle name="Normal 3 2 4 6" xfId="25343" xr:uid="{4D1E3D23-86D7-4045-B0EC-ED5AB3AE8E6E}"/>
    <cellStyle name="Normal 3 2 5" xfId="10955" xr:uid="{D5DCE671-ABE2-48C5-81FE-4C1060CB5294}"/>
    <cellStyle name="Normal 3 2 5 2" xfId="25351" xr:uid="{CF0F97AE-474F-42BC-9024-33051569B055}"/>
    <cellStyle name="Normal 3 2 5 2 2" xfId="25352" xr:uid="{2FE130CC-1DCB-40BE-824E-D021FC08B910}"/>
    <cellStyle name="Normal 3 2 5 2 3" xfId="25353" xr:uid="{BAB87697-5BE2-440C-B45C-A4964FE8AF30}"/>
    <cellStyle name="Normal 3 2 5 3" xfId="25354" xr:uid="{E8281690-3932-4788-A33A-8F82FD31C060}"/>
    <cellStyle name="Normal 3 2 5 4" xfId="25355" xr:uid="{F8662492-8BEA-487C-8D06-A30BC8CE98AA}"/>
    <cellStyle name="Normal 3 2 5 5" xfId="25356" xr:uid="{0F64592A-0E8F-46F0-99FA-626ECFEC010E}"/>
    <cellStyle name="Normal 3 2 5 6" xfId="25350" xr:uid="{263FAD56-CE79-43FC-ADE9-E928DADC83A3}"/>
    <cellStyle name="Normal 3 2 6" xfId="25357" xr:uid="{4D6A1AC7-C880-4326-8533-BE6EF6DD63B3}"/>
    <cellStyle name="Normal 3 2 6 2" xfId="25358" xr:uid="{984B22AF-555C-44E8-A2C6-BDF63083E5D2}"/>
    <cellStyle name="Normal 3 2 6 3" xfId="25359" xr:uid="{1367F7EF-B284-4D68-8311-81D75BAE6D95}"/>
    <cellStyle name="Normal 3 2 7" xfId="25360" xr:uid="{EB83F259-D9C2-4944-B43F-8FBF8C6C9905}"/>
    <cellStyle name="Normal 3 2 8" xfId="25361" xr:uid="{3D0A6CC6-CD6B-4330-B0D5-D99D1755996D}"/>
    <cellStyle name="Normal 3 2 9" xfId="25362" xr:uid="{A54E70A5-F2DD-4159-B776-8CCAECD0E70B}"/>
    <cellStyle name="Normal 3 3" xfId="246" xr:uid="{5855BB6B-31BD-42AF-BB60-1C4BAD5169B5}"/>
    <cellStyle name="Normal 3 3 10" xfId="25363" xr:uid="{4BAB69E1-4A54-4221-9348-CADEB7FB071F}"/>
    <cellStyle name="Normal 3 3 11" xfId="11177" xr:uid="{DE3AA5FD-C3CE-4446-A255-8EE071E16411}"/>
    <cellStyle name="Normal 3 3 12" xfId="29370" xr:uid="{6C154682-4F26-409A-8759-996AAE40C788}"/>
    <cellStyle name="Normal 3 3 2" xfId="8495" xr:uid="{46BA73C2-2116-4595-B402-374A8290D49D}"/>
    <cellStyle name="Normal 3 3 2 2" xfId="8718" xr:uid="{341A576C-3063-4640-9A0E-48440D8E3417}"/>
    <cellStyle name="Normal 3 3 2 2 2" xfId="8411" xr:uid="{DFB3E30B-D990-4CF8-92F8-9D0B9E2BECCF}"/>
    <cellStyle name="Normal 3 3 2 2 2 2" xfId="8553" xr:uid="{78A143B8-EFCF-48F6-88CB-67BA3E94E37A}"/>
    <cellStyle name="Normal 3 3 2 2 2 2 2" xfId="8554" xr:uid="{CA00870E-516C-4FD4-A178-C752AB8E1A7F}"/>
    <cellStyle name="Normal 3 3 2 2 2 3" xfId="8588" xr:uid="{68883C67-087E-4CEB-AA46-9CB843604A8B}"/>
    <cellStyle name="Normal 3 3 2 2 2 4" xfId="25366" xr:uid="{32EEE865-E73C-4B4E-9DB4-DD7A9631C069}"/>
    <cellStyle name="Normal 3 3 2 2 3" xfId="25367" xr:uid="{7DD725E5-392E-485B-9D4A-3E2ADA018985}"/>
    <cellStyle name="Normal 3 3 2 2 4" xfId="25365" xr:uid="{EFEE3E12-0267-4BE7-AD6D-E227A318EFFF}"/>
    <cellStyle name="Normal 3 3 2 3" xfId="8382" xr:uid="{F153BE4F-D22F-4DE6-9ECC-8FCAC6FBEF0A}"/>
    <cellStyle name="Normal 3 3 2 3 2" xfId="8573" xr:uid="{EC53E616-21DD-4057-B929-3DC8765F2E51}"/>
    <cellStyle name="Normal 3 3 2 3 3" xfId="25368" xr:uid="{0D1FBF85-45E1-4728-A94D-D34655B9F39A}"/>
    <cellStyle name="Normal 3 3 2 4" xfId="8552" xr:uid="{4EFF0F06-F1B2-455F-B5D0-2B338C2232BE}"/>
    <cellStyle name="Normal 3 3 2 4 2" xfId="25369" xr:uid="{27EA47D4-01A5-4545-B64E-A3111A96423A}"/>
    <cellStyle name="Normal 3 3 2 5" xfId="8405" xr:uid="{952DFED1-E986-41AC-AFA5-25711B82B301}"/>
    <cellStyle name="Normal 3 3 2 5 2" xfId="25370" xr:uid="{24820442-1015-48AF-BC75-8DAEAA118477}"/>
    <cellStyle name="Normal 3 3 2 6" xfId="25364" xr:uid="{8476814D-2BAE-4FC5-B5EF-AB1CFE09F98F}"/>
    <cellStyle name="Normal 3 3 3" xfId="8459" xr:uid="{930CA36A-EEF4-4B8D-8A30-5A38956A9DBD}"/>
    <cellStyle name="Normal 3 3 3 2" xfId="8639" xr:uid="{2724A609-7A57-40DC-B8C2-5BD8705873AA}"/>
    <cellStyle name="Normal 3 3 3 2 2" xfId="8684" xr:uid="{8712087E-B998-485D-8E8C-0886FC53453F}"/>
    <cellStyle name="Normal 3 3 3 2 2 2" xfId="25373" xr:uid="{F6C4B8A0-0DFF-41C6-B7DE-AA0F2A1173CD}"/>
    <cellStyle name="Normal 3 3 3 2 3" xfId="25374" xr:uid="{412F1C77-7F5D-47B7-BC30-DC02628C2FAD}"/>
    <cellStyle name="Normal 3 3 3 2 4" xfId="25372" xr:uid="{43E3DA6E-0227-478C-AB82-6022B38660E5}"/>
    <cellStyle name="Normal 3 3 3 3" xfId="8641" xr:uid="{024ADD98-1333-4481-B319-DD9579034DCD}"/>
    <cellStyle name="Normal 3 3 3 3 2" xfId="25375" xr:uid="{FD75D8D5-9F62-464B-A32D-09B1823CDF71}"/>
    <cellStyle name="Normal 3 3 3 4" xfId="25376" xr:uid="{026293F8-35D0-43C7-9B8B-44B0287CC34C}"/>
    <cellStyle name="Normal 3 3 3 5" xfId="25377" xr:uid="{CC4D1967-E41D-4CC9-B183-83256F91F4DD}"/>
    <cellStyle name="Normal 3 3 3 6" xfId="25371" xr:uid="{4502973D-F03B-487D-883B-FF0BCF4EE869}"/>
    <cellStyle name="Normal 3 3 4" xfId="8583" xr:uid="{8D63FD47-B89F-4F16-97DA-908C22345780}"/>
    <cellStyle name="Normal 3 3 4 2" xfId="25379" xr:uid="{4CB1D1BE-463C-4350-BDD7-60E7CDF46E15}"/>
    <cellStyle name="Normal 3 3 4 3" xfId="25380" xr:uid="{414AE53B-6714-4AF5-82CA-D5E4157A9B2E}"/>
    <cellStyle name="Normal 3 3 4 4" xfId="25378" xr:uid="{A4C61C62-37C7-4285-BD36-AD0D1BC7D154}"/>
    <cellStyle name="Normal 3 3 5" xfId="10985" xr:uid="{0007C6B0-588C-49E5-AD13-906C15EE90D2}"/>
    <cellStyle name="Normal 3 3 5 2" xfId="25381" xr:uid="{C3683CC8-FADD-494E-9B18-A83F6E8245B8}"/>
    <cellStyle name="Normal 3 3 6" xfId="25382" xr:uid="{77FAD7F1-014D-441E-910E-C33EBF09786C}"/>
    <cellStyle name="Normal 3 3 7" xfId="25383" xr:uid="{9182C2A8-545F-437D-AC33-5A9F89BB4975}"/>
    <cellStyle name="Normal 3 3 8" xfId="27231" xr:uid="{20A9FBA6-72B6-463A-9946-CCB3C66A3376}"/>
    <cellStyle name="Normal 3 3 9" xfId="27385" xr:uid="{A5F28DCF-C368-4ABD-A5DF-7E090237CE89}"/>
    <cellStyle name="Normal 3 4" xfId="422" xr:uid="{412642A9-26AE-4267-B07D-150722302776}"/>
    <cellStyle name="Normal 3 4 10" xfId="11214" xr:uid="{63E94C1C-AFFC-430D-B1F6-E893E3F232BB}"/>
    <cellStyle name="Normal 3 4 11" xfId="11172" xr:uid="{2A45F677-55F1-411A-BCD3-6F1469FC4810}"/>
    <cellStyle name="Normal 3 4 2" xfId="680" xr:uid="{9E58F703-F0E2-41DB-B17D-0988C31078F6}"/>
    <cellStyle name="Normal 3 4 2 2" xfId="1727" xr:uid="{08046055-8D88-4868-A98C-93427DCB5C6B}"/>
    <cellStyle name="Normal 3 4 2 2 2" xfId="3751" xr:uid="{B236351C-A336-40B0-8F44-5A89070F38F5}"/>
    <cellStyle name="Normal 3 4 2 2 2 2" xfId="7760" xr:uid="{02772419-D289-4ECA-BB84-0B806945F254}"/>
    <cellStyle name="Normal 3 4 2 2 2 3" xfId="25387" xr:uid="{68AE65AC-B034-427B-B2A4-BFF9197D7A11}"/>
    <cellStyle name="Normal 3 4 2 2 3" xfId="5769" xr:uid="{E5B63EDB-7786-43B4-9D3E-EFFEA597B6C7}"/>
    <cellStyle name="Normal 3 4 2 2 3 2" xfId="25388" xr:uid="{461D880E-3195-4DEF-AC9D-2CF287E31043}"/>
    <cellStyle name="Normal 3 4 2 2 4" xfId="10264" xr:uid="{AAE827B5-DFA3-4B7D-9EA1-F9ACA7A75B02}"/>
    <cellStyle name="Normal 3 4 2 2 4 2" xfId="28646" xr:uid="{5985AD7A-FE52-4A6A-B254-B3EB2D2FB021}"/>
    <cellStyle name="Normal 3 4 2 2 5" xfId="25386" xr:uid="{8AE48739-8497-4BC3-B402-4386F96530F9}"/>
    <cellStyle name="Normal 3 4 2 2 6" xfId="12494" xr:uid="{964D4814-726B-4F4D-B0EB-16C0CDEB8F75}"/>
    <cellStyle name="Normal 3 4 2 3" xfId="2714" xr:uid="{DADBE13B-F1A2-4115-B8F5-FCE1CE93349B}"/>
    <cellStyle name="Normal 3 4 2 3 2" xfId="6723" xr:uid="{4312E669-A3FA-4611-BA0D-51E5D1977A4B}"/>
    <cellStyle name="Normal 3 4 2 3 3" xfId="25389" xr:uid="{4BA35492-97F8-4D8C-B235-A10816416DAF}"/>
    <cellStyle name="Normal 3 4 2 4" xfId="4731" xr:uid="{E3798B3A-5C68-491B-A8F9-13C0DEA8D484}"/>
    <cellStyle name="Normal 3 4 2 4 2" xfId="25390" xr:uid="{D6D6514B-839A-450F-A9E8-F3B4FF8A4577}"/>
    <cellStyle name="Normal 3 4 2 5" xfId="9226" xr:uid="{E6D33E08-13B1-460D-9FF0-513C609BBB91}"/>
    <cellStyle name="Normal 3 4 2 5 2" xfId="25391" xr:uid="{AA3AE7BF-659A-410D-B5E9-A3E53004C533}"/>
    <cellStyle name="Normal 3 4 2 6" xfId="27664" xr:uid="{5899F89B-48E0-4C75-A6D7-C2BB957433B7}"/>
    <cellStyle name="Normal 3 4 2 7" xfId="25385" xr:uid="{BCD8A0D0-7637-4EC8-A851-CB3E7B1E8CF9}"/>
    <cellStyle name="Normal 3 4 2 8" xfId="11455" xr:uid="{EAE57734-527C-4CC5-8010-E68467FA7353}"/>
    <cellStyle name="Normal 3 4 3" xfId="953" xr:uid="{94EFF608-0464-4D81-B1A2-FFC86B8B193D}"/>
    <cellStyle name="Normal 3 4 3 2" xfId="1994" xr:uid="{D86263D2-2D87-4AF1-AF4A-B7AFFD55B635}"/>
    <cellStyle name="Normal 3 4 3 2 2" xfId="4018" xr:uid="{A6285CEE-2101-4D45-8788-B70D7B82A19F}"/>
    <cellStyle name="Normal 3 4 3 2 2 2" xfId="8027" xr:uid="{46752CB0-AABD-4036-9E82-5EF86022993B}"/>
    <cellStyle name="Normal 3 4 3 2 2 3" xfId="25394" xr:uid="{2D757FA0-13D4-4857-A47B-9A87B15B392B}"/>
    <cellStyle name="Normal 3 4 3 2 3" xfId="6036" xr:uid="{8DD1EEF0-A651-468B-B41D-639E9F8D49FD}"/>
    <cellStyle name="Normal 3 4 3 2 3 2" xfId="25395" xr:uid="{93162339-BC7D-45C6-B9D4-93DF9428DEE5}"/>
    <cellStyle name="Normal 3 4 3 2 4" xfId="10531" xr:uid="{FEEC020F-FB6B-440F-B71B-E8A97769C366}"/>
    <cellStyle name="Normal 3 4 3 2 4 2" xfId="28906" xr:uid="{205D2435-E39B-4391-9CF2-634A2863B5E5}"/>
    <cellStyle name="Normal 3 4 3 2 5" xfId="25393" xr:uid="{D2832515-8C66-464F-AB35-823D9EB90976}"/>
    <cellStyle name="Normal 3 4 3 2 6" xfId="12761" xr:uid="{1D9E32C2-B57F-4C70-AE71-9FFFF9A04517}"/>
    <cellStyle name="Normal 3 4 3 3" xfId="2981" xr:uid="{E3E9A9C4-4B48-46AC-AD4E-DD2A3FC64FB4}"/>
    <cellStyle name="Normal 3 4 3 3 2" xfId="6990" xr:uid="{B71EAE81-B1EE-4096-A027-D247AE5F83E9}"/>
    <cellStyle name="Normal 3 4 3 3 3" xfId="25396" xr:uid="{FCC5631E-919C-4D31-91B2-C315859E0B79}"/>
    <cellStyle name="Normal 3 4 3 4" xfId="4999" xr:uid="{F9E2BF46-9A75-4C9E-89AD-C2AEFB370B5F}"/>
    <cellStyle name="Normal 3 4 3 4 2" xfId="25397" xr:uid="{C48EF67C-817E-40CA-A5B3-DEC6C1BEDD8D}"/>
    <cellStyle name="Normal 3 4 3 5" xfId="9494" xr:uid="{EB8443E6-0996-4EF1-814F-1AD68721F6AB}"/>
    <cellStyle name="Normal 3 4 3 5 2" xfId="25398" xr:uid="{EC7FE2B2-076B-4C1A-8857-901E41CB1A4C}"/>
    <cellStyle name="Normal 3 4 3 6" xfId="27909" xr:uid="{9128A0BE-8586-4B13-B6CE-4B53B781C8C0}"/>
    <cellStyle name="Normal 3 4 3 7" xfId="25392" xr:uid="{264116AA-72A5-4396-9C6F-31B841433C8E}"/>
    <cellStyle name="Normal 3 4 3 8" xfId="11724" xr:uid="{854CBC9E-B954-48FA-9BF7-D35A33C0AC7A}"/>
    <cellStyle name="Normal 3 4 4" xfId="1458" xr:uid="{EDEFE34E-B4BC-46E6-9C58-6942EAA3B7EB}"/>
    <cellStyle name="Normal 3 4 4 2" xfId="3483" xr:uid="{611216A1-FE7D-40C3-99E1-823892AB783B}"/>
    <cellStyle name="Normal 3 4 4 2 2" xfId="7492" xr:uid="{E24C6DDF-8F94-40F4-9216-D7CCB37C0BE5}"/>
    <cellStyle name="Normal 3 4 4 2 3" xfId="25400" xr:uid="{1FFEABCB-E1B4-42BE-B82E-00E9568A474A}"/>
    <cellStyle name="Normal 3 4 4 3" xfId="5501" xr:uid="{DDFD9715-57E7-4C21-BEE9-7BBB036BDA13}"/>
    <cellStyle name="Normal 3 4 4 3 2" xfId="25401" xr:uid="{75C5A06B-E653-4C14-A787-A32593D148CC}"/>
    <cellStyle name="Normal 3 4 4 4" xfId="9996" xr:uid="{91C35AC1-9D88-4801-B8AD-2D0669CA480B}"/>
    <cellStyle name="Normal 3 4 4 4 2" xfId="28397" xr:uid="{A3C1F650-4327-4283-A478-3A2647ACE6D3}"/>
    <cellStyle name="Normal 3 4 4 5" xfId="25399" xr:uid="{328182B1-DE1E-46A9-A996-3697B8287032}"/>
    <cellStyle name="Normal 3 4 4 6" xfId="12226" xr:uid="{5ADCCAD2-E3F0-43A1-9295-EC9DF5998C43}"/>
    <cellStyle name="Normal 3 4 5" xfId="2483" xr:uid="{22AA7C12-675C-43FC-A284-3225094735A6}"/>
    <cellStyle name="Normal 3 4 5 2" xfId="6492" xr:uid="{6C9464CB-6701-46B0-9C03-DBA31A7A39B2}"/>
    <cellStyle name="Normal 3 4 5 3" xfId="25402" xr:uid="{E4F8C497-DA81-4397-ABE0-598B3222C5AD}"/>
    <cellStyle name="Normal 3 4 6" xfId="4498" xr:uid="{C18FDD7F-FFD8-4B5C-A1C4-822E27499009}"/>
    <cellStyle name="Normal 3 4 6 2" xfId="25403" xr:uid="{47080AB1-418F-4B41-8EB8-CA05C41327BC}"/>
    <cellStyle name="Normal 3 4 7" xfId="8992" xr:uid="{DD3F3296-05BA-4BFF-811B-AC86B24F0B9E}"/>
    <cellStyle name="Normal 3 4 7 2" xfId="25404" xr:uid="{54C1767A-2987-4FC6-A757-C000D6F301E5}"/>
    <cellStyle name="Normal 3 4 8" xfId="27466" xr:uid="{80A36BAB-414D-4CB5-B14C-CBA0529C9BFA}"/>
    <cellStyle name="Normal 3 4 9" xfId="25384" xr:uid="{2841CF34-E6E1-4A33-91D6-9AB5B9B7304E}"/>
    <cellStyle name="Normal 3 5" xfId="635" xr:uid="{6E34C3F1-03D5-4B0E-BD01-ACF5F49CB698}"/>
    <cellStyle name="Normal 3 5 2" xfId="2347" xr:uid="{346CC896-0B42-45EE-82D6-208D1C4DDE4E}"/>
    <cellStyle name="Normal 3 5 2 2" xfId="8705" xr:uid="{F2259509-8F72-4E09-AB0F-95475BB43546}"/>
    <cellStyle name="Normal 3 5 2 2 2" xfId="25408" xr:uid="{19179292-7F75-4167-A912-A3695CED4A89}"/>
    <cellStyle name="Normal 3 5 2 2 3" xfId="25409" xr:uid="{E89A0543-B22C-44C8-B8FA-1756B4CDBAC1}"/>
    <cellStyle name="Normal 3 5 2 2 4" xfId="25407" xr:uid="{1632714D-FD60-4932-8F63-00266E3707C9}"/>
    <cellStyle name="Normal 3 5 2 3" xfId="8723" xr:uid="{84DD82B5-11EF-43B7-AA61-5EBAF1874331}"/>
    <cellStyle name="Normal 3 5 2 3 2" xfId="25410" xr:uid="{6A57F433-168B-478E-9D33-F0B3DD304601}"/>
    <cellStyle name="Normal 3 5 2 4" xfId="8732" xr:uid="{91D63E30-8BD7-4551-B1AB-7AAB6FE0813A}"/>
    <cellStyle name="Normal 3 5 2 4 2" xfId="25411" xr:uid="{E9016CF2-D606-4D39-A06B-F1CA3808698E}"/>
    <cellStyle name="Normal 3 5 2 5" xfId="25412" xr:uid="{A0B6410A-95EB-4AB3-B77E-4F7ED6B927F6}"/>
    <cellStyle name="Normal 3 5 2 6" xfId="29244" xr:uid="{77FA43ED-857E-41DC-95AD-62754401D7C7}"/>
    <cellStyle name="Normal 3 5 2 7" xfId="25406" xr:uid="{04D37019-8AA3-4DB5-B224-88656AA4ED8E}"/>
    <cellStyle name="Normal 3 5 3" xfId="8713" xr:uid="{567D781E-DA53-44C5-A8F4-FF8D794C65E2}"/>
    <cellStyle name="Normal 3 5 3 2" xfId="25414" xr:uid="{2FA283F1-A92C-489E-A5A5-101FDD7C1293}"/>
    <cellStyle name="Normal 3 5 3 2 2" xfId="25415" xr:uid="{97530A65-0904-4A9D-9C6C-4A9B860CA529}"/>
    <cellStyle name="Normal 3 5 3 2 3" xfId="25416" xr:uid="{F24B171B-D0F8-4681-AC7B-76D8A7DF8F46}"/>
    <cellStyle name="Normal 3 5 3 3" xfId="25417" xr:uid="{E7EF50EF-FAB9-4ACD-8D2C-2897D5FD2957}"/>
    <cellStyle name="Normal 3 5 3 4" xfId="25418" xr:uid="{E6C62C16-AF52-4628-812F-17DC1D0F1418}"/>
    <cellStyle name="Normal 3 5 3 5" xfId="25419" xr:uid="{9BFC373A-2EEF-41CC-8057-A478A52F7355}"/>
    <cellStyle name="Normal 3 5 3 6" xfId="25413" xr:uid="{A70DBE0D-7C8A-471A-9B3A-5B279F7BB28F}"/>
    <cellStyle name="Normal 3 5 4" xfId="8451" xr:uid="{977163F8-4E9C-4352-BDB5-4105071D1D84}"/>
    <cellStyle name="Normal 3 5 4 2" xfId="25421" xr:uid="{4E585094-2CED-48CE-AE77-FAD09C3C9A2C}"/>
    <cellStyle name="Normal 3 5 4 3" xfId="25422" xr:uid="{F8D74896-6A05-4ABE-810D-9DB6F3BAF3D2}"/>
    <cellStyle name="Normal 3 5 4 4" xfId="25420" xr:uid="{794218D1-1AAC-4EBB-BE6F-6AC0083B76E9}"/>
    <cellStyle name="Normal 3 5 5" xfId="8728" xr:uid="{51DC163A-F4A4-4252-80C6-2D60F1E416F9}"/>
    <cellStyle name="Normal 3 5 5 2" xfId="25423" xr:uid="{A6EA1CAC-749B-4DAE-A27F-87B3AC6BD4CC}"/>
    <cellStyle name="Normal 3 5 6" xfId="25424" xr:uid="{03C337E3-A0EE-4B08-809E-566229BF67C8}"/>
    <cellStyle name="Normal 3 5 7" xfId="25425" xr:uid="{D449DEBF-2880-4640-AC71-9B899F22EF28}"/>
    <cellStyle name="Normal 3 5 8" xfId="27632" xr:uid="{78710461-79A0-48E5-A660-6D627F8A9AD4}"/>
    <cellStyle name="Normal 3 5 9" xfId="25405" xr:uid="{7AE663B9-57F7-41E6-B07F-A103785809EA}"/>
    <cellStyle name="Normal 3 6" xfId="146" xr:uid="{CB207F25-CA99-4CF7-A9B9-E67D64D65132}"/>
    <cellStyle name="Normal 3 6 2" xfId="2417" xr:uid="{2D7AD670-3294-4155-8757-BF7468F18AAD}"/>
    <cellStyle name="Normal 3 6 2 2" xfId="6426" xr:uid="{088DECBE-7547-4A0C-966D-D7E17C4B26DB}"/>
    <cellStyle name="Normal 3 6 2 2 2" xfId="25429" xr:uid="{6881E759-B13A-4E5D-98D2-5929036CEC11}"/>
    <cellStyle name="Normal 3 6 2 2 3" xfId="25430" xr:uid="{9F77DF16-C302-4129-88F6-DC231FC28E6E}"/>
    <cellStyle name="Normal 3 6 2 2 4" xfId="25428" xr:uid="{C3669660-8D6A-4DD8-B799-FF6090B1DE4D}"/>
    <cellStyle name="Normal 3 6 2 3" xfId="25431" xr:uid="{6CE7AA4D-D30B-4CFD-B02E-C327FB74AAE0}"/>
    <cellStyle name="Normal 3 6 2 4" xfId="25432" xr:uid="{067C6809-8920-4C70-A999-03B4AFD62B3A}"/>
    <cellStyle name="Normal 3 6 2 5" xfId="25427" xr:uid="{6AD37A8C-D1A9-4AF0-BE15-EDF5671158BF}"/>
    <cellStyle name="Normal 3 6 3" xfId="4411" xr:uid="{9517AB62-9308-4DF0-9495-CA14E711CFCB}"/>
    <cellStyle name="Normal 3 6 3 2" xfId="25434" xr:uid="{EF436683-17C3-44C8-BAAB-22EBF47C494F}"/>
    <cellStyle name="Normal 3 6 3 3" xfId="25435" xr:uid="{BC197B32-924B-4517-8653-84EB62FC9B25}"/>
    <cellStyle name="Normal 3 6 3 4" xfId="25433" xr:uid="{250DCA73-F782-47AD-808A-E83EF482AFBA}"/>
    <cellStyle name="Normal 3 6 4" xfId="8529" xr:uid="{718F776D-6057-436B-9D1F-6DCC78CF4904}"/>
    <cellStyle name="Normal 3 6 4 2" xfId="25436" xr:uid="{20068BE7-9C5E-48D1-8020-681AE9A20B9E}"/>
    <cellStyle name="Normal 3 6 5" xfId="25437" xr:uid="{9F893355-CD39-411A-9C7A-82BFE0DAC155}"/>
    <cellStyle name="Normal 3 6 6" xfId="25438" xr:uid="{66689E30-FB96-4613-8CA0-416456CA6BF0}"/>
    <cellStyle name="Normal 3 6 7" xfId="25426" xr:uid="{42C2DC09-2918-4DC2-91F9-4D1AE816A63C}"/>
    <cellStyle name="Normal 3 6 8" xfId="11094" xr:uid="{CE32CF22-3DD7-4D4C-ADA9-F14B676A2AB1}"/>
    <cellStyle name="Normal 3 7" xfId="107" xr:uid="{D3F1223F-98F7-4837-8EF9-D36CD20D6380}"/>
    <cellStyle name="Normal 3 7 2" xfId="8695" xr:uid="{8A9F6BB0-F7F5-46F9-8B24-681B992CE2B5}"/>
    <cellStyle name="Normal 3 7 2 2" xfId="8655" xr:uid="{68C6B9A5-5DCE-4D30-9C01-671D8C6C6549}"/>
    <cellStyle name="Normal 3 7 2 3" xfId="25440" xr:uid="{2F0D331F-543C-4BC2-93CA-3E7FE369FD36}"/>
    <cellStyle name="Normal 3 7 3" xfId="8617" xr:uid="{94C033DF-6032-4CD6-86F1-EFA29F871243}"/>
    <cellStyle name="Normal 3 7 3 2" xfId="25441" xr:uid="{8E82F566-5EE6-433E-9A26-C085686C0EA1}"/>
    <cellStyle name="Normal 3 7 4" xfId="8524" xr:uid="{5B7FBD7F-046F-4252-A555-CD7986D5331A}"/>
    <cellStyle name="Normal 3 7 5" xfId="8570" xr:uid="{D182EAB6-51D5-4B79-91AD-5CF7DABEDA25}"/>
    <cellStyle name="Normal 3 7 6" xfId="25439" xr:uid="{B828023B-8669-4655-9D5F-DA96E6701091}"/>
    <cellStyle name="Normal 3 8" xfId="8563" xr:uid="{3CD9A070-B337-4F7C-9FC6-0FEA5ACC6A82}"/>
    <cellStyle name="Normal 3 8 2" xfId="8636" xr:uid="{E6115753-1D58-479E-9020-3F1F4B42E6DD}"/>
    <cellStyle name="Normal 3 8 3" xfId="25442" xr:uid="{C8A28324-68AD-4FD2-9B31-341FCEE6135D}"/>
    <cellStyle name="Normal 3 9" xfId="8390" xr:uid="{0DD5F2A1-77AC-4EC0-BE27-64F94DFAB1B8}"/>
    <cellStyle name="Normal 3 9 2" xfId="25443" xr:uid="{7805113B-2739-4296-96B0-3103AD51824D}"/>
    <cellStyle name="Normal 3_PS&amp;R" xfId="29334" xr:uid="{B4FDED58-B277-40A5-B817-D0C42B3B1D25}"/>
    <cellStyle name="Normal 30" xfId="147" xr:uid="{9B082403-4017-48D0-A63A-685B97804FB1}"/>
    <cellStyle name="Normal 30 2" xfId="318" xr:uid="{18B58874-3009-454F-AC20-806E3DB6DBB8}"/>
    <cellStyle name="Normal 30 2 2" xfId="345" xr:uid="{91B992B6-A2BF-42AF-B2B2-73A04E39CD1D}"/>
    <cellStyle name="Normal 30 2 2 2" xfId="1728" xr:uid="{655FD5E3-7D91-4670-9E43-AB796346FB0F}"/>
    <cellStyle name="Normal 30 2 2 2 2" xfId="3752" xr:uid="{939A316B-F5BA-4EE6-BB89-4CB5B5CD8D5E}"/>
    <cellStyle name="Normal 30 2 2 2 2 2" xfId="7761" xr:uid="{5EF6169A-F685-4E56-9982-BA2359D07E8C}"/>
    <cellStyle name="Normal 30 2 2 2 2 3" xfId="28647" xr:uid="{D951A6FE-603E-4BCC-B3B9-3721A877CBA1}"/>
    <cellStyle name="Normal 30 2 2 2 3" xfId="5770" xr:uid="{CC73A906-9199-4CA3-802C-52A6F8A4A2FC}"/>
    <cellStyle name="Normal 30 2 2 2 4" xfId="10265" xr:uid="{68291C47-8545-44A4-84D6-6D0379C4DCC5}"/>
    <cellStyle name="Normal 30 2 2 2 5" xfId="12495" xr:uid="{338CD74D-5AA0-4C59-994E-855C2A46C021}"/>
    <cellStyle name="Normal 30 2 3" xfId="681" xr:uid="{E93268AB-9969-4F7C-91D9-AFAD41A453E8}"/>
    <cellStyle name="Normal 30 2 3 2" xfId="2715" xr:uid="{D6E391C8-C2E8-4A38-B446-12189F889EB8}"/>
    <cellStyle name="Normal 30 2 3 2 2" xfId="6724" xr:uid="{17C2C205-51F3-4D46-918A-0A81B898DFF9}"/>
    <cellStyle name="Normal 30 2 3 2 3" xfId="27665" xr:uid="{2788CC3F-5E75-485F-B7F2-316E63606916}"/>
    <cellStyle name="Normal 30 2 3 3" xfId="4732" xr:uid="{F46CD8AE-0D61-4498-8586-8CC91A3DB3D0}"/>
    <cellStyle name="Normal 30 2 3 4" xfId="9227" xr:uid="{620F4E0C-BF58-4C5F-8154-E4B6E3896A50}"/>
    <cellStyle name="Normal 30 2 3 5" xfId="11456" xr:uid="{10EAD4A0-89E2-45B2-88CF-DDED69975E26}"/>
    <cellStyle name="Normal 30 2 4" xfId="8388" xr:uid="{A5B4EAEF-4396-4D67-9106-A1A1AE5835E2}"/>
    <cellStyle name="Normal 30 2 4 2" xfId="27416" xr:uid="{2958EB04-3AD2-4E03-B5C1-2BB2C206B58B}"/>
    <cellStyle name="Normal 30 2 5" xfId="25445" xr:uid="{55B3FE34-B684-4EB9-A013-EB42563FF4ED}"/>
    <cellStyle name="Normal 30 3" xfId="272" xr:uid="{0D40AFAD-01A0-4FBD-91F0-93704683133B}"/>
    <cellStyle name="Normal 30 3 2" xfId="1995" xr:uid="{44C82C59-D2C8-41B7-9E7C-0C176989DEB3}"/>
    <cellStyle name="Normal 30 3 2 2" xfId="4019" xr:uid="{A8866E83-9E08-4443-A6B2-6A3859A67059}"/>
    <cellStyle name="Normal 30 3 2 2 2" xfId="8028" xr:uid="{86E0BEE7-6689-45E2-8B36-83294A681658}"/>
    <cellStyle name="Normal 30 3 2 2 3" xfId="28907" xr:uid="{045F735F-A670-4669-B2AC-C647E13031A1}"/>
    <cellStyle name="Normal 30 3 2 3" xfId="6037" xr:uid="{5EE912E2-233B-4534-AA63-5719DE2DE4A4}"/>
    <cellStyle name="Normal 30 3 2 4" xfId="10532" xr:uid="{A681731A-F013-4755-88AE-D295B39AE664}"/>
    <cellStyle name="Normal 30 3 2 5" xfId="12762" xr:uid="{508676C5-556E-4168-A205-02670458C257}"/>
    <cellStyle name="Normal 30 3 3" xfId="954" xr:uid="{4784D3CC-FD5F-4E46-A2E6-64CE7D4A6666}"/>
    <cellStyle name="Normal 30 3 3 2" xfId="2982" xr:uid="{87E89FB7-7338-489A-875B-3D6DF8D08AD5}"/>
    <cellStyle name="Normal 30 3 3 2 2" xfId="6991" xr:uid="{9EA5B843-C787-467D-ACA4-8F9DB6F30C5C}"/>
    <cellStyle name="Normal 30 3 3 2 3" xfId="27910" xr:uid="{4DF476FB-FA7E-4B42-A2AA-B02290B1254E}"/>
    <cellStyle name="Normal 30 3 3 3" xfId="5000" xr:uid="{780C9EEC-3611-4858-9847-5CB3516B6A2A}"/>
    <cellStyle name="Normal 30 3 3 4" xfId="9495" xr:uid="{C406BD20-C164-463F-B460-4B608D322700}"/>
    <cellStyle name="Normal 30 3 3 5" xfId="11725" xr:uid="{C3E46B9C-522F-4B14-9258-C1EE3E91E195}"/>
    <cellStyle name="Normal 30 4" xfId="1459" xr:uid="{8E9443A7-C167-4F10-8981-99A6FADA9026}"/>
    <cellStyle name="Normal 30 4 2" xfId="3484" xr:uid="{2BADE520-C7F0-4433-B5F6-EC4A9835AEA8}"/>
    <cellStyle name="Normal 30 4 2 2" xfId="7493" xr:uid="{0465FA2C-394B-43ED-B741-0FA4BEA48796}"/>
    <cellStyle name="Normal 30 4 2 3" xfId="28398" xr:uid="{9285D558-EBE1-4FEA-9BB5-CEBC09E188A5}"/>
    <cellStyle name="Normal 30 4 3" xfId="5502" xr:uid="{8910AF79-9986-45C0-BACC-0156B823E38B}"/>
    <cellStyle name="Normal 30 4 4" xfId="9997" xr:uid="{07437F32-5645-4592-9D5F-0AD545327507}"/>
    <cellStyle name="Normal 30 4 5" xfId="12227" xr:uid="{CF0F0709-7844-4CB5-B1BD-90C070BF9212}"/>
    <cellStyle name="Normal 30 5" xfId="2418" xr:uid="{1492FF08-6C24-4EC6-9A62-23C9C6AC13D1}"/>
    <cellStyle name="Normal 30 5 2" xfId="6427" xr:uid="{6DECD754-8197-4D2F-8635-337C022A4245}"/>
    <cellStyle name="Normal 30 5 3" xfId="27310" xr:uid="{223DDE59-B21E-42CE-A44E-AF7C699D1B88}"/>
    <cellStyle name="Normal 30 6" xfId="4412" xr:uid="{15DFA8BA-62A2-4010-91AF-71B8B510AED3}"/>
    <cellStyle name="Normal 30 6 2" xfId="25444" xr:uid="{F4FFF549-7217-416E-8E87-DF39A147749C}"/>
    <cellStyle name="Normal 30 7" xfId="8910" xr:uid="{242322A9-7A03-42EA-9382-641D19E18EF5}"/>
    <cellStyle name="Normal 30 8" xfId="11095" xr:uid="{A7D23BE6-51DE-4DB8-AA16-D8373A7664D9}"/>
    <cellStyle name="Normal 30 9" xfId="29354" xr:uid="{11125BDC-D127-4356-BC52-573977DA090C}"/>
    <cellStyle name="Normal 300" xfId="10990" xr:uid="{9EC62995-9107-41F1-9473-85CD3C374124}"/>
    <cellStyle name="Normal 301" xfId="10993" xr:uid="{ACF37C3E-4AD7-473C-9511-3EAB2E9BE379}"/>
    <cellStyle name="Normal 302" xfId="10996" xr:uid="{E4FD9C31-332B-4672-BDAA-86B0E888347D}"/>
    <cellStyle name="Normal 303" xfId="10999" xr:uid="{74D0F08C-4A1D-45AA-85BE-251B0D60ECF5}"/>
    <cellStyle name="Normal 304" xfId="11002" xr:uid="{1B6615C8-69A7-43AE-9149-62C96F230E14}"/>
    <cellStyle name="Normal 305" xfId="11050" xr:uid="{E6969419-99BE-45A4-AC79-BECCEE483634}"/>
    <cellStyle name="Normal 306" xfId="13107" xr:uid="{A604FD58-398B-4E4C-B032-7AD74D8E04FA}"/>
    <cellStyle name="Normal 307" xfId="13114" xr:uid="{8AF8B636-7755-4402-949C-867AE73BAB9B}"/>
    <cellStyle name="Normal 308" xfId="11155" xr:uid="{07465FD3-8D00-4DAB-98C8-D5C72E8D7826}"/>
    <cellStyle name="Normal 309" xfId="13116" xr:uid="{74F86D1C-D0F5-41C6-AAA7-41CCDCCFCBD8}"/>
    <cellStyle name="Normal 31" xfId="148" xr:uid="{5322C9B6-C492-42EE-AE9E-A3DA9CEA6FF0}"/>
    <cellStyle name="Normal 31 2" xfId="319" xr:uid="{8290CFFE-A4AC-45D6-A522-AD3BA2A4DD08}"/>
    <cellStyle name="Normal 31 2 2" xfId="357" xr:uid="{4C45F8CA-D3EB-4AA9-859E-4617F32A7673}"/>
    <cellStyle name="Normal 31 2 2 2" xfId="1729" xr:uid="{9DF266FE-6D19-40B2-BD03-DC9D4ADB9DF4}"/>
    <cellStyle name="Normal 31 2 2 2 2" xfId="3753" xr:uid="{0AADCCB4-C31A-4579-AEB8-1AF2D026FE33}"/>
    <cellStyle name="Normal 31 2 2 2 2 2" xfId="7762" xr:uid="{757493AF-F374-4CAD-9B61-A055931BA075}"/>
    <cellStyle name="Normal 31 2 2 2 2 3" xfId="28648" xr:uid="{6A0AF440-9CA6-4374-95AE-E0BEEFE90C96}"/>
    <cellStyle name="Normal 31 2 2 2 3" xfId="5771" xr:uid="{FBA0C9D2-8721-44B5-9AF0-3A83094F38B5}"/>
    <cellStyle name="Normal 31 2 2 2 4" xfId="10266" xr:uid="{C71DC9BD-3D08-4EA4-89BC-2DE8F4FC9E77}"/>
    <cellStyle name="Normal 31 2 2 2 5" xfId="12496" xr:uid="{14ECB3C4-E32D-44C3-B220-CC720566AA2A}"/>
    <cellStyle name="Normal 31 2 3" xfId="682" xr:uid="{3427CFD9-6DE5-43B9-8246-0ECDC6EB414F}"/>
    <cellStyle name="Normal 31 2 3 2" xfId="2716" xr:uid="{56778FFB-D8A0-4F80-AD43-03A10AD54002}"/>
    <cellStyle name="Normal 31 2 3 2 2" xfId="6725" xr:uid="{3C68E01D-7367-4BC7-91D4-1529F973883E}"/>
    <cellStyle name="Normal 31 2 3 2 3" xfId="27666" xr:uid="{4A980B81-54CF-4656-BC52-C8F04B6B22F9}"/>
    <cellStyle name="Normal 31 2 3 3" xfId="4733" xr:uid="{0A02BE1F-5AC0-49E7-A896-CCD61ED559C7}"/>
    <cellStyle name="Normal 31 2 3 4" xfId="9228" xr:uid="{43990C07-83C5-43D4-A94A-C18383A63E82}"/>
    <cellStyle name="Normal 31 2 3 5" xfId="11457" xr:uid="{39CF707A-68EB-473A-A80C-20188CB18C49}"/>
    <cellStyle name="Normal 31 2 4" xfId="8473" xr:uid="{D53EF23F-C194-40B5-976D-BA50C111B163}"/>
    <cellStyle name="Normal 31 2 4 2" xfId="27417" xr:uid="{203763C4-BF5F-4ECC-82C4-69800E55112C}"/>
    <cellStyle name="Normal 31 3" xfId="273" xr:uid="{066E6608-D115-4C36-9614-C8B49E8A1E22}"/>
    <cellStyle name="Normal 31 3 2" xfId="1996" xr:uid="{F6E12F16-E622-4CFD-91AF-284AB223597E}"/>
    <cellStyle name="Normal 31 3 2 2" xfId="4020" xr:uid="{49ECD802-1D32-4728-AC13-7DCFA6D40FBE}"/>
    <cellStyle name="Normal 31 3 2 2 2" xfId="8029" xr:uid="{213CE43A-F702-4DFB-857B-30D5481F6C2C}"/>
    <cellStyle name="Normal 31 3 2 2 3" xfId="28908" xr:uid="{570DA33D-B836-4CE3-8166-0155580420DD}"/>
    <cellStyle name="Normal 31 3 2 3" xfId="6038" xr:uid="{FB19FBFA-E1D4-48EE-AC03-C51F7119452A}"/>
    <cellStyle name="Normal 31 3 2 4" xfId="10533" xr:uid="{060AA29E-97BE-42BA-90D9-42641DBD4B22}"/>
    <cellStyle name="Normal 31 3 2 5" xfId="12763" xr:uid="{C87FE1F6-E53C-499A-92C1-71650D641C38}"/>
    <cellStyle name="Normal 31 3 3" xfId="955" xr:uid="{BFE42475-2D1B-47FD-8EE5-026F4AE879D1}"/>
    <cellStyle name="Normal 31 3 3 2" xfId="2983" xr:uid="{8819832E-FA9F-46BE-86E1-9CC5CC4F8A39}"/>
    <cellStyle name="Normal 31 3 3 2 2" xfId="6992" xr:uid="{76127150-2E28-4676-9A78-F0F24C6CF426}"/>
    <cellStyle name="Normal 31 3 3 2 3" xfId="27911" xr:uid="{97E330EA-990C-439E-9744-71890627377D}"/>
    <cellStyle name="Normal 31 3 3 3" xfId="5001" xr:uid="{A1D71A71-64E4-495E-8ED9-45714622766B}"/>
    <cellStyle name="Normal 31 3 3 4" xfId="9496" xr:uid="{373183FC-667D-4D83-A9BD-7FF9F7CCBC47}"/>
    <cellStyle name="Normal 31 3 3 5" xfId="11726" xr:uid="{8F592CAF-F25A-4154-8E14-3A2C5CAB3150}"/>
    <cellStyle name="Normal 31 4" xfId="1460" xr:uid="{9CF40E8B-E7FC-4290-8BA4-78919A0127A0}"/>
    <cellStyle name="Normal 31 4 2" xfId="3485" xr:uid="{C249F808-8792-47C8-8525-FC78D552339E}"/>
    <cellStyle name="Normal 31 4 2 2" xfId="7494" xr:uid="{1C7257AF-E407-47B8-B812-0B1358158A04}"/>
    <cellStyle name="Normal 31 4 2 3" xfId="28399" xr:uid="{4D1AF776-96FE-4763-883D-6FB255B8253E}"/>
    <cellStyle name="Normal 31 4 3" xfId="5503" xr:uid="{0BED5D83-3609-4DB2-AD77-8E345DE5B8C4}"/>
    <cellStyle name="Normal 31 4 4" xfId="9998" xr:uid="{FE646769-89E0-42FB-8AAC-3108F042BBA5}"/>
    <cellStyle name="Normal 31 4 5" xfId="12228" xr:uid="{CB01C9AE-15DE-4DDF-BEBF-9A53182274B1}"/>
    <cellStyle name="Normal 31 5" xfId="2419" xr:uid="{F759D11B-62CD-40ED-8E43-D6700CDB09C3}"/>
    <cellStyle name="Normal 31 5 2" xfId="6428" xr:uid="{4378754D-C487-470D-B108-907778590DE6}"/>
    <cellStyle name="Normal 31 5 3" xfId="27311" xr:uid="{DBA18DCB-DE83-491D-81CE-6F21CC7F67FC}"/>
    <cellStyle name="Normal 31 6" xfId="4413" xr:uid="{6ED5B21E-C8EB-4452-B6E3-B034AAC61D99}"/>
    <cellStyle name="Normal 31 6 2" xfId="25446" xr:uid="{74D48D7C-13F6-40D5-A63F-1340BA7ABB64}"/>
    <cellStyle name="Normal 31 7" xfId="8911" xr:uid="{48F429BC-49D4-4586-8CE0-B2859B56D82C}"/>
    <cellStyle name="Normal 31 8" xfId="11096" xr:uid="{EBF0D6B5-F08F-4538-AF6D-007CEE7E9E4A}"/>
    <cellStyle name="Normal 310" xfId="11165" xr:uid="{755ACABD-DF55-429D-82DC-9899680E6B66}"/>
    <cellStyle name="Normal 311" xfId="11162" xr:uid="{5A6BB17B-08DD-4EF5-9C84-A895774BE9E5}"/>
    <cellStyle name="Normal 312" xfId="11163" xr:uid="{37A88B4C-EE44-4112-A579-1F99263C2F75}"/>
    <cellStyle name="Normal 313" xfId="11160" xr:uid="{E1FCCD80-4DE9-4D42-B059-8BDDF8CA1140}"/>
    <cellStyle name="Normal 314" xfId="11159" xr:uid="{7CE149F8-56E0-42FF-B26A-1E1D886AEE05}"/>
    <cellStyle name="Normal 315" xfId="11158" xr:uid="{C4E82292-FB2E-40F5-87E0-7A73A439613C}"/>
    <cellStyle name="Normal 316" xfId="11164" xr:uid="{38807FB1-31F6-469F-9820-79611F88E21E}"/>
    <cellStyle name="Normal 317" xfId="11043" xr:uid="{E3F93282-9F18-41D1-94E0-1DB0D227A408}"/>
    <cellStyle name="Normal 318" xfId="11157" xr:uid="{241C8EE9-A2BA-4B69-A848-A63E21D66980}"/>
    <cellStyle name="Normal 319" xfId="11171" xr:uid="{7868111C-965A-4452-AF42-C3073ADA4F65}"/>
    <cellStyle name="Normal 32" xfId="149" xr:uid="{308FD384-7880-4C53-BA76-0349FC2B0E3B}"/>
    <cellStyle name="Normal 32 2" xfId="320" xr:uid="{2BFFC717-4C4A-42EC-B17F-62B60BD747B3}"/>
    <cellStyle name="Normal 32 2 2" xfId="204" xr:uid="{7A8888AB-3426-4FF9-9417-D5BC0829C3E3}"/>
    <cellStyle name="Normal 32 2 2 2" xfId="1730" xr:uid="{C60C0CD4-7774-491D-BD41-A2846EE934BA}"/>
    <cellStyle name="Normal 32 2 2 2 2" xfId="3754" xr:uid="{85903B29-EEB7-4965-8E4F-73D0D7FF90EC}"/>
    <cellStyle name="Normal 32 2 2 2 2 2" xfId="7763" xr:uid="{85C185D3-9A5D-4848-AEA9-CDCADDE8EEBF}"/>
    <cellStyle name="Normal 32 2 2 2 2 3" xfId="28649" xr:uid="{28A77AB0-8154-4122-ABAA-5567151F8871}"/>
    <cellStyle name="Normal 32 2 2 2 3" xfId="5772" xr:uid="{43455EE0-0F12-42DB-A7A6-34C957035BDD}"/>
    <cellStyle name="Normal 32 2 2 2 4" xfId="10267" xr:uid="{735C7BDE-9CC8-4557-B2A4-810366A1F73A}"/>
    <cellStyle name="Normal 32 2 2 2 5" xfId="12497" xr:uid="{524A4C99-3107-4FC8-B953-5998AFEE2E6C}"/>
    <cellStyle name="Normal 32 2 3" xfId="683" xr:uid="{2AFF0149-2B83-4520-9CC5-8992E2767BB1}"/>
    <cellStyle name="Normal 32 2 3 2" xfId="2717" xr:uid="{CC35F013-314F-469D-8543-FF1D490E255A}"/>
    <cellStyle name="Normal 32 2 3 2 2" xfId="6726" xr:uid="{70FCD1B2-1F66-42CB-8D55-4CCFE214AE85}"/>
    <cellStyle name="Normal 32 2 3 2 3" xfId="27667" xr:uid="{46F716CF-2E42-4D01-9439-642C6D3B80C3}"/>
    <cellStyle name="Normal 32 2 3 3" xfId="4734" xr:uid="{E6D3A4DE-DD5D-43ED-AFF4-8906D65B40EB}"/>
    <cellStyle name="Normal 32 2 3 4" xfId="9229" xr:uid="{16F76C29-CC1F-41A9-A992-1B9D7CAFEB89}"/>
    <cellStyle name="Normal 32 2 3 5" xfId="11458" xr:uid="{BEB40CFE-95A7-4401-932E-204CF18BCF20}"/>
    <cellStyle name="Normal 32 2 4" xfId="8700" xr:uid="{AC0D2800-8306-4958-BFFD-9C16989A05A5}"/>
    <cellStyle name="Normal 32 2 4 2" xfId="27418" xr:uid="{62AAAA27-6ED6-424E-B747-7EED2A474C5A}"/>
    <cellStyle name="Normal 32 3" xfId="274" xr:uid="{10EAE936-E230-4CE8-A20C-8F021C78AA5D}"/>
    <cellStyle name="Normal 32 3 2" xfId="1997" xr:uid="{B38DA308-0BB1-4634-80F6-E2B8A7C908E2}"/>
    <cellStyle name="Normal 32 3 2 2" xfId="4021" xr:uid="{25597E33-372A-449E-860E-873ED5A25B4F}"/>
    <cellStyle name="Normal 32 3 2 2 2" xfId="8030" xr:uid="{D0B6C8D7-29E6-4864-852B-B5BA329A7F01}"/>
    <cellStyle name="Normal 32 3 2 2 3" xfId="28909" xr:uid="{CD2B2775-8ACE-42E5-A2FD-2F3E09E1E87C}"/>
    <cellStyle name="Normal 32 3 2 3" xfId="6039" xr:uid="{A0BD237E-61EA-4250-B18A-9EB6066B1BFB}"/>
    <cellStyle name="Normal 32 3 2 4" xfId="10534" xr:uid="{00028B5B-C819-414F-A52E-B5391B9013FD}"/>
    <cellStyle name="Normal 32 3 2 5" xfId="12764" xr:uid="{DD297840-1E24-445B-A1A4-DD9C2C7AD291}"/>
    <cellStyle name="Normal 32 3 3" xfId="956" xr:uid="{AB61D36F-835D-4FD5-B04B-5E532D5D1D41}"/>
    <cellStyle name="Normal 32 3 3 2" xfId="2984" xr:uid="{C61CF0C3-434E-4AFA-81B3-977756E40DFE}"/>
    <cellStyle name="Normal 32 3 3 2 2" xfId="6993" xr:uid="{ECA3FF18-5D79-438A-9FE9-7754DAC38FE6}"/>
    <cellStyle name="Normal 32 3 3 2 3" xfId="27912" xr:uid="{413C3D2D-39D1-49A1-ACAD-DC4166D6F087}"/>
    <cellStyle name="Normal 32 3 3 3" xfId="5002" xr:uid="{7ACBFAA5-41F7-4C59-A337-24ECE2197BAE}"/>
    <cellStyle name="Normal 32 3 3 4" xfId="9497" xr:uid="{28589D4D-D359-4FAF-AF6A-CB0232388FA8}"/>
    <cellStyle name="Normal 32 3 3 5" xfId="11727" xr:uid="{15B3F0E8-8558-417F-86D9-95E67806B489}"/>
    <cellStyle name="Normal 32 4" xfId="1461" xr:uid="{9D9D64D9-4DF5-4866-A9F9-851109FDD1E3}"/>
    <cellStyle name="Normal 32 4 2" xfId="3486" xr:uid="{F0BBEDAB-4DA2-484F-98B4-09A66B012B97}"/>
    <cellStyle name="Normal 32 4 2 2" xfId="7495" xr:uid="{76BE72CE-4D6F-4DAE-B43D-8DB94AD2BBA0}"/>
    <cellStyle name="Normal 32 4 2 3" xfId="28400" xr:uid="{38F7AF70-BDD5-41D7-B539-A44797691F48}"/>
    <cellStyle name="Normal 32 4 3" xfId="5504" xr:uid="{99B4D642-7B16-4D0C-87A2-C9039535BDC7}"/>
    <cellStyle name="Normal 32 4 4" xfId="9999" xr:uid="{3BDC0BD4-A51C-4EEB-9F74-DBAB983989BE}"/>
    <cellStyle name="Normal 32 4 5" xfId="12229" xr:uid="{CFF7BB11-D5DE-4EA3-BB0A-C0F3F1AC5388}"/>
    <cellStyle name="Normal 32 5" xfId="2420" xr:uid="{B79EE3D7-EE30-4EC6-8022-D1B7564C2FD6}"/>
    <cellStyle name="Normal 32 5 2" xfId="6429" xr:uid="{983F43CD-1009-433E-AD49-068155AB9862}"/>
    <cellStyle name="Normal 32 5 3" xfId="27312" xr:uid="{36124E1A-F4BF-4274-A2B9-32F694595AAB}"/>
    <cellStyle name="Normal 32 6" xfId="4414" xr:uid="{C8767AC3-ECBC-47E9-895E-34D7147E1E73}"/>
    <cellStyle name="Normal 32 6 2" xfId="25447" xr:uid="{0E2D685F-CA9A-4749-893D-035F3963F042}"/>
    <cellStyle name="Normal 32 7" xfId="8912" xr:uid="{F8B41569-E4A1-4CEF-85BB-AFE620F2638F}"/>
    <cellStyle name="Normal 32 8" xfId="11097" xr:uid="{E7107FC8-273E-412F-AD10-D5306725A102}"/>
    <cellStyle name="Normal 320" xfId="11407" xr:uid="{E36535BB-B16C-4A05-99F4-8EA18989CC53}"/>
    <cellStyle name="Normal 321" xfId="11140" xr:uid="{98DA1BDD-0195-47FE-B4B3-CAFDD7718C73}"/>
    <cellStyle name="Normal 322" xfId="29349" xr:uid="{BE2C2F6C-B95C-486E-B16E-01D3F47D38A2}"/>
    <cellStyle name="Normal 323" xfId="29492" xr:uid="{49614DFE-F8F3-409E-BA2C-099256E6BB7B}"/>
    <cellStyle name="Normal 324" xfId="29271" xr:uid="{5B2B86DF-AD3F-4741-88EE-710F819989D4}"/>
    <cellStyle name="Normal 325" xfId="29508" xr:uid="{9CD001F6-3219-4507-83F0-A7E04E824163}"/>
    <cellStyle name="Normal 326" xfId="29356" xr:uid="{0B1DF676-297F-48C0-B4D4-D6AEE473B160}"/>
    <cellStyle name="Normal 327" xfId="29491" xr:uid="{F2084854-347E-4CF6-8C46-83321721A659}"/>
    <cellStyle name="Normal 328" xfId="11150" xr:uid="{8F5CAB60-87D2-43B7-9B83-822F319579E4}"/>
    <cellStyle name="Normal 329" xfId="29507" xr:uid="{84DC3264-438E-4AAD-A0BE-384FBB31C398}"/>
    <cellStyle name="Normal 33" xfId="150" xr:uid="{D9C0F25B-8612-43D2-B640-72FE226EDAB2}"/>
    <cellStyle name="Normal 33 2" xfId="321" xr:uid="{3536865E-28F7-4AC8-BDCD-5C0AF5677776}"/>
    <cellStyle name="Normal 33 2 2" xfId="347" xr:uid="{9A926A7E-00D1-4378-A024-6865A820ECEA}"/>
    <cellStyle name="Normal 33 2 2 2" xfId="1731" xr:uid="{4E1A6065-12CA-43BD-99D9-ACCDE272C1B8}"/>
    <cellStyle name="Normal 33 2 2 2 2" xfId="3755" xr:uid="{42C87132-425C-49C0-9F9E-28A129E7AA79}"/>
    <cellStyle name="Normal 33 2 2 2 2 2" xfId="7764" xr:uid="{E9ADF18F-244C-42D9-A456-0540B43C56C0}"/>
    <cellStyle name="Normal 33 2 2 2 2 3" xfId="28650" xr:uid="{2ACE141F-BE03-42D2-95DA-020989AC8758}"/>
    <cellStyle name="Normal 33 2 2 2 3" xfId="5773" xr:uid="{61850208-A67A-4EBB-97AC-7D4F85F40A70}"/>
    <cellStyle name="Normal 33 2 2 2 4" xfId="10268" xr:uid="{D732A6B5-055E-4EE6-9AD7-B0217D4F9638}"/>
    <cellStyle name="Normal 33 2 2 2 5" xfId="12498" xr:uid="{D64E526B-5D60-478B-B721-149902D204E6}"/>
    <cellStyle name="Normal 33 2 3" xfId="684" xr:uid="{04D4E78B-5F2D-4316-8763-1B2C95DC3D93}"/>
    <cellStyle name="Normal 33 2 3 2" xfId="2718" xr:uid="{92E63A25-477D-4A20-AAB1-2A499A8EC3B3}"/>
    <cellStyle name="Normal 33 2 3 2 2" xfId="6727" xr:uid="{5C7CA64F-DE77-43C7-A500-602A19EF5629}"/>
    <cellStyle name="Normal 33 2 3 2 3" xfId="27668" xr:uid="{B30C18BE-4D77-438E-99FD-8929625975D9}"/>
    <cellStyle name="Normal 33 2 3 3" xfId="4735" xr:uid="{CD048987-804D-4F47-B34A-74BD6ECA9A4A}"/>
    <cellStyle name="Normal 33 2 3 4" xfId="9230" xr:uid="{C499CBA3-FD6E-4D6D-9C77-1458115E1953}"/>
    <cellStyle name="Normal 33 2 3 5" xfId="11459" xr:uid="{09A97EA7-FE8D-46F4-8069-231851AD95E6}"/>
    <cellStyle name="Normal 33 2 4" xfId="8590" xr:uid="{52006142-1813-4A97-A622-998C0A6B07BD}"/>
    <cellStyle name="Normal 33 2 4 2" xfId="27419" xr:uid="{3E8F4FA1-29C9-4B10-ABC0-CF30341EF505}"/>
    <cellStyle name="Normal 33 2 5" xfId="25449" xr:uid="{C2411AE8-543E-4963-838B-F602258D984B}"/>
    <cellStyle name="Normal 33 3" xfId="275" xr:uid="{2A3C5F3A-A814-4512-8F62-169ECE14FC2C}"/>
    <cellStyle name="Normal 33 3 2" xfId="1998" xr:uid="{F26B60FA-2E89-4AE1-A2A8-2EFF24612A87}"/>
    <cellStyle name="Normal 33 3 2 2" xfId="4022" xr:uid="{BF3CA953-8126-4499-88D7-338491ECFCD7}"/>
    <cellStyle name="Normal 33 3 2 2 2" xfId="8031" xr:uid="{9C07CDE6-C768-49FD-B621-BE73A88EF248}"/>
    <cellStyle name="Normal 33 3 2 2 3" xfId="28910" xr:uid="{918E8C21-FAFD-4B99-B04D-F80BB6F90281}"/>
    <cellStyle name="Normal 33 3 2 3" xfId="6040" xr:uid="{FF6C98A5-EAC3-4D23-9EFD-49A899C5FC19}"/>
    <cellStyle name="Normal 33 3 2 4" xfId="10535" xr:uid="{98409018-8D09-47A5-AA5C-225007007F9E}"/>
    <cellStyle name="Normal 33 3 2 5" xfId="12765" xr:uid="{0E4F7660-020B-4B8B-AE03-F655AD958831}"/>
    <cellStyle name="Normal 33 3 3" xfId="957" xr:uid="{F1FC4B1A-53FF-408C-8736-C37E3B4986E6}"/>
    <cellStyle name="Normal 33 3 3 2" xfId="2985" xr:uid="{5FB66A13-1086-4D86-AB1D-B6865F8A6431}"/>
    <cellStyle name="Normal 33 3 3 2 2" xfId="6994" xr:uid="{82DCA873-5B48-4450-BE7A-1C3E8D000157}"/>
    <cellStyle name="Normal 33 3 3 2 3" xfId="27913" xr:uid="{503B970F-36EF-4EEB-AE93-3A24F3968176}"/>
    <cellStyle name="Normal 33 3 3 3" xfId="5003" xr:uid="{79D84167-7C67-424F-868D-FB220C30F442}"/>
    <cellStyle name="Normal 33 3 3 4" xfId="9498" xr:uid="{9B9CECA0-7EC0-425F-A20B-367C29AFB583}"/>
    <cellStyle name="Normal 33 3 3 5" xfId="11728" xr:uid="{7E4490F2-A551-49BB-82B7-7F18D2A417EC}"/>
    <cellStyle name="Normal 33 4" xfId="1462" xr:uid="{91751223-E24E-44FF-A135-288D4C0429F4}"/>
    <cellStyle name="Normal 33 4 2" xfId="3487" xr:uid="{806C17BB-2B37-43C4-8A49-5079EE99E849}"/>
    <cellStyle name="Normal 33 4 2 2" xfId="7496" xr:uid="{3C08DED8-BFDF-4302-9A43-8BF556EE6135}"/>
    <cellStyle name="Normal 33 4 2 3" xfId="28401" xr:uid="{DA3698BD-8044-49C9-A1DA-328C23BC55AE}"/>
    <cellStyle name="Normal 33 4 3" xfId="5505" xr:uid="{E594AEBE-3787-4641-AF8A-EFFDA89CA697}"/>
    <cellStyle name="Normal 33 4 4" xfId="10000" xr:uid="{8B141C15-F471-4532-B4D9-45C02FE361C4}"/>
    <cellStyle name="Normal 33 4 5" xfId="12230" xr:uid="{F204A794-F9E5-463E-9A6B-E8E6E513B4D3}"/>
    <cellStyle name="Normal 33 5" xfId="2421" xr:uid="{256A7355-5395-429A-A078-44D23D0333EF}"/>
    <cellStyle name="Normal 33 5 2" xfId="6430" xr:uid="{F689A661-AB36-411F-839A-34BD5FD164E6}"/>
    <cellStyle name="Normal 33 5 3" xfId="27313" xr:uid="{28D63D63-8685-4755-A42A-5B8843A95BBD}"/>
    <cellStyle name="Normal 33 6" xfId="4415" xr:uid="{A4966685-8F04-4311-9381-608EEEA0D3A9}"/>
    <cellStyle name="Normal 33 6 2" xfId="25448" xr:uid="{B100B8C2-7F9F-45A3-A854-C36DC6CAC3C3}"/>
    <cellStyle name="Normal 33 7" xfId="8913" xr:uid="{51721764-05A1-41EB-862E-A8786755CE2F}"/>
    <cellStyle name="Normal 33 8" xfId="11098" xr:uid="{0D4B3084-CB79-47C7-A6DE-FEB8EED55A9A}"/>
    <cellStyle name="Normal 330" xfId="29366" xr:uid="{B632222F-5158-45EF-B986-8F54F4FB1CE2}"/>
    <cellStyle name="Normal 331" xfId="29490" xr:uid="{680CAEB1-F933-4978-BEF8-54FA0229B96B}"/>
    <cellStyle name="Normal 332" xfId="29270" xr:uid="{C93D584C-FD54-4531-A4B2-E1706214606F}"/>
    <cellStyle name="Normal 333" xfId="29506" xr:uid="{0849CA13-9286-4076-AE53-9D8B58F21308}"/>
    <cellStyle name="Normal 334" xfId="29497" xr:uid="{F6B88ACB-5FAD-4032-95AF-66E1E20CA21A}"/>
    <cellStyle name="Normal 335" xfId="29367" xr:uid="{762F9B73-9069-40D6-847C-17522882E669}"/>
    <cellStyle name="Normal 336" xfId="29482" xr:uid="{AE353E95-32AA-4669-827A-4121E14CA5D7}"/>
    <cellStyle name="Normal 337" xfId="11040" xr:uid="{E71CC2FE-0E77-4D70-8629-93969555E6E7}"/>
    <cellStyle name="Normal 338" xfId="29472" xr:uid="{8C2D35A0-C9F7-4646-B6B6-787F15201F1E}"/>
    <cellStyle name="Normal 339" xfId="29454" xr:uid="{11DD089A-43D9-47B4-A34A-1CB98E4499D0}"/>
    <cellStyle name="Normal 34" xfId="151" xr:uid="{6819424B-4E21-4BEA-8AFE-546AC72A6CEC}"/>
    <cellStyle name="Normal 34 2" xfId="322" xr:uid="{3524FF91-0092-48AA-8A2B-B8A6DC84272B}"/>
    <cellStyle name="Normal 34 2 2" xfId="341" xr:uid="{DD5FCB42-11B1-4705-AA4A-C00262A72942}"/>
    <cellStyle name="Normal 34 2 2 2" xfId="1732" xr:uid="{66567A75-EBE5-45AD-A6C0-49B47C50578B}"/>
    <cellStyle name="Normal 34 2 2 2 2" xfId="3756" xr:uid="{74ECF4E4-26C2-43C6-8020-C3FA5D5D1BCD}"/>
    <cellStyle name="Normal 34 2 2 2 2 2" xfId="7765" xr:uid="{7399DA87-3EA8-42CC-8437-7EE7B235B46C}"/>
    <cellStyle name="Normal 34 2 2 2 2 3" xfId="28651" xr:uid="{7E6A26A6-BD73-4234-8C30-4184503B6F82}"/>
    <cellStyle name="Normal 34 2 2 2 3" xfId="5774" xr:uid="{B8608FA6-FC2F-4B32-90E3-3D344D19BCBB}"/>
    <cellStyle name="Normal 34 2 2 2 4" xfId="10269" xr:uid="{BD7E56FA-C171-4288-810D-DDF4105B0ADA}"/>
    <cellStyle name="Normal 34 2 2 2 5" xfId="12499" xr:uid="{E04D072D-E648-4C77-BBB6-09145FB7F8AD}"/>
    <cellStyle name="Normal 34 2 3" xfId="685" xr:uid="{B267447E-C613-4898-A159-8E7CF348B176}"/>
    <cellStyle name="Normal 34 2 3 2" xfId="2719" xr:uid="{718F8D75-A0A7-4A44-A4A8-4EEC0FEF2A8D}"/>
    <cellStyle name="Normal 34 2 3 2 2" xfId="6728" xr:uid="{BF8B1BC2-9850-4DA2-9FD8-8C141C6C17DB}"/>
    <cellStyle name="Normal 34 2 3 2 3" xfId="27669" xr:uid="{BB5CDD97-47BD-4951-808D-0B1BEA2F8467}"/>
    <cellStyle name="Normal 34 2 3 3" xfId="4736" xr:uid="{B4B4D3F1-B96D-4339-BC44-E24AA57E9B3A}"/>
    <cellStyle name="Normal 34 2 3 4" xfId="9231" xr:uid="{383F9D8C-15A0-4162-97E3-E9A9DC04684E}"/>
    <cellStyle name="Normal 34 2 3 5" xfId="11460" xr:uid="{E8F22FEC-CF8E-4382-8894-22FBC1BCA83F}"/>
    <cellStyle name="Normal 34 2 4" xfId="8426" xr:uid="{F07383F2-56B7-4541-86C9-CEB136B4B02C}"/>
    <cellStyle name="Normal 34 2 4 2" xfId="27420" xr:uid="{5C6A8BA6-659D-4BEA-AA23-C326B5397872}"/>
    <cellStyle name="Normal 34 2 5" xfId="25451" xr:uid="{C07F95CB-65A7-4A0D-9B8A-93C9571C4BB0}"/>
    <cellStyle name="Normal 34 3" xfId="276" xr:uid="{E652AB34-4D08-4846-91D2-083455565F86}"/>
    <cellStyle name="Normal 34 3 2" xfId="1999" xr:uid="{1B0C4BFC-0632-401C-85A3-D1609275D5C5}"/>
    <cellStyle name="Normal 34 3 2 2" xfId="4023" xr:uid="{2FA7E815-855B-4803-90FA-A490DE04AF45}"/>
    <cellStyle name="Normal 34 3 2 2 2" xfId="8032" xr:uid="{5FBBE9B0-3494-41DB-8BA0-FB279C7D58EA}"/>
    <cellStyle name="Normal 34 3 2 2 3" xfId="28911" xr:uid="{8E7EBB7A-2803-4B04-B62A-282AD2A004E3}"/>
    <cellStyle name="Normal 34 3 2 3" xfId="6041" xr:uid="{98E11B2F-BDD1-4712-9FA5-299B4ED90EB0}"/>
    <cellStyle name="Normal 34 3 2 4" xfId="10536" xr:uid="{8835F73F-31A4-44FB-BC2A-91A7582913C0}"/>
    <cellStyle name="Normal 34 3 2 5" xfId="12766" xr:uid="{BE186262-8E8D-48E6-8953-FEF3DDAF2EC6}"/>
    <cellStyle name="Normal 34 3 3" xfId="958" xr:uid="{6744A308-D78A-433F-83FF-212B6E7A3360}"/>
    <cellStyle name="Normal 34 3 3 2" xfId="2986" xr:uid="{6B12A934-F5F8-4A5F-89DA-0F156C87290B}"/>
    <cellStyle name="Normal 34 3 3 2 2" xfId="6995" xr:uid="{3E7061BA-B2C2-42FE-A124-DD8BD3F725CE}"/>
    <cellStyle name="Normal 34 3 3 2 3" xfId="27914" xr:uid="{9A0FB2F2-3388-4044-AD35-B13C62E880D8}"/>
    <cellStyle name="Normal 34 3 3 3" xfId="5004" xr:uid="{E16D3966-74BF-4243-AE9A-9B660FBCA837}"/>
    <cellStyle name="Normal 34 3 3 4" xfId="9499" xr:uid="{E2B62F50-4041-4C76-9240-3634F421E8AB}"/>
    <cellStyle name="Normal 34 3 3 5" xfId="11729" xr:uid="{BB672600-F8B9-424B-B0FF-E2092E6E9690}"/>
    <cellStyle name="Normal 34 4" xfId="1463" xr:uid="{04EA449D-8428-49EC-9881-DEEB9EDB50F4}"/>
    <cellStyle name="Normal 34 4 2" xfId="3488" xr:uid="{5086B169-DF64-4E1E-B8CC-10B7E6984F06}"/>
    <cellStyle name="Normal 34 4 2 2" xfId="7497" xr:uid="{9652197F-E739-43E8-A552-FDC22E2D50DB}"/>
    <cellStyle name="Normal 34 4 2 3" xfId="28402" xr:uid="{F6E5D96D-FAF8-4B3B-9183-64068F73A217}"/>
    <cellStyle name="Normal 34 4 3" xfId="5506" xr:uid="{30C0CD1C-F154-4043-A525-FA61FF564671}"/>
    <cellStyle name="Normal 34 4 4" xfId="10001" xr:uid="{9EC0C437-E631-4939-A064-504746A65114}"/>
    <cellStyle name="Normal 34 4 5" xfId="12231" xr:uid="{AE1D4938-31D8-4584-8268-AADC28A7ABB3}"/>
    <cellStyle name="Normal 34 5" xfId="2422" xr:uid="{4C8D2EBE-C9FB-4FD5-B504-3ADCFD1E1944}"/>
    <cellStyle name="Normal 34 5 2" xfId="6431" xr:uid="{F0F8279F-CB24-4103-AF38-1EC91888677E}"/>
    <cellStyle name="Normal 34 5 3" xfId="27314" xr:uid="{3FF901AC-676C-4D79-867A-C1E7D72DA128}"/>
    <cellStyle name="Normal 34 6" xfId="4416" xr:uid="{94310CF3-EB38-420A-B18C-2A1CF3205C74}"/>
    <cellStyle name="Normal 34 6 2" xfId="25450" xr:uid="{AD8B4CA0-4127-4BD8-987E-D1FAB3C886CF}"/>
    <cellStyle name="Normal 34 7" xfId="8914" xr:uid="{7159FF9F-44F5-4280-A3FB-17EB5E202AF5}"/>
    <cellStyle name="Normal 34 8" xfId="11099" xr:uid="{284E0301-0DF8-40E0-9043-F6CF80FC3FDE}"/>
    <cellStyle name="Normal 340" xfId="29468" xr:uid="{2562BFED-4E0E-4EBA-9D76-9E4D78BABD04}"/>
    <cellStyle name="Normal 341" xfId="29458" xr:uid="{A355193A-728D-4AE7-B167-B0F1796BA637}"/>
    <cellStyle name="Normal 342" xfId="29465" xr:uid="{2701494F-4D36-4143-B455-B99483223B01}"/>
    <cellStyle name="Normal 343" xfId="29461" xr:uid="{4C49508F-94C0-4D7C-9C25-1DF5ABBB6F44}"/>
    <cellStyle name="Normal 344" xfId="11035" xr:uid="{4F18505C-59F0-4067-95C7-A71575AA7D12}"/>
    <cellStyle name="Normal 345" xfId="29486" xr:uid="{6094D9BA-10D5-4306-B85A-81C9F0F0066C}"/>
    <cellStyle name="Normal 346" xfId="29488" xr:uid="{96D7334C-B526-479A-B718-CBDA69C4002E}"/>
    <cellStyle name="Normal 347" xfId="29500" xr:uid="{CC04A954-4870-4DB2-A179-75F9933A7288}"/>
    <cellStyle name="Normal 348" xfId="29502" xr:uid="{5778B1EE-37CC-4B7D-AC74-4B09E6A58D46}"/>
    <cellStyle name="Normal 349" xfId="29483" xr:uid="{A9C8B70F-18E6-433A-A45E-317BD47BADAF}"/>
    <cellStyle name="Normal 35" xfId="152" xr:uid="{FB3655FD-0D8A-4CEF-B94F-E28CFB26EAFF}"/>
    <cellStyle name="Normal 35 2" xfId="323" xr:uid="{38A2A2C7-1DF2-4E33-A72C-35A9046E98E2}"/>
    <cellStyle name="Normal 35 2 2" xfId="355" xr:uid="{DB053D97-FB02-4AB2-BED0-7F81BAAF0D10}"/>
    <cellStyle name="Normal 35 2 2 2" xfId="1733" xr:uid="{D8C446FB-755A-477D-8D65-8233647966B7}"/>
    <cellStyle name="Normal 35 2 2 2 2" xfId="3757" xr:uid="{6D412E12-2FE3-44FF-A820-5CB277FA185D}"/>
    <cellStyle name="Normal 35 2 2 2 2 2" xfId="7766" xr:uid="{87B841DB-19CD-456D-820A-A26ADC3B6E89}"/>
    <cellStyle name="Normal 35 2 2 2 2 3" xfId="28652" xr:uid="{9D4F12C3-A162-40E0-B2EE-B2C271C4EB2E}"/>
    <cellStyle name="Normal 35 2 2 2 3" xfId="5775" xr:uid="{717772F0-F20C-48FA-932B-6EF0D6B430A9}"/>
    <cellStyle name="Normal 35 2 2 2 4" xfId="10270" xr:uid="{ED83BE49-4888-4F6C-8868-AC1DEA628456}"/>
    <cellStyle name="Normal 35 2 2 2 5" xfId="12500" xr:uid="{00D3F24D-584C-4A1B-A938-D348554BBB00}"/>
    <cellStyle name="Normal 35 2 3" xfId="686" xr:uid="{47AF9D69-2C89-4427-8AE5-29AF520A8AAB}"/>
    <cellStyle name="Normal 35 2 3 2" xfId="2720" xr:uid="{FA2B7CAA-ECA9-4727-9571-0672440DF385}"/>
    <cellStyle name="Normal 35 2 3 2 2" xfId="6729" xr:uid="{AC69D070-7EC8-4837-B609-EF6204056199}"/>
    <cellStyle name="Normal 35 2 3 2 3" xfId="27670" xr:uid="{2147865A-9DFA-4CBB-8134-F37ADC3A520C}"/>
    <cellStyle name="Normal 35 2 3 3" xfId="4737" xr:uid="{E63A1EB9-4C96-428C-989F-A58DE20C5564}"/>
    <cellStyle name="Normal 35 2 3 4" xfId="9232" xr:uid="{7743F0FE-3E9A-49A3-9105-A12B1C5D8C56}"/>
    <cellStyle name="Normal 35 2 3 5" xfId="11461" xr:uid="{1269F783-1869-4B95-BDD8-2FA77055A0D1}"/>
    <cellStyle name="Normal 35 2 4" xfId="8581" xr:uid="{830BFBFA-3243-48E6-84BF-B695E32E31FC}"/>
    <cellStyle name="Normal 35 2 4 2" xfId="27421" xr:uid="{1BF1170A-F00D-4EDD-B3E3-93CFDC5FDF40}"/>
    <cellStyle name="Normal 35 2 5" xfId="25453" xr:uid="{5103E574-74FB-4E25-A759-56AF480C7BF0}"/>
    <cellStyle name="Normal 35 3" xfId="277" xr:uid="{C8614947-7C6A-4A99-91E2-B7A62B992C99}"/>
    <cellStyle name="Normal 35 3 2" xfId="2000" xr:uid="{5E2CC680-91B4-42A3-BFB5-4DB1A6FD4C1C}"/>
    <cellStyle name="Normal 35 3 2 2" xfId="4024" xr:uid="{0079D894-D1FE-4838-9453-4360C458BD4B}"/>
    <cellStyle name="Normal 35 3 2 2 2" xfId="8033" xr:uid="{D8F645B2-316E-4386-8B3A-75D7C9E846B5}"/>
    <cellStyle name="Normal 35 3 2 2 3" xfId="28912" xr:uid="{76D53465-B0BC-419E-8DFA-0E8188E509BF}"/>
    <cellStyle name="Normal 35 3 2 3" xfId="6042" xr:uid="{CF92D242-A4B6-435A-8415-122C427E0EE2}"/>
    <cellStyle name="Normal 35 3 2 4" xfId="10537" xr:uid="{7D4266AD-E9B0-4465-B0B8-A3F9BA1EBF5F}"/>
    <cellStyle name="Normal 35 3 2 5" xfId="12767" xr:uid="{39D4C202-006E-46DF-86C7-23F3BCADF8E1}"/>
    <cellStyle name="Normal 35 3 3" xfId="959" xr:uid="{13B5A254-B382-44FF-A977-279366E6A04C}"/>
    <cellStyle name="Normal 35 3 3 2" xfId="2987" xr:uid="{2240981E-B9CB-4C8F-B010-1C39EF50AF9E}"/>
    <cellStyle name="Normal 35 3 3 2 2" xfId="6996" xr:uid="{20725E80-69B8-48BD-8394-31FE017516CD}"/>
    <cellStyle name="Normal 35 3 3 2 3" xfId="27915" xr:uid="{09611DE5-0507-4325-BBD9-CEB5AAF4EE4A}"/>
    <cellStyle name="Normal 35 3 3 3" xfId="5005" xr:uid="{5EFFDA69-DF5F-4310-BAD8-A4F056091EE5}"/>
    <cellStyle name="Normal 35 3 3 4" xfId="9500" xr:uid="{F8177327-E08E-40D8-A94B-5554B1E50441}"/>
    <cellStyle name="Normal 35 3 3 5" xfId="11730" xr:uid="{5A3BF6D9-FBB1-4AC0-8A06-27FA1B98F3D2}"/>
    <cellStyle name="Normal 35 4" xfId="1464" xr:uid="{3AEA8C3D-B5C6-433F-8181-BC444D832134}"/>
    <cellStyle name="Normal 35 4 2" xfId="3489" xr:uid="{B12D798C-060E-4012-8A2A-C3BB95F882C8}"/>
    <cellStyle name="Normal 35 4 2 2" xfId="7498" xr:uid="{566FBA72-AF85-4820-AF74-98CA1F379ADD}"/>
    <cellStyle name="Normal 35 4 2 3" xfId="28403" xr:uid="{09C00921-A930-4CBD-AD8B-651DAA77E545}"/>
    <cellStyle name="Normal 35 4 3" xfId="5507" xr:uid="{48BF1C83-1F27-4535-81E1-BEA1AF9D17EC}"/>
    <cellStyle name="Normal 35 4 4" xfId="10002" xr:uid="{F7D5BE5A-A472-47A8-9ACA-CFD8DDBCAB94}"/>
    <cellStyle name="Normal 35 4 5" xfId="12232" xr:uid="{92A236E5-4044-4E2E-8BDB-9BE3A9B7DCC8}"/>
    <cellStyle name="Normal 35 5" xfId="2423" xr:uid="{A4364BAE-8BA2-4E09-992B-607E42548416}"/>
    <cellStyle name="Normal 35 5 2" xfId="6432" xr:uid="{DED986BD-5DC2-46D6-8AB9-4E81D5D3F09E}"/>
    <cellStyle name="Normal 35 5 3" xfId="27315" xr:uid="{DC3A587C-8952-4F20-9337-37573568DCCF}"/>
    <cellStyle name="Normal 35 6" xfId="4417" xr:uid="{1D2BD741-B674-409A-956F-8EFA234DFAA0}"/>
    <cellStyle name="Normal 35 6 2" xfId="25452" xr:uid="{F6281FD2-1D91-4A4E-8B64-93E9CDB8BD7F}"/>
    <cellStyle name="Normal 35 7" xfId="8915" xr:uid="{BD10A4A1-D765-4119-AEAF-E39E86B04025}"/>
    <cellStyle name="Normal 35 8" xfId="11100" xr:uid="{A5CA71A7-EDB1-4C49-B74C-8BA45846A76E}"/>
    <cellStyle name="Normal 350" xfId="11219" xr:uid="{2F94B899-74D5-4F79-9AA6-0E7DC49D8DE7}"/>
    <cellStyle name="Normal 351" xfId="29457" xr:uid="{B986BA97-FB4E-49D8-880D-6106B6656B13}"/>
    <cellStyle name="Normal 352" xfId="29484" xr:uid="{5C439932-89E6-417C-8B99-DC47E86398F8}"/>
    <cellStyle name="Normal 353" xfId="29424" xr:uid="{FE3874AF-8A55-4665-B69C-E1409DD40775}"/>
    <cellStyle name="Normal 354" xfId="29450" xr:uid="{A341E1A5-7BF8-47BE-A22F-6D14BF47C540}"/>
    <cellStyle name="Normal 355" xfId="29432" xr:uid="{F547E44E-4163-47B2-8DAD-7036206C1F10}"/>
    <cellStyle name="Normal 356" xfId="29487" xr:uid="{0231AE2C-30B4-45CB-9721-B946420363B9}"/>
    <cellStyle name="Normal 357" xfId="29479" xr:uid="{44105826-FBC4-458F-A269-F25DF04512FF}"/>
    <cellStyle name="Normal 358" xfId="29446" xr:uid="{0B3C206E-BF26-40FF-AD83-6B6D3E421528}"/>
    <cellStyle name="Normal 359" xfId="29463" xr:uid="{4E7428FC-117B-4052-9B19-C1F415D4EB99}"/>
    <cellStyle name="Normal 36" xfId="153" xr:uid="{DA093467-E028-43F7-834F-3909E8017286}"/>
    <cellStyle name="Normal 36 2" xfId="324" xr:uid="{94C3F285-CEB4-413C-AB3E-68F46E12F96B}"/>
    <cellStyle name="Normal 36 2 2" xfId="208" xr:uid="{D193B767-25B6-4830-9DCE-AF7989960940}"/>
    <cellStyle name="Normal 36 2 2 2" xfId="1734" xr:uid="{C9A6C255-1D2F-47DA-9AF0-A5B335A91868}"/>
    <cellStyle name="Normal 36 2 2 2 2" xfId="3758" xr:uid="{0B009483-A829-482D-AF40-1D1C9684958F}"/>
    <cellStyle name="Normal 36 2 2 2 2 2" xfId="7767" xr:uid="{904CFAC6-D49F-44C9-96AB-80D5A68BF560}"/>
    <cellStyle name="Normal 36 2 2 2 2 3" xfId="28653" xr:uid="{401FEB2B-B411-4FC9-8656-3DDE02A410B8}"/>
    <cellStyle name="Normal 36 2 2 2 3" xfId="5776" xr:uid="{A1F22AD7-3A3A-4C34-9C51-07BB45C7FD0A}"/>
    <cellStyle name="Normal 36 2 2 2 4" xfId="10271" xr:uid="{D3190249-50C6-45D1-9621-AEAD7A80D976}"/>
    <cellStyle name="Normal 36 2 2 2 5" xfId="12501" xr:uid="{A9359BC3-07FB-47DF-AE1A-22381688314A}"/>
    <cellStyle name="Normal 36 2 3" xfId="687" xr:uid="{7D274D26-57AF-463C-9697-B38E8EE51037}"/>
    <cellStyle name="Normal 36 2 3 2" xfId="2721" xr:uid="{A00ADBCA-3BAE-4C4B-A80C-40883A3E658A}"/>
    <cellStyle name="Normal 36 2 3 2 2" xfId="6730" xr:uid="{9F4A473B-E116-4176-AEF1-190B7ADA8407}"/>
    <cellStyle name="Normal 36 2 3 2 3" xfId="27671" xr:uid="{2E41148A-7707-4F02-992B-6CE004AD12C1}"/>
    <cellStyle name="Normal 36 2 3 3" xfId="4738" xr:uid="{A3DA62A8-A4BE-4D2C-A6F1-E0A59179DD8D}"/>
    <cellStyle name="Normal 36 2 3 4" xfId="9233" xr:uid="{959BEDD5-EA72-4249-ACE9-12A0E7ECDF1D}"/>
    <cellStyle name="Normal 36 2 3 5" xfId="11462" xr:uid="{4EE6D246-D586-48A0-9816-C446BEC19FD7}"/>
    <cellStyle name="Normal 36 2 4" xfId="4463" xr:uid="{4EE7A252-6E45-4720-8545-40E41C3D86E5}"/>
    <cellStyle name="Normal 36 2 4 2" xfId="27422" xr:uid="{56949AE4-059F-4CF0-9233-BE049B5F5255}"/>
    <cellStyle name="Normal 36 2 5" xfId="25455" xr:uid="{1928AC9D-7948-4395-A797-491ABF7545F1}"/>
    <cellStyle name="Normal 36 3" xfId="278" xr:uid="{EB0EAEDF-F32D-47BB-BA54-B40BF32E3384}"/>
    <cellStyle name="Normal 36 3 2" xfId="2001" xr:uid="{AB10F811-92AC-4C7F-89FB-5DC9486EBB2F}"/>
    <cellStyle name="Normal 36 3 2 2" xfId="4025" xr:uid="{2F655FAE-FFF9-477C-9CF0-E1593497ABCA}"/>
    <cellStyle name="Normal 36 3 2 2 2" xfId="8034" xr:uid="{B4E6FBB8-0689-40D6-B9C6-134B35BC3F7F}"/>
    <cellStyle name="Normal 36 3 2 2 3" xfId="28913" xr:uid="{03467B38-CD7D-4A1F-A849-BB4C49E67AE5}"/>
    <cellStyle name="Normal 36 3 2 3" xfId="6043" xr:uid="{31640F75-154A-457E-8955-013DCB990D74}"/>
    <cellStyle name="Normal 36 3 2 4" xfId="10538" xr:uid="{E892915E-BECB-4C2B-B379-698D9CD13C8A}"/>
    <cellStyle name="Normal 36 3 2 5" xfId="12768" xr:uid="{81B07B6A-B1B7-4406-A29F-B41FCB8B2413}"/>
    <cellStyle name="Normal 36 3 3" xfId="960" xr:uid="{952888AF-16DE-4FAA-9141-7E3FD3D2A1A9}"/>
    <cellStyle name="Normal 36 3 3 2" xfId="2988" xr:uid="{826E3533-D12F-4BCB-B633-2FF1FB790EDE}"/>
    <cellStyle name="Normal 36 3 3 2 2" xfId="6997" xr:uid="{5BD2F827-C9D1-4066-948F-66BF38A3A340}"/>
    <cellStyle name="Normal 36 3 3 2 3" xfId="27916" xr:uid="{07EE7291-3166-4627-ACA0-9BC81E320991}"/>
    <cellStyle name="Normal 36 3 3 3" xfId="5006" xr:uid="{39E656EC-1F28-481A-86B6-77A3BFEC84C4}"/>
    <cellStyle name="Normal 36 3 3 4" xfId="9501" xr:uid="{5F996A4B-991E-4902-9CCA-33E0E9371A7B}"/>
    <cellStyle name="Normal 36 3 3 5" xfId="11731" xr:uid="{BFCDBD06-C5EB-41E8-A926-8177E238DB94}"/>
    <cellStyle name="Normal 36 4" xfId="1465" xr:uid="{C03315B6-A000-4639-AAA3-8474419E10F7}"/>
    <cellStyle name="Normal 36 4 2" xfId="3490" xr:uid="{CD6EB1DC-1ECD-485A-A20B-ABF7390A2CAA}"/>
    <cellStyle name="Normal 36 4 2 2" xfId="7499" xr:uid="{4F4B4CB0-A00F-4BE7-AA62-CDEF7BE134AF}"/>
    <cellStyle name="Normal 36 4 2 3" xfId="28404" xr:uid="{EB0F67A2-9584-4CE2-B920-2F2D13E990AA}"/>
    <cellStyle name="Normal 36 4 3" xfId="5508" xr:uid="{CA4D5425-FA73-42EC-8FDE-757F8713B137}"/>
    <cellStyle name="Normal 36 4 4" xfId="10003" xr:uid="{4F819350-CF3A-4F40-8570-AB51C809F67D}"/>
    <cellStyle name="Normal 36 4 5" xfId="12233" xr:uid="{54617477-6DFC-434D-8B5D-4BBA343C1429}"/>
    <cellStyle name="Normal 36 5" xfId="2424" xr:uid="{5063BA55-7B38-488E-887E-8E692FCBF622}"/>
    <cellStyle name="Normal 36 5 2" xfId="6433" xr:uid="{7F5A030C-130A-41C2-B1E2-44CC4CF53374}"/>
    <cellStyle name="Normal 36 5 3" xfId="27316" xr:uid="{CA1340E3-5107-4C23-B77F-4D6AB55F1486}"/>
    <cellStyle name="Normal 36 6" xfId="4418" xr:uid="{9EF6BACD-A843-42A4-AC24-8480EA26E126}"/>
    <cellStyle name="Normal 36 6 2" xfId="25454" xr:uid="{ED602ED2-B1BE-4F34-B34D-62B4A5EAE33D}"/>
    <cellStyle name="Normal 36 7" xfId="8916" xr:uid="{FE27C3C2-21A0-42E8-9246-72DA5D0EDBFE}"/>
    <cellStyle name="Normal 36 8" xfId="11101" xr:uid="{27CD044D-B872-43ED-9161-38157A3134DD}"/>
    <cellStyle name="Normal 360" xfId="29521" xr:uid="{5CB07B6C-9105-4561-8569-1C7BF39EF4EF}"/>
    <cellStyle name="Normal 361" xfId="29553" xr:uid="{C3EF330F-F920-4A4C-A52D-594610481488}"/>
    <cellStyle name="Normal 362" xfId="29558" xr:uid="{3D1C28BA-ABFC-4197-B042-A5EAA536FF8A}"/>
    <cellStyle name="Normal 363" xfId="29545" xr:uid="{174100AF-C9AD-48B2-ADD8-C02F6901B6D4}"/>
    <cellStyle name="Normal 364" xfId="29557" xr:uid="{7CA35F49-86FA-430C-ADF2-093D95675244}"/>
    <cellStyle name="Normal 365" xfId="29565" xr:uid="{5D0353D3-61AD-4FF1-A001-0062E3F58902}"/>
    <cellStyle name="Normal 366" xfId="29566" xr:uid="{D7572F9D-4DDF-4844-AB81-6F709271196E}"/>
    <cellStyle name="Normal 367" xfId="29567" xr:uid="{483CA650-F6D2-4E11-91A2-B2A8DDEC154D}"/>
    <cellStyle name="Normal 368" xfId="29569" xr:uid="{04742DD7-7C75-4FA3-BE0A-E280DFB0F572}"/>
    <cellStyle name="Normal 369" xfId="29573" xr:uid="{ECA0A320-0A29-472B-89B7-68625D678325}"/>
    <cellStyle name="Normal 37" xfId="154" xr:uid="{ED663595-FEA8-4F25-9FB7-9FFC3749DB3B}"/>
    <cellStyle name="Normal 37 2" xfId="325" xr:uid="{56A453A5-8A13-4E27-9B29-3863CD37D6D1}"/>
    <cellStyle name="Normal 37 2 2" xfId="342" xr:uid="{069A9393-E58B-4757-94B8-D37217135D3E}"/>
    <cellStyle name="Normal 37 2 2 2" xfId="1735" xr:uid="{B050E2CD-A886-45BD-BC9E-387B8E0C5641}"/>
    <cellStyle name="Normal 37 2 2 2 2" xfId="3759" xr:uid="{F2B94258-4037-429B-A1CF-99FF3253A05B}"/>
    <cellStyle name="Normal 37 2 2 2 2 2" xfId="7768" xr:uid="{1202384A-8CC9-4B82-9FA8-AB0DF1B8090D}"/>
    <cellStyle name="Normal 37 2 2 2 2 3" xfId="28654" xr:uid="{A029A7BA-52B9-4637-8079-921AB5545192}"/>
    <cellStyle name="Normal 37 2 2 2 3" xfId="5777" xr:uid="{F1924819-BB5B-45BC-A14F-2B35779E1FCE}"/>
    <cellStyle name="Normal 37 2 2 2 4" xfId="10272" xr:uid="{8DF686A6-1288-409D-B59E-90A7107C0B59}"/>
    <cellStyle name="Normal 37 2 2 2 5" xfId="12502" xr:uid="{FC8A0095-AD6F-4AEA-ABA3-8E52ECA84A03}"/>
    <cellStyle name="Normal 37 2 3" xfId="688" xr:uid="{576D092A-EFB9-4CE6-9731-D400F1F858D6}"/>
    <cellStyle name="Normal 37 2 3 2" xfId="2722" xr:uid="{9814949B-1012-454C-8AFC-BCF1174D1D19}"/>
    <cellStyle name="Normal 37 2 3 2 2" xfId="6731" xr:uid="{FF9485C7-1179-4EB1-A627-E8A435D1BED2}"/>
    <cellStyle name="Normal 37 2 3 2 3" xfId="27672" xr:uid="{02019532-0396-4E0E-9810-BBD74EF01929}"/>
    <cellStyle name="Normal 37 2 3 3" xfId="4739" xr:uid="{43A55089-B72B-489F-A943-10F39E5FD1B9}"/>
    <cellStyle name="Normal 37 2 3 4" xfId="9234" xr:uid="{0AE88C1F-BDCE-4A5B-90B6-983FFBE664A2}"/>
    <cellStyle name="Normal 37 2 3 5" xfId="11463" xr:uid="{F8D01F01-DFA2-46B2-B187-93586C5AF78E}"/>
    <cellStyle name="Normal 37 2 4" xfId="8502" xr:uid="{5E9E8FA8-764C-47F9-8773-740589BA5F7A}"/>
    <cellStyle name="Normal 37 2 4 2" xfId="27423" xr:uid="{28453F27-563E-4B1D-B7C0-6E4D0CC5FE32}"/>
    <cellStyle name="Normal 37 2 5" xfId="25457" xr:uid="{2B8B676E-4C86-4637-B30A-3ED246675555}"/>
    <cellStyle name="Normal 37 3" xfId="279" xr:uid="{503135D2-5E24-4055-A94D-744E3229C9CA}"/>
    <cellStyle name="Normal 37 3 2" xfId="2002" xr:uid="{F016C44A-A6A8-4E29-8EEA-AF4CFC90AAC0}"/>
    <cellStyle name="Normal 37 3 2 2" xfId="4026" xr:uid="{375C9A38-1D54-42F1-B8F1-CF9D5D59C91F}"/>
    <cellStyle name="Normal 37 3 2 2 2" xfId="8035" xr:uid="{0081500A-C6BC-45AD-8CF5-23FC7725CBF8}"/>
    <cellStyle name="Normal 37 3 2 2 3" xfId="28914" xr:uid="{040E322B-FCF3-4896-8CB7-7CE28E0611A0}"/>
    <cellStyle name="Normal 37 3 2 3" xfId="6044" xr:uid="{ECD72811-7038-4D53-B2AE-7AC6776C20DC}"/>
    <cellStyle name="Normal 37 3 2 4" xfId="10539" xr:uid="{716A6235-C355-4AAE-908F-F502273ABA73}"/>
    <cellStyle name="Normal 37 3 2 5" xfId="12769" xr:uid="{A4BD1771-1573-48FB-BDCB-CE6882B29C65}"/>
    <cellStyle name="Normal 37 3 3" xfId="961" xr:uid="{B03F3772-81A5-483A-BF17-00002BAFD064}"/>
    <cellStyle name="Normal 37 3 3 2" xfId="2989" xr:uid="{B8E06732-2105-47AB-A51D-B39DFDE9CEDE}"/>
    <cellStyle name="Normal 37 3 3 2 2" xfId="6998" xr:uid="{CB22C3E5-CDBC-414C-9320-3737F6A20754}"/>
    <cellStyle name="Normal 37 3 3 2 3" xfId="27917" xr:uid="{C16B2BA9-2CB4-4930-889A-8AECDA9FF043}"/>
    <cellStyle name="Normal 37 3 3 3" xfId="5007" xr:uid="{A72E8462-D148-4E10-8DF8-9DBBD990BC13}"/>
    <cellStyle name="Normal 37 3 3 4" xfId="9502" xr:uid="{D8AEF370-6383-4796-B7D8-1624B09AFA57}"/>
    <cellStyle name="Normal 37 3 3 5" xfId="11732" xr:uid="{A6051570-2A46-49BC-82B3-45DB273DFA14}"/>
    <cellStyle name="Normal 37 4" xfId="1466" xr:uid="{586CC1B8-3A1D-424A-A4CB-19C1184A0A40}"/>
    <cellStyle name="Normal 37 4 2" xfId="3491" xr:uid="{39445EBF-B0C7-4CA5-9F83-C8711407EB68}"/>
    <cellStyle name="Normal 37 4 2 2" xfId="7500" xr:uid="{DD22BA58-D9FB-4C63-9476-874CE4F062F4}"/>
    <cellStyle name="Normal 37 4 2 3" xfId="28405" xr:uid="{66D0A44B-0BF0-4D7D-AAD8-1E6B1B727B4E}"/>
    <cellStyle name="Normal 37 4 3" xfId="5509" xr:uid="{5FB25567-456F-4FA4-AB78-78DDBCB8249D}"/>
    <cellStyle name="Normal 37 4 4" xfId="10004" xr:uid="{56C0CFB3-A561-480F-ABC3-714A85843950}"/>
    <cellStyle name="Normal 37 4 5" xfId="12234" xr:uid="{1519B810-676B-4A1E-A464-F9527D78E9E8}"/>
    <cellStyle name="Normal 37 5" xfId="2425" xr:uid="{094BF507-E7B7-4D14-BD83-0E5DF27DCBC2}"/>
    <cellStyle name="Normal 37 5 2" xfId="6434" xr:uid="{71035AA4-BEE3-4A56-A962-C317C0A8B007}"/>
    <cellStyle name="Normal 37 5 3" xfId="27317" xr:uid="{DEE4FE39-F296-4C19-BE79-7E91F1370E80}"/>
    <cellStyle name="Normal 37 6" xfId="4419" xr:uid="{6707CF99-0BB0-43D4-968E-5E5209A5A3C1}"/>
    <cellStyle name="Normal 37 6 2" xfId="25456" xr:uid="{38F76B48-7B73-4436-9AFE-4F1A03165C61}"/>
    <cellStyle name="Normal 37 7" xfId="8917" xr:uid="{FB8D6AB2-31A8-455D-A18E-E53AF262347C}"/>
    <cellStyle name="Normal 37 8" xfId="11102" xr:uid="{7295A6CB-A28D-4E68-B5D6-42A22ED5905B}"/>
    <cellStyle name="Normal 370" xfId="29575" xr:uid="{8EA676DD-86DD-48D5-A9D5-E1A35FF30591}"/>
    <cellStyle name="Normal 371" xfId="29576" xr:uid="{73D40C2B-7305-4C42-AB47-884BD8FC248F}"/>
    <cellStyle name="Normal 372" xfId="29577" xr:uid="{C0937879-EEA3-454B-B06D-2908ED2B94BA}"/>
    <cellStyle name="Normal 373" xfId="29578" xr:uid="{6A5E2698-FC63-4523-A3BA-79DF43F65E26}"/>
    <cellStyle name="Normal 374" xfId="29579" xr:uid="{2955871D-47DF-4D0B-B2F1-155AFE4F12D7}"/>
    <cellStyle name="Normal 375" xfId="29580" xr:uid="{BFA3D116-51DC-4AF6-A2CB-EED4F788D926}"/>
    <cellStyle name="Normal 376" xfId="29581" xr:uid="{EF2D55A5-D234-4D11-920A-D369633C1B35}"/>
    <cellStyle name="Normal 377" xfId="29582" xr:uid="{8BAD8466-A93B-4C8A-89DE-E2854F34C94D}"/>
    <cellStyle name="Normal 378" xfId="29583" xr:uid="{A07B2953-659F-4B51-B299-374C853F63EF}"/>
    <cellStyle name="Normal 379" xfId="29584" xr:uid="{5BEDA4A2-7223-42B3-A55B-968B59894244}"/>
    <cellStyle name="Normal 38" xfId="155" xr:uid="{348021AB-3B75-453F-A25C-4F8BBE0036C3}"/>
    <cellStyle name="Normal 38 2" xfId="326" xr:uid="{4C33C55D-C87C-49C2-A846-C98F14F3EFB2}"/>
    <cellStyle name="Normal 38 2 2" xfId="358" xr:uid="{EC19BCA2-AEC6-4525-AC01-0591C6F29769}"/>
    <cellStyle name="Normal 38 2 2 2" xfId="1736" xr:uid="{365FA5EE-706A-457B-9C01-A6691EE20613}"/>
    <cellStyle name="Normal 38 2 2 2 2" xfId="3760" xr:uid="{10FB4556-A065-46B5-9C1E-B41545208790}"/>
    <cellStyle name="Normal 38 2 2 2 2 2" xfId="7769" xr:uid="{660237E9-0CC5-4499-AD67-950A4276DA66}"/>
    <cellStyle name="Normal 38 2 2 2 2 3" xfId="28655" xr:uid="{C31EE3C2-73A9-4047-9258-10DFAD8972AD}"/>
    <cellStyle name="Normal 38 2 2 2 3" xfId="5778" xr:uid="{AB74D852-3564-4737-B958-60A28CEF9B09}"/>
    <cellStyle name="Normal 38 2 2 2 4" xfId="10273" xr:uid="{6B52363D-6D08-4B61-A44F-556E06ACD8AB}"/>
    <cellStyle name="Normal 38 2 2 2 5" xfId="12503" xr:uid="{8AF10983-2FBF-4B35-9A15-6FB835D568FF}"/>
    <cellStyle name="Normal 38 2 3" xfId="689" xr:uid="{3285718D-6C81-4C6B-9BA1-6CDA4C8027B7}"/>
    <cellStyle name="Normal 38 2 3 2" xfId="2723" xr:uid="{4173783F-7B77-4BB2-94A2-79420FA75FEE}"/>
    <cellStyle name="Normal 38 2 3 2 2" xfId="6732" xr:uid="{9937E93E-C081-4416-B816-2CB805BE368E}"/>
    <cellStyle name="Normal 38 2 3 2 3" xfId="27673" xr:uid="{7FFF1050-E9C2-4AA5-BE47-5B10C2DC60D0}"/>
    <cellStyle name="Normal 38 2 3 3" xfId="4740" xr:uid="{0698A063-5185-4CDB-8858-055716F52C10}"/>
    <cellStyle name="Normal 38 2 3 4" xfId="9235" xr:uid="{7894AF3F-EDC7-436D-AB9A-E897ECF53925}"/>
    <cellStyle name="Normal 38 2 3 5" xfId="11464" xr:uid="{E5C0FC68-124C-410F-834A-A3E7CE7DE099}"/>
    <cellStyle name="Normal 38 2 4" xfId="8665" xr:uid="{BE1B5D8F-0A2F-4E68-871E-D2C9A43F9403}"/>
    <cellStyle name="Normal 38 2 4 2" xfId="27424" xr:uid="{D773083F-4032-440C-A1C3-80391077F618}"/>
    <cellStyle name="Normal 38 2 5" xfId="25459" xr:uid="{DE25059B-873E-4599-864A-ECF426B9FA7B}"/>
    <cellStyle name="Normal 38 3" xfId="280" xr:uid="{33247AB9-7280-44FC-B2B8-A5C8AC83DA9E}"/>
    <cellStyle name="Normal 38 3 2" xfId="2003" xr:uid="{B7993E63-B10A-4D92-A3D4-C7E478DC4838}"/>
    <cellStyle name="Normal 38 3 2 2" xfId="4027" xr:uid="{9C77FF72-F8EC-419D-93EF-FFA0B380E145}"/>
    <cellStyle name="Normal 38 3 2 2 2" xfId="8036" xr:uid="{F1AE63C7-CD7F-4733-90EA-7C56C4E57F94}"/>
    <cellStyle name="Normal 38 3 2 2 3" xfId="28915" xr:uid="{E7859752-D66D-45F3-B013-DEF99F953357}"/>
    <cellStyle name="Normal 38 3 2 3" xfId="6045" xr:uid="{A5DAAF3F-260B-4D65-BBFB-F1C0DE3AA757}"/>
    <cellStyle name="Normal 38 3 2 4" xfId="10540" xr:uid="{18F56C44-4C6C-4ED7-BFB0-0DCB2C4C0AFE}"/>
    <cellStyle name="Normal 38 3 2 5" xfId="12770" xr:uid="{32D15141-1CC5-4308-945B-8AB6FAABF1B4}"/>
    <cellStyle name="Normal 38 3 3" xfId="962" xr:uid="{6B4E7E9D-AFE2-4A1B-9C32-3BC8AC2D353A}"/>
    <cellStyle name="Normal 38 3 3 2" xfId="2990" xr:uid="{E0903386-7A83-4A15-9273-F83ABD844420}"/>
    <cellStyle name="Normal 38 3 3 2 2" xfId="6999" xr:uid="{E5306007-DCD1-468D-9D44-ED6AAFE74EB6}"/>
    <cellStyle name="Normal 38 3 3 2 3" xfId="27918" xr:uid="{A90A566D-DFBB-4C90-897E-3EAC4597688E}"/>
    <cellStyle name="Normal 38 3 3 3" xfId="5008" xr:uid="{2121245D-3C16-4FAC-9A18-B9F6E2029911}"/>
    <cellStyle name="Normal 38 3 3 4" xfId="9503" xr:uid="{8E3F5A1E-3789-40A0-8532-E4D3538939CB}"/>
    <cellStyle name="Normal 38 3 3 5" xfId="11733" xr:uid="{B93A2879-1DD7-4005-A000-BD5891EA45E1}"/>
    <cellStyle name="Normal 38 4" xfId="1467" xr:uid="{B12AB6A9-8A36-4209-A5EE-749787657FDA}"/>
    <cellStyle name="Normal 38 4 2" xfId="3492" xr:uid="{9CFA77A2-CBF7-4604-B3B3-C4ED59C97DDA}"/>
    <cellStyle name="Normal 38 4 2 2" xfId="7501" xr:uid="{49E49BA4-D5C9-4C7B-B098-86D3E0EAFF36}"/>
    <cellStyle name="Normal 38 4 2 3" xfId="28406" xr:uid="{6ED9A9A0-C4B9-4434-863D-DA54591BCF08}"/>
    <cellStyle name="Normal 38 4 3" xfId="5510" xr:uid="{30109955-A75B-4962-8CD0-342A8C1D1C7D}"/>
    <cellStyle name="Normal 38 4 4" xfId="10005" xr:uid="{D3233536-2549-449A-964D-B23E9A488D7F}"/>
    <cellStyle name="Normal 38 4 5" xfId="12235" xr:uid="{1F4AEC5C-931A-4DF4-AA64-04CE5F4BFD3F}"/>
    <cellStyle name="Normal 38 5" xfId="2426" xr:uid="{9FCB6700-C801-462B-9F18-166F53E7F8A7}"/>
    <cellStyle name="Normal 38 5 2" xfId="6435" xr:uid="{B19F3C12-403E-4CDA-A2F5-6D5D5FB4BA24}"/>
    <cellStyle name="Normal 38 5 3" xfId="27318" xr:uid="{55E17C94-77FB-4E92-ACD8-8EA61A6336B7}"/>
    <cellStyle name="Normal 38 6" xfId="4420" xr:uid="{4173E825-E39B-4946-A6E4-ADC2FEADAE47}"/>
    <cellStyle name="Normal 38 6 2" xfId="25458" xr:uid="{6982B624-123B-4CBB-B743-D15A2FEE66CD}"/>
    <cellStyle name="Normal 38 7" xfId="8918" xr:uid="{858A9054-ADB3-4AE6-9BA1-7474F051F9FA}"/>
    <cellStyle name="Normal 38 8" xfId="11103" xr:uid="{5A1BE398-73B2-40E5-B90D-ADFF903BDA85}"/>
    <cellStyle name="Normal 380" xfId="29585" xr:uid="{9BB0A8FA-0809-4AD3-8D41-78F9CE9F09D4}"/>
    <cellStyle name="Normal 381" xfId="29586" xr:uid="{79C0310D-D9D4-4F30-90BE-3B88DDCF74D6}"/>
    <cellStyle name="Normal 382" xfId="29587" xr:uid="{634FAABF-F8A2-4DA9-A3AB-009EE727CF90}"/>
    <cellStyle name="Normal 383" xfId="29588" xr:uid="{F8FBF2B0-BFE4-452C-B746-098AC85E7D35}"/>
    <cellStyle name="Normal 384" xfId="29589" xr:uid="{C7B1E287-69A1-4BF9-AB29-A1818568D482}"/>
    <cellStyle name="Normal 385" xfId="29590" xr:uid="{195BF6F2-283B-4A2B-8480-070BB482950B}"/>
    <cellStyle name="Normal 386" xfId="29591" xr:uid="{6F294913-A955-4CC0-AF81-F2166FA96C4A}"/>
    <cellStyle name="Normal 387" xfId="29592" xr:uid="{2B674AA3-263C-4EF1-8457-AFBAAD3FE8AE}"/>
    <cellStyle name="Normal 388" xfId="29593" xr:uid="{567B3598-7545-427E-95AE-9F4E19303DF0}"/>
    <cellStyle name="Normal 389" xfId="29594" xr:uid="{38BDA640-4A11-480C-833F-BBF4D09CEF51}"/>
    <cellStyle name="Normal 39" xfId="156" xr:uid="{B1F2F350-C72A-480A-AC19-C44B8D0181F7}"/>
    <cellStyle name="Normal 39 2" xfId="327" xr:uid="{9A5041B9-91A9-494F-96CC-63D7AFF99146}"/>
    <cellStyle name="Normal 39 2 2" xfId="210" xr:uid="{E886D783-775F-4D84-AF59-CEDB41F49B84}"/>
    <cellStyle name="Normal 39 2 2 2" xfId="1737" xr:uid="{210DCC16-FB35-49C5-B273-5948E810BF3F}"/>
    <cellStyle name="Normal 39 2 2 2 2" xfId="3761" xr:uid="{7299024E-4F85-43F0-B9F5-05EB1BA28579}"/>
    <cellStyle name="Normal 39 2 2 2 2 2" xfId="7770" xr:uid="{DAE88F57-1CDD-4EBF-B3FC-78C15CA2A046}"/>
    <cellStyle name="Normal 39 2 2 2 2 3" xfId="28656" xr:uid="{6F76421E-69C8-40CF-AEA7-89FAD590A687}"/>
    <cellStyle name="Normal 39 2 2 2 3" xfId="5779" xr:uid="{E47AC203-168C-4B49-97DB-EC587CBD675A}"/>
    <cellStyle name="Normal 39 2 2 2 4" xfId="10274" xr:uid="{1822E817-E94C-4093-8B9F-2269B0253546}"/>
    <cellStyle name="Normal 39 2 2 2 5" xfId="12504" xr:uid="{DA7E9214-BEED-431B-AB9C-A91F66829DAE}"/>
    <cellStyle name="Normal 39 2 3" xfId="690" xr:uid="{DA19B044-0515-443E-8C32-6D2EA927B7FE}"/>
    <cellStyle name="Normal 39 2 3 2" xfId="2724" xr:uid="{B7AB9116-B0CC-48F2-BEBE-CE2F798B4074}"/>
    <cellStyle name="Normal 39 2 3 2 2" xfId="6733" xr:uid="{C2488768-42CA-44EA-9F60-26225AB4946F}"/>
    <cellStyle name="Normal 39 2 3 2 3" xfId="27674" xr:uid="{978981F4-594F-4FC7-AB0F-B21E55891B03}"/>
    <cellStyle name="Normal 39 2 3 3" xfId="4741" xr:uid="{B28AB72D-2A87-41F0-9BEF-0AE4D49F12C5}"/>
    <cellStyle name="Normal 39 2 3 4" xfId="9236" xr:uid="{CCF20179-E5E7-42D6-BADD-E9D4F727802A}"/>
    <cellStyle name="Normal 39 2 3 5" xfId="11465" xr:uid="{2D6B7652-D4EA-40B1-A0E5-762A4BECAC5D}"/>
    <cellStyle name="Normal 39 2 4" xfId="8627" xr:uid="{4E64FA6E-6FB2-4A47-844C-713CB46C0BBB}"/>
    <cellStyle name="Normal 39 2 4 2" xfId="27425" xr:uid="{15AE103B-AA1C-4942-85B1-4C6303E46695}"/>
    <cellStyle name="Normal 39 3" xfId="281" xr:uid="{B9C09ABD-3F4E-48A7-AFCC-1F4979BE5C05}"/>
    <cellStyle name="Normal 39 3 2" xfId="2004" xr:uid="{CFB839EE-CA36-49F6-A102-49B8A301812B}"/>
    <cellStyle name="Normal 39 3 2 2" xfId="4028" xr:uid="{E0846DC4-9CDB-4B5E-9F50-BF84F57B0B7F}"/>
    <cellStyle name="Normal 39 3 2 2 2" xfId="8037" xr:uid="{09E40266-8D0A-4E03-AD89-F43E0BD93D4E}"/>
    <cellStyle name="Normal 39 3 2 2 3" xfId="28916" xr:uid="{AAE11383-8231-469C-9A34-DCF60944C6C9}"/>
    <cellStyle name="Normal 39 3 2 3" xfId="6046" xr:uid="{5927F5DE-59B6-46B7-A1B7-51DBDC53CD82}"/>
    <cellStyle name="Normal 39 3 2 4" xfId="10541" xr:uid="{76267C82-645E-4DBC-A461-1B3BB1D01813}"/>
    <cellStyle name="Normal 39 3 2 5" xfId="12771" xr:uid="{9AC38748-2235-4B25-A408-F40225C98E71}"/>
    <cellStyle name="Normal 39 3 3" xfId="963" xr:uid="{A0EA854F-C924-4F24-8033-4886F79562F8}"/>
    <cellStyle name="Normal 39 3 3 2" xfId="2991" xr:uid="{C0E3E522-E349-484C-A871-D6131361AEAB}"/>
    <cellStyle name="Normal 39 3 3 2 2" xfId="7000" xr:uid="{BCFCADFB-A660-44E8-AC39-374F7773B4F6}"/>
    <cellStyle name="Normal 39 3 3 2 3" xfId="27919" xr:uid="{9066E600-2A2F-47A1-8127-9D81ED360AC7}"/>
    <cellStyle name="Normal 39 3 3 3" xfId="5009" xr:uid="{0461C02A-9921-45E9-AC5F-FC858FE9E282}"/>
    <cellStyle name="Normal 39 3 3 4" xfId="9504" xr:uid="{A2DEE257-3432-43B9-B458-CAF682559245}"/>
    <cellStyle name="Normal 39 3 3 5" xfId="11734" xr:uid="{56112C7E-8B3D-4F56-B858-AAA4F5575DE5}"/>
    <cellStyle name="Normal 39 4" xfId="1468" xr:uid="{F45BF68F-FF79-4C8D-896C-80565031ECBE}"/>
    <cellStyle name="Normal 39 4 2" xfId="3493" xr:uid="{F4E408EF-9F31-4AC7-B6DB-03023C50B5DD}"/>
    <cellStyle name="Normal 39 4 2 2" xfId="7502" xr:uid="{1DA7DABA-300A-4D01-80BE-402FE507890D}"/>
    <cellStyle name="Normal 39 4 2 3" xfId="28407" xr:uid="{BEE59F20-4D12-49E0-B0EE-621BC2F2FD0C}"/>
    <cellStyle name="Normal 39 4 3" xfId="5511" xr:uid="{1B75E78D-15BA-44E7-AF87-C946725529E0}"/>
    <cellStyle name="Normal 39 4 4" xfId="10006" xr:uid="{427227C4-D4C9-406A-9721-C55C96DB1523}"/>
    <cellStyle name="Normal 39 4 5" xfId="12236" xr:uid="{4E456BD3-88CA-4C0E-9A18-53D52C5CDB7A}"/>
    <cellStyle name="Normal 39 5" xfId="2427" xr:uid="{52EFE82D-7FD6-42D0-B44A-83A3327B676F}"/>
    <cellStyle name="Normal 39 5 2" xfId="6436" xr:uid="{C76442AC-BC0F-4DF1-BB5D-7B5F13ADA72B}"/>
    <cellStyle name="Normal 39 5 3" xfId="27319" xr:uid="{C924AAEA-57BF-4C8F-B1EA-627A3DC75D47}"/>
    <cellStyle name="Normal 39 6" xfId="4421" xr:uid="{F163289B-07D1-46B1-B75C-351C3F8CA059}"/>
    <cellStyle name="Normal 39 6 2" xfId="25460" xr:uid="{0790079D-85B5-4BD9-8792-D6D613B537E1}"/>
    <cellStyle name="Normal 39 7" xfId="8919" xr:uid="{B6EA1A5D-0A23-4332-B820-13C9BA6D1D21}"/>
    <cellStyle name="Normal 39 8" xfId="11104" xr:uid="{93DA4189-07A1-4F4C-91DF-B51EFDFC0DCE}"/>
    <cellStyle name="Normal 390" xfId="29595" xr:uid="{FFB799B6-41B4-4D18-9C0D-E420FBDDFF8E}"/>
    <cellStyle name="Normal 391" xfId="29596" xr:uid="{A5B93740-0CB2-40DE-AB2E-BB1876F81A73}"/>
    <cellStyle name="Normal 392" xfId="29597" xr:uid="{A64116B6-E391-414B-8133-911F84C426F0}"/>
    <cellStyle name="Normal 393" xfId="29598" xr:uid="{EE7B9CBA-9F59-40B7-9928-FCD98C1257CC}"/>
    <cellStyle name="Normal 394" xfId="29599" xr:uid="{C16AA1A9-84DD-42EE-9849-6A89C340D233}"/>
    <cellStyle name="Normal 395" xfId="29600" xr:uid="{9ADB97F4-B9F9-4292-B38C-F50C7905FB0B}"/>
    <cellStyle name="Normal 396" xfId="29601" xr:uid="{66ABA87A-8115-42F2-BBD3-B8ED78D64107}"/>
    <cellStyle name="Normal 397" xfId="29602" xr:uid="{D46C0262-D96E-46B5-B1E8-1456D4CF410F}"/>
    <cellStyle name="Normal 398" xfId="29603" xr:uid="{51D43005-9A27-4887-9F24-84682D81900C}"/>
    <cellStyle name="Normal 399" xfId="29604" xr:uid="{A30AFA48-5502-4C68-AFDF-1408188A8904}"/>
    <cellStyle name="Normal 4" xfId="157" xr:uid="{19395098-3526-4967-BA0A-629E713659B9}"/>
    <cellStyle name="Normal 4 10" xfId="568" xr:uid="{C45F7759-D016-46EE-9747-BC0F649B2110}"/>
    <cellStyle name="Normal 4 10 2" xfId="853" xr:uid="{416B077A-4A92-42CD-92FA-E3B611AC39BA}"/>
    <cellStyle name="Normal 4 10 2 2" xfId="1894" xr:uid="{8B872987-D4C2-4AD5-8435-8BC8A3343C3F}"/>
    <cellStyle name="Normal 4 10 2 2 2" xfId="3918" xr:uid="{AEEED937-2EA0-4CF7-9C28-BCA8C2BCB139}"/>
    <cellStyle name="Normal 4 10 2 2 2 2" xfId="7927" xr:uid="{0BF455B0-D97C-4650-9B3E-94632ADE1925}"/>
    <cellStyle name="Normal 4 10 2 2 2 3" xfId="28808" xr:uid="{D7681D98-3595-4E25-92F4-C383EE4C67FB}"/>
    <cellStyle name="Normal 4 10 2 2 3" xfId="5936" xr:uid="{7213C635-3E8D-47FB-91ED-857F4339C7B7}"/>
    <cellStyle name="Normal 4 10 2 2 4" xfId="10431" xr:uid="{395381B3-0549-4F09-B513-2DD10166D10D}"/>
    <cellStyle name="Normal 4 10 2 2 5" xfId="12661" xr:uid="{E9478FB6-3CD5-4DEE-A709-C8D420B90EB5}"/>
    <cellStyle name="Normal 4 10 2 3" xfId="2881" xr:uid="{20C810C1-026E-46FC-A5F3-CC5A9A02AD0B}"/>
    <cellStyle name="Normal 4 10 2 3 2" xfId="6890" xr:uid="{29E2729D-010A-47F4-9066-7E50805FA1A8}"/>
    <cellStyle name="Normal 4 10 2 3 3" xfId="27824" xr:uid="{5E6107F4-1A99-4152-86CC-10764B3EDDEA}"/>
    <cellStyle name="Normal 4 10 2 4" xfId="4899" xr:uid="{D565B3FC-D526-4BB9-928E-4B9FD9010DA9}"/>
    <cellStyle name="Normal 4 10 2 5" xfId="9394" xr:uid="{B8DF7CD3-869B-42C9-8B2B-3EA63DECF7EB}"/>
    <cellStyle name="Normal 4 10 2 6" xfId="11624" xr:uid="{1B225F47-266A-4B3B-811D-C12BEA3551B1}"/>
    <cellStyle name="Normal 4 10 3" xfId="1120" xr:uid="{84AF34A6-BA02-4CE1-B416-9FB14FDBE8F5}"/>
    <cellStyle name="Normal 4 10 3 2" xfId="2161" xr:uid="{158BEE05-E807-493C-AC83-8DDD75F2FA52}"/>
    <cellStyle name="Normal 4 10 3 2 2" xfId="4185" xr:uid="{D3CC9330-04F6-476A-85FE-5626637580F1}"/>
    <cellStyle name="Normal 4 10 3 2 2 2" xfId="8194" xr:uid="{AF205C7A-DA33-4A9B-80EB-2E494E47FC53}"/>
    <cellStyle name="Normal 4 10 3 2 2 3" xfId="29071" xr:uid="{B39F0B09-58F0-49A3-91CB-F34A428BB042}"/>
    <cellStyle name="Normal 4 10 3 2 3" xfId="6203" xr:uid="{7412485B-3F02-4266-8B9C-BCBB27E0B653}"/>
    <cellStyle name="Normal 4 10 3 2 4" xfId="10698" xr:uid="{1FDE1FF7-8012-4B9F-8551-EEA804D14365}"/>
    <cellStyle name="Normal 4 10 3 2 5" xfId="12928" xr:uid="{52F2FEC0-E670-425E-B332-7A74F6DBBEA0}"/>
    <cellStyle name="Normal 4 10 3 3" xfId="3148" xr:uid="{0AE182D0-0867-4C9A-AD77-2FB2A618677E}"/>
    <cellStyle name="Normal 4 10 3 3 2" xfId="7157" xr:uid="{7FF74D15-E3AB-47C4-8059-1C26659A9EA1}"/>
    <cellStyle name="Normal 4 10 3 3 3" xfId="28071" xr:uid="{1F376752-2B69-4D90-835C-EB4CB353F9F1}"/>
    <cellStyle name="Normal 4 10 3 4" xfId="5166" xr:uid="{65A00404-F105-4AB2-A775-5473EB223C09}"/>
    <cellStyle name="Normal 4 10 3 5" xfId="9661" xr:uid="{DC9A4630-F683-4C65-A14A-D9F64892D355}"/>
    <cellStyle name="Normal 4 10 3 6" xfId="11891" xr:uid="{2D164AFC-5A05-4B75-A99A-4D583599982C}"/>
    <cellStyle name="Normal 4 10 4" xfId="1626" xr:uid="{E6B73D0B-AFB6-497B-8FC9-5E8466FF00AE}"/>
    <cellStyle name="Normal 4 10 4 2" xfId="3650" xr:uid="{663399AA-8E03-48B7-B413-E40E66BEF8A7}"/>
    <cellStyle name="Normal 4 10 4 2 2" xfId="7659" xr:uid="{2D00AEC8-82A1-455A-A406-77B03BF1C2F7}"/>
    <cellStyle name="Normal 4 10 4 2 3" xfId="28559" xr:uid="{AEA92D4B-279F-4B25-9FF0-A33585FDB5C7}"/>
    <cellStyle name="Normal 4 10 4 3" xfId="5668" xr:uid="{81C48B62-BC88-4384-BD71-0F0A19BDAF17}"/>
    <cellStyle name="Normal 4 10 4 4" xfId="10163" xr:uid="{C892642A-233E-4C76-B832-FA2B615E13C5}"/>
    <cellStyle name="Normal 4 10 4 5" xfId="12393" xr:uid="{A090DFFC-F6CB-41FB-A02B-1E898D7243DC}"/>
    <cellStyle name="Normal 4 10 5" xfId="2613" xr:uid="{B25027D7-A573-4497-A94F-5B6C57310136}"/>
    <cellStyle name="Normal 4 10 5 2" xfId="6622" xr:uid="{68ECB59C-A3E0-4C64-9EE8-2901D46A4CD1}"/>
    <cellStyle name="Normal 4 10 5 3" xfId="25462" xr:uid="{2061A45C-4817-4E5C-A57F-CFAF4245493B}"/>
    <cellStyle name="Normal 4 10 6" xfId="4629" xr:uid="{40610F13-3212-47FA-9329-B8C03B5AD510}"/>
    <cellStyle name="Normal 4 10 7" xfId="9124" xr:uid="{9243129A-03A1-4ED9-8E46-CED4039E4836}"/>
    <cellStyle name="Normal 4 10 8" xfId="11349" xr:uid="{C687F8C5-DDC3-44FA-9E0B-E6453D9150A9}"/>
    <cellStyle name="Normal 4 11" xfId="592" xr:uid="{6DD4FB5C-6F3E-46AC-A03C-04D3DD198DB0}"/>
    <cellStyle name="Normal 4 11 2" xfId="876" xr:uid="{666C1A25-FEAD-4A42-B82D-27EF45DA07AA}"/>
    <cellStyle name="Normal 4 11 2 2" xfId="1917" xr:uid="{B66B69F3-23EA-49A6-91ED-440F00A01284}"/>
    <cellStyle name="Normal 4 11 2 2 2" xfId="3941" xr:uid="{8A67E1DC-DF5E-4F5A-B87B-D2263B6C35D3}"/>
    <cellStyle name="Normal 4 11 2 2 2 2" xfId="7950" xr:uid="{62928F5E-B5F8-42C9-A2FC-ED90D1C2887E}"/>
    <cellStyle name="Normal 4 11 2 2 2 3" xfId="28831" xr:uid="{A002C602-95D0-4FA1-B63C-FE76C8CB896D}"/>
    <cellStyle name="Normal 4 11 2 2 3" xfId="5959" xr:uid="{9A7B2C93-B97F-4EBA-ACA4-319D647C6951}"/>
    <cellStyle name="Normal 4 11 2 2 4" xfId="10454" xr:uid="{29D24D2C-1036-4DE9-9D4C-FA85F2624232}"/>
    <cellStyle name="Normal 4 11 2 2 5" xfId="12684" xr:uid="{8B21CFEF-48C8-4C54-91FC-906608B4C93F}"/>
    <cellStyle name="Normal 4 11 2 3" xfId="2904" xr:uid="{8242F231-4052-4C9B-9E2E-ABCBFD0DAE2C}"/>
    <cellStyle name="Normal 4 11 2 3 2" xfId="6913" xr:uid="{5EF0918F-1D5B-4A33-A13D-81EE555CDB40}"/>
    <cellStyle name="Normal 4 11 2 3 3" xfId="27846" xr:uid="{A044F5FD-863C-4CD6-A73F-53B7F342DF66}"/>
    <cellStyle name="Normal 4 11 2 4" xfId="4922" xr:uid="{934A50D8-28E1-4F06-A8E9-42E60059737F}"/>
    <cellStyle name="Normal 4 11 2 5" xfId="9417" xr:uid="{F95D330C-0686-410D-A27D-744629C8B5A7}"/>
    <cellStyle name="Normal 4 11 2 6" xfId="11647" xr:uid="{9D94110F-13AF-46A9-B153-81661CC2B87D}"/>
    <cellStyle name="Normal 4 11 3" xfId="1143" xr:uid="{AA28A23B-08B0-466A-8DDA-F6A8CCBD8A3C}"/>
    <cellStyle name="Normal 4 11 3 2" xfId="2184" xr:uid="{EF537FD8-5532-42CE-910B-C78EF7305DDB}"/>
    <cellStyle name="Normal 4 11 3 2 2" xfId="4208" xr:uid="{D4ABD8B2-A6D4-4929-A8EC-ED63A0DA6147}"/>
    <cellStyle name="Normal 4 11 3 2 2 2" xfId="8217" xr:uid="{EC80B688-F77E-4102-8745-20AC248B3714}"/>
    <cellStyle name="Normal 4 11 3 2 2 3" xfId="29094" xr:uid="{4C38560E-2314-48A7-AEA7-605DCB1DFF7E}"/>
    <cellStyle name="Normal 4 11 3 2 3" xfId="6226" xr:uid="{8AD55E15-0983-4BA5-9984-4874A89A4387}"/>
    <cellStyle name="Normal 4 11 3 2 4" xfId="10721" xr:uid="{E899175C-DD5E-41A5-BBB9-280A5E9EECA7}"/>
    <cellStyle name="Normal 4 11 3 2 5" xfId="12951" xr:uid="{453B7CD1-9F27-42EC-8322-91DCC3513CEA}"/>
    <cellStyle name="Normal 4 11 3 3" xfId="3171" xr:uid="{8E0C5A07-7CFC-488A-A83D-B918AC92E2FD}"/>
    <cellStyle name="Normal 4 11 3 3 2" xfId="7180" xr:uid="{AAD1456C-CB0F-400C-9678-3DA8F94BEA64}"/>
    <cellStyle name="Normal 4 11 3 3 3" xfId="28094" xr:uid="{EC58D605-22B8-46BD-A45A-397CA3C5A46A}"/>
    <cellStyle name="Normal 4 11 3 4" xfId="5189" xr:uid="{2C7F0436-0D0D-45F6-8E37-BCF824BEE2AC}"/>
    <cellStyle name="Normal 4 11 3 5" xfId="9684" xr:uid="{0D3BE1C5-2A9E-4923-9D25-C3C0C48CBC81}"/>
    <cellStyle name="Normal 4 11 3 6" xfId="11914" xr:uid="{CA7E8944-8B93-4D62-A6A3-2015840C7BE8}"/>
    <cellStyle name="Normal 4 11 4" xfId="1650" xr:uid="{F8FA3123-910F-4BF9-A7FD-C1FA292B6B72}"/>
    <cellStyle name="Normal 4 11 4 2" xfId="3674" xr:uid="{DEA5389E-B0D1-4FFC-87DF-9F615EFB6451}"/>
    <cellStyle name="Normal 4 11 4 2 2" xfId="7683" xr:uid="{C7C6C971-BACC-4738-826C-ABA615CD15A1}"/>
    <cellStyle name="Normal 4 11 4 2 3" xfId="28583" xr:uid="{789FB1AB-06D8-4365-BB33-D95C56124CDE}"/>
    <cellStyle name="Normal 4 11 4 3" xfId="5692" xr:uid="{7A1F843C-E90A-4917-BAFA-B720F9881C2E}"/>
    <cellStyle name="Normal 4 11 4 4" xfId="10187" xr:uid="{9346C473-56BB-4E60-ABA9-71164B26A98B}"/>
    <cellStyle name="Normal 4 11 4 5" xfId="12417" xr:uid="{024FD9F2-369E-4A5C-88DB-5803DFAD2287}"/>
    <cellStyle name="Normal 4 11 5" xfId="2637" xr:uid="{DA5FEF93-D705-4CC1-BDA6-E5B38C4F2A9B}"/>
    <cellStyle name="Normal 4 11 5 2" xfId="6646" xr:uid="{D9AA4997-240C-46CC-9811-7CE6EC732810}"/>
    <cellStyle name="Normal 4 11 5 3" xfId="25463" xr:uid="{A7BE4E35-2E04-4340-B4AF-D5AB2B941BA2}"/>
    <cellStyle name="Normal 4 11 6" xfId="4653" xr:uid="{F36EC45A-07CF-4178-800A-83C60B807846}"/>
    <cellStyle name="Normal 4 11 7" xfId="9148" xr:uid="{638B47B3-2DE9-4C44-9DB3-0BCEF7757197}"/>
    <cellStyle name="Normal 4 11 8" xfId="11373" xr:uid="{4E6C9321-3ACF-4CCD-A4CA-94AD373E7327}"/>
    <cellStyle name="Normal 4 12" xfId="618" xr:uid="{5C2075D3-1BA6-4CD5-A49C-52572253BE78}"/>
    <cellStyle name="Normal 4 12 2" xfId="1674" xr:uid="{E2AF6729-8581-4319-8587-23302C74CB89}"/>
    <cellStyle name="Normal 4 12 2 2" xfId="3698" xr:uid="{7EF41182-91C2-4ACB-ADCD-FD86C8F696A9}"/>
    <cellStyle name="Normal 4 12 2 2 2" xfId="7707" xr:uid="{C6B502FF-E930-4AF1-B291-01666E1BCE2D}"/>
    <cellStyle name="Normal 4 12 2 2 3" xfId="28606" xr:uid="{9B9E621A-B73C-48DA-A126-C09F512AEF00}"/>
    <cellStyle name="Normal 4 12 2 3" xfId="5716" xr:uid="{F3BA6F44-EBBE-4491-82C5-9AFAB77D4141}"/>
    <cellStyle name="Normal 4 12 2 4" xfId="10211" xr:uid="{65C4919B-7C37-44C1-8802-F99FD4F63515}"/>
    <cellStyle name="Normal 4 12 2 5" xfId="12441" xr:uid="{5E85F2B1-F69B-4D9E-956C-F7D407C35CD1}"/>
    <cellStyle name="Normal 4 12 3" xfId="2661" xr:uid="{3AEB561D-23EF-4026-BAED-2E533882B1A5}"/>
    <cellStyle name="Normal 4 12 3 2" xfId="6670" xr:uid="{4411D212-2070-40A2-90D6-B8C31F48641C}"/>
    <cellStyle name="Normal 4 12 3 3" xfId="25464" xr:uid="{40B46AA4-F5DC-47CF-9A7D-09C5022D2EB0}"/>
    <cellStyle name="Normal 4 12 4" xfId="4677" xr:uid="{5AAA70E5-68E2-4542-9C07-5C7A319A52BB}"/>
    <cellStyle name="Normal 4 12 5" xfId="9172" xr:uid="{EC8F97B5-DB0E-4576-A141-D6A08A4085AA}"/>
    <cellStyle name="Normal 4 12 6" xfId="11398" xr:uid="{876749E0-758F-4E73-A101-20119327CF7F}"/>
    <cellStyle name="Normal 4 13" xfId="900" xr:uid="{7ABD87E6-4E35-4A17-8009-2502564E9002}"/>
    <cellStyle name="Normal 4 13 2" xfId="1941" xr:uid="{57768CDA-E533-43B2-BE48-076635B669AB}"/>
    <cellStyle name="Normal 4 13 2 2" xfId="3965" xr:uid="{D56333D8-04E8-4F23-9750-A06F47FAF454}"/>
    <cellStyle name="Normal 4 13 2 2 2" xfId="7974" xr:uid="{81185FE6-A094-4CF3-B05F-F7FC6C9A2CDF}"/>
    <cellStyle name="Normal 4 13 2 2 3" xfId="28854" xr:uid="{8E29E646-40F8-4DEC-AC25-72DAC5766698}"/>
    <cellStyle name="Normal 4 13 2 3" xfId="5983" xr:uid="{8705FE26-5E1A-4B3E-B1C9-94A0AFDABEAA}"/>
    <cellStyle name="Normal 4 13 2 4" xfId="10478" xr:uid="{57F89BA3-9D9F-434D-B90A-BFAC608D9951}"/>
    <cellStyle name="Normal 4 13 2 5" xfId="12708" xr:uid="{DADE1832-063B-479E-A106-D68AEC80F26B}"/>
    <cellStyle name="Normal 4 13 3" xfId="2928" xr:uid="{B9AF5A3E-A0FF-4A4E-A861-F078E9D45CAC}"/>
    <cellStyle name="Normal 4 13 3 2" xfId="6937" xr:uid="{CFA86993-28C3-427D-B001-0324BF397ADA}"/>
    <cellStyle name="Normal 4 13 3 3" xfId="27869" xr:uid="{CDAC1BA7-FCA0-4063-BB6C-933DC10D493D}"/>
    <cellStyle name="Normal 4 13 4" xfId="4946" xr:uid="{0716EE76-1A34-4BAB-9C22-514044647795}"/>
    <cellStyle name="Normal 4 13 4 2" xfId="27200" xr:uid="{80285C3B-1C28-482E-8E39-A4E630720EDF}"/>
    <cellStyle name="Normal 4 13 5" xfId="9441" xr:uid="{0259753A-142B-4D0B-B271-57FA3310827D}"/>
    <cellStyle name="Normal 4 13 6" xfId="11671" xr:uid="{75B9F813-24DA-4B3C-91AC-711A42DECB81}"/>
    <cellStyle name="Normal 4 14" xfId="1169" xr:uid="{F2057CBC-1262-4BF4-8FC8-133EF82C1FB9}"/>
    <cellStyle name="Normal 4 14 2" xfId="2210" xr:uid="{A35D5873-181A-4E23-B833-5AD5C5922B1A}"/>
    <cellStyle name="Normal 4 14 2 2" xfId="4234" xr:uid="{C5268825-E1CC-4ABE-AB7D-15242E265833}"/>
    <cellStyle name="Normal 4 14 2 2 2" xfId="8243" xr:uid="{6C6762DE-68C8-494B-9E6A-566B63A925AB}"/>
    <cellStyle name="Normal 4 14 2 2 3" xfId="29119" xr:uid="{D22CE75B-B1C0-4F36-BD9B-5941E9119272}"/>
    <cellStyle name="Normal 4 14 2 3" xfId="6252" xr:uid="{9151B6FF-41EE-4F89-9404-207C7528938F}"/>
    <cellStyle name="Normal 4 14 2 4" xfId="10747" xr:uid="{501C3B97-626E-4550-B00F-E10BA5309B21}"/>
    <cellStyle name="Normal 4 14 2 5" xfId="12977" xr:uid="{39CA1267-C8B7-4618-8D43-FA099EE1E713}"/>
    <cellStyle name="Normal 4 14 3" xfId="3197" xr:uid="{57745A8C-A3A5-491A-A951-21E3C430A854}"/>
    <cellStyle name="Normal 4 14 3 2" xfId="7206" xr:uid="{8BE8B5B3-D375-4BC3-91AA-1460B9B1019D}"/>
    <cellStyle name="Normal 4 14 3 3" xfId="25461" xr:uid="{0E2A06FB-B57A-4EAF-99D2-82415D80C7B4}"/>
    <cellStyle name="Normal 4 14 4" xfId="5215" xr:uid="{4237CE27-BC1E-483B-83A8-9FD6F4C4BA68}"/>
    <cellStyle name="Normal 4 14 5" xfId="9710" xr:uid="{A2008CB6-0ADD-489D-93F3-06D6B1DC905D}"/>
    <cellStyle name="Normal 4 14 6" xfId="11940" xr:uid="{C739C580-82C2-44B3-A256-4C7680806438}"/>
    <cellStyle name="Normal 4 15" xfId="1194" xr:uid="{E42A1D4A-E7DB-4300-9FCB-6345E1E79D09}"/>
    <cellStyle name="Normal 4 15 2" xfId="2235" xr:uid="{4702FB8D-11BD-4FE9-9877-F69460CFAD44}"/>
    <cellStyle name="Normal 4 15 2 2" xfId="4259" xr:uid="{2237EBF2-8BA2-4797-9D8C-6EA2113E7051}"/>
    <cellStyle name="Normal 4 15 2 2 2" xfId="8268" xr:uid="{CDE6E2C3-B219-488E-A3D6-35FA00114120}"/>
    <cellStyle name="Normal 4 15 2 2 3" xfId="29143" xr:uid="{5E44E94B-3798-4386-987B-F9E76029A2BD}"/>
    <cellStyle name="Normal 4 15 2 3" xfId="6277" xr:uid="{E1B44D7E-25B1-4F90-B450-80109402BCE4}"/>
    <cellStyle name="Normal 4 15 2 4" xfId="10772" xr:uid="{6FE5EDBA-01BE-43F1-903A-8AD932C956CA}"/>
    <cellStyle name="Normal 4 15 2 5" xfId="13002" xr:uid="{8127D745-446B-4A1E-84F9-E8C684F043DA}"/>
    <cellStyle name="Normal 4 15 3" xfId="3222" xr:uid="{06EEC7CC-BFE8-4577-8B21-B83721F5042A}"/>
    <cellStyle name="Normal 4 15 3 2" xfId="7231" xr:uid="{84F87BEE-D2C7-43B0-82AE-7389BA2B6613}"/>
    <cellStyle name="Normal 4 15 3 3" xfId="28142" xr:uid="{A2213035-9809-48DC-ACE5-9078A87781C8}"/>
    <cellStyle name="Normal 4 15 4" xfId="5240" xr:uid="{499EDF57-A78B-4EFC-ABE6-6344444D3280}"/>
    <cellStyle name="Normal 4 15 5" xfId="9735" xr:uid="{E743807C-1A4D-4344-B4EB-79878C4A6919}"/>
    <cellStyle name="Normal 4 15 6" xfId="11965" xr:uid="{1310E05C-CB35-4D1C-8662-EA0AB89B19E1}"/>
    <cellStyle name="Normal 4 16" xfId="1219" xr:uid="{82122450-9FD7-4D77-96CC-D02EBACB180F}"/>
    <cellStyle name="Normal 4 16 2" xfId="2260" xr:uid="{2F8D44F7-F523-4F88-9AF7-E13A2C239075}"/>
    <cellStyle name="Normal 4 16 2 2" xfId="4284" xr:uid="{3CE89D3C-BF1C-4C55-9645-88731F35B7AD}"/>
    <cellStyle name="Normal 4 16 2 2 2" xfId="8293" xr:uid="{671376A0-4D5E-4579-9D39-728F180D800F}"/>
    <cellStyle name="Normal 4 16 2 2 3" xfId="29167" xr:uid="{CF573D2B-ED37-41F1-996C-D7E99FB348B7}"/>
    <cellStyle name="Normal 4 16 2 3" xfId="6302" xr:uid="{443F4614-3451-40C5-82D8-CC0E7351A231}"/>
    <cellStyle name="Normal 4 16 2 4" xfId="10797" xr:uid="{7791FF0E-C01B-4F9C-BB66-79D64A92C1DE}"/>
    <cellStyle name="Normal 4 16 2 5" xfId="13027" xr:uid="{86F64F1B-240E-4643-BAEF-3072FB215F8C}"/>
    <cellStyle name="Normal 4 16 3" xfId="3247" xr:uid="{FC30962A-02CB-4EE8-AE6E-ABE6426EF173}"/>
    <cellStyle name="Normal 4 16 3 2" xfId="7256" xr:uid="{4505482C-BF87-4745-A4C8-8A1C297D4579}"/>
    <cellStyle name="Normal 4 16 3 3" xfId="28165" xr:uid="{6EB1BE1A-8E0D-40CC-A182-6C78BF8A65C2}"/>
    <cellStyle name="Normal 4 16 4" xfId="5265" xr:uid="{8ADD7A12-DD74-4702-80D6-E15753E9E050}"/>
    <cellStyle name="Normal 4 16 5" xfId="9760" xr:uid="{F1364E60-198F-4981-9984-886AF7BDCFD2}"/>
    <cellStyle name="Normal 4 16 6" xfId="11990" xr:uid="{021CE074-DA6D-4CC6-9A0B-D4F82164D008}"/>
    <cellStyle name="Normal 4 17" xfId="1242" xr:uid="{F8E2B3EB-30C9-4A76-84EA-B9F5499804ED}"/>
    <cellStyle name="Normal 4 17 2" xfId="2283" xr:uid="{3763C093-FA07-4609-A22D-41C526E19E5E}"/>
    <cellStyle name="Normal 4 17 2 2" xfId="4307" xr:uid="{1F7C8D3A-4AE1-41B4-AC0C-2461E45BF262}"/>
    <cellStyle name="Normal 4 17 2 2 2" xfId="8316" xr:uid="{3134C962-094A-4D5A-941A-C5A2727637D5}"/>
    <cellStyle name="Normal 4 17 2 2 3" xfId="29189" xr:uid="{5DBDBBB3-801C-451F-8464-8A061C2D604F}"/>
    <cellStyle name="Normal 4 17 2 3" xfId="6325" xr:uid="{826933D7-BD30-4F91-B1E3-A27410C3155D}"/>
    <cellStyle name="Normal 4 17 2 4" xfId="10820" xr:uid="{09A2C3A0-E6FB-4CAD-A747-8943E191ECF0}"/>
    <cellStyle name="Normal 4 17 2 5" xfId="13050" xr:uid="{31D35E98-C2E4-4B5C-AB89-128232096DD5}"/>
    <cellStyle name="Normal 4 17 3" xfId="3270" xr:uid="{8D3D54E5-E0DB-4561-A0C1-F2BE080F5462}"/>
    <cellStyle name="Normal 4 17 3 2" xfId="7279" xr:uid="{5B6314DB-B6A1-44B8-AC35-9833D5C74942}"/>
    <cellStyle name="Normal 4 17 3 3" xfId="28187" xr:uid="{1A6FA141-1842-4FE1-ACED-9F6C2B0C0091}"/>
    <cellStyle name="Normal 4 17 4" xfId="5288" xr:uid="{AF88BCDE-3550-4FDE-97C6-8DB25BC6058D}"/>
    <cellStyle name="Normal 4 17 5" xfId="9783" xr:uid="{5366EBDF-B163-42E7-BDB6-2AB864620067}"/>
    <cellStyle name="Normal 4 17 6" xfId="12013" xr:uid="{84E1B81A-960B-4171-AFDA-3CE91E18E08C}"/>
    <cellStyle name="Normal 4 18" xfId="1266" xr:uid="{BF34BBC6-1995-44BC-B0D1-7A1E0A103128}"/>
    <cellStyle name="Normal 4 18 2" xfId="2307" xr:uid="{619A8F01-283F-42E6-BE46-52E0DE55ADA6}"/>
    <cellStyle name="Normal 4 18 2 2" xfId="4331" xr:uid="{77E299F3-E4B7-4244-9E49-9812F70005BE}"/>
    <cellStyle name="Normal 4 18 2 2 2" xfId="8340" xr:uid="{4A6E2EDE-C08B-4937-B2AB-D8571280011A}"/>
    <cellStyle name="Normal 4 18 2 2 3" xfId="29212" xr:uid="{2DBFD695-152E-481A-B511-8D8F52EDB7B1}"/>
    <cellStyle name="Normal 4 18 2 3" xfId="6349" xr:uid="{64065134-32B9-471E-8A89-A76BE2B24CE7}"/>
    <cellStyle name="Normal 4 18 2 4" xfId="10844" xr:uid="{0BFAF50B-21DE-4724-90F5-90ABC9CFC188}"/>
    <cellStyle name="Normal 4 18 2 5" xfId="13074" xr:uid="{5199555B-B85E-4D98-AC2A-47E6D74CE7C0}"/>
    <cellStyle name="Normal 4 18 3" xfId="3294" xr:uid="{BC060752-2CF3-455C-BFB8-76317AA71F4D}"/>
    <cellStyle name="Normal 4 18 3 2" xfId="7303" xr:uid="{E24DAA83-6C58-4C90-9BC2-220F6B531DE3}"/>
    <cellStyle name="Normal 4 18 3 3" xfId="28210" xr:uid="{BEC51BB3-B677-4724-B936-DA5467E4976F}"/>
    <cellStyle name="Normal 4 18 4" xfId="5312" xr:uid="{2101DCEB-581A-4EC6-89B7-D75237D41764}"/>
    <cellStyle name="Normal 4 18 5" xfId="9807" xr:uid="{0987EC96-191E-45A0-92C7-75FA80B7A1CF}"/>
    <cellStyle name="Normal 4 18 6" xfId="12037" xr:uid="{6390A72F-DDF2-4DEA-BE42-BB3598C9FBA7}"/>
    <cellStyle name="Normal 4 19" xfId="1290" xr:uid="{880BC3CB-64B2-4C14-B65A-934AAD11CEE3}"/>
    <cellStyle name="Normal 4 19 2" xfId="2331" xr:uid="{6FBF779A-C5FA-49E9-9E34-951FD6935905}"/>
    <cellStyle name="Normal 4 19 2 2" xfId="4355" xr:uid="{5D1FF597-7D69-4A2D-8826-550E289DE703}"/>
    <cellStyle name="Normal 4 19 2 2 2" xfId="8364" xr:uid="{48040966-A382-4E48-84DF-DEBFF4800B1C}"/>
    <cellStyle name="Normal 4 19 2 2 3" xfId="29235" xr:uid="{1D91C5E4-41AE-436B-83CE-DC13028EC23E}"/>
    <cellStyle name="Normal 4 19 2 3" xfId="6373" xr:uid="{B4631D39-967C-4773-891C-CD672C4E945B}"/>
    <cellStyle name="Normal 4 19 2 4" xfId="10868" xr:uid="{DB5D05BA-BA23-4AAD-9957-A3BA35265AE6}"/>
    <cellStyle name="Normal 4 19 2 5" xfId="13098" xr:uid="{5B7AEC3A-2A33-40FF-AD8B-BF54A39ACD30}"/>
    <cellStyle name="Normal 4 19 3" xfId="3318" xr:uid="{C4105A85-01AD-4FA1-8E6B-4D32AB03796F}"/>
    <cellStyle name="Normal 4 19 3 2" xfId="7327" xr:uid="{08DA1E7B-B5DE-4042-A655-F75F11C34059}"/>
    <cellStyle name="Normal 4 19 3 3" xfId="28233" xr:uid="{4F17717F-3036-4698-8D66-35AE01A3796C}"/>
    <cellStyle name="Normal 4 19 4" xfId="5336" xr:uid="{A515C151-6F11-4CAC-B3E7-EF39AEE65C87}"/>
    <cellStyle name="Normal 4 19 5" xfId="9831" xr:uid="{8227F9DA-8572-4C87-B3D6-0C462BCFD8D6}"/>
    <cellStyle name="Normal 4 19 6" xfId="12061" xr:uid="{33AEB0AB-9827-4DBF-963D-87A855FEB11C}"/>
    <cellStyle name="Normal 4 2" xfId="193" xr:uid="{45A00EC3-B5C4-49F4-991F-5634684DBBC9}"/>
    <cellStyle name="Normal 4 2 10" xfId="27201" xr:uid="{A5650A95-093F-4378-86E2-34A331DC1853}"/>
    <cellStyle name="Normal 4 2 11" xfId="27352" xr:uid="{36BD7467-131C-4C62-AA1C-0C6FE4979D28}"/>
    <cellStyle name="Normal 4 2 12" xfId="25465" xr:uid="{A22FF245-8E15-4A37-85B4-4073DD8BB958}"/>
    <cellStyle name="Normal 4 2 13" xfId="29412" xr:uid="{112BCEEC-ADD5-4671-B713-FD9F4B0E32FD}"/>
    <cellStyle name="Normal 4 2 2" xfId="637" xr:uid="{3ECEFCAF-88EF-41B2-8ACF-0E7847385F97}"/>
    <cellStyle name="Normal 4 2 2 10" xfId="11412" xr:uid="{00194A86-401E-4A5D-8B56-4DB8C4DC99DF}"/>
    <cellStyle name="Normal 4 2 2 2" xfId="1684" xr:uid="{D4C76A99-3255-47BC-9255-28C8023397D7}"/>
    <cellStyle name="Normal 4 2 2 2 2" xfId="3708" xr:uid="{24BB915A-2D6F-4459-8EE8-B026E184BFF0}"/>
    <cellStyle name="Normal 4 2 2 2 2 2" xfId="7717" xr:uid="{48C28CC1-B8B3-4020-A5F7-BDB3D6B0A575}"/>
    <cellStyle name="Normal 4 2 2 2 2 2 2" xfId="25469" xr:uid="{B6C959C1-80AC-4964-A5B4-78D25B5E0602}"/>
    <cellStyle name="Normal 4 2 2 2 2 3" xfId="8586" xr:uid="{B5FB7209-1B39-44C1-B551-19B522A6C6F3}"/>
    <cellStyle name="Normal 4 2 2 2 2 3 2" xfId="25470" xr:uid="{3B0E18BB-5C76-4EC7-8D59-55D750A8C3B1}"/>
    <cellStyle name="Normal 4 2 2 2 2 4" xfId="25468" xr:uid="{CC904DA6-A6B5-488D-9A95-54693668239B}"/>
    <cellStyle name="Normal 4 2 2 2 3" xfId="5726" xr:uid="{CDC66BBE-1795-4403-B04C-9BE7839B98D0}"/>
    <cellStyle name="Normal 4 2 2 2 3 2" xfId="25471" xr:uid="{28DD539C-5A35-4E7C-896B-749418869477}"/>
    <cellStyle name="Normal 4 2 2 2 4" xfId="8464" xr:uid="{E59BCFED-2087-41D9-A75F-9839CE787430}"/>
    <cellStyle name="Normal 4 2 2 2 4 2" xfId="25472" xr:uid="{0AF1AF99-5D5D-4389-A670-752801549CE9}"/>
    <cellStyle name="Normal 4 2 2 2 5" xfId="10221" xr:uid="{841C995A-C2D0-4368-85D5-0216AE2563C5}"/>
    <cellStyle name="Normal 4 2 2 2 5 2" xfId="25473" xr:uid="{F2E1F87D-9E00-46E6-88D9-51408614D81E}"/>
    <cellStyle name="Normal 4 2 2 2 6" xfId="25467" xr:uid="{8D047F7F-271E-4FDC-BFB7-DA081E4F199E}"/>
    <cellStyle name="Normal 4 2 2 2 7" xfId="12451" xr:uid="{0FDF952D-21A8-48BC-8D21-876111A0C2B3}"/>
    <cellStyle name="Normal 4 2 2 3" xfId="2671" xr:uid="{A852C6C5-EF79-4095-9652-87596DF077DF}"/>
    <cellStyle name="Normal 4 2 2 3 2" xfId="6680" xr:uid="{5CD7897B-3C29-4D01-8826-CC509045832F}"/>
    <cellStyle name="Normal 4 2 2 3 2 2" xfId="25476" xr:uid="{62F42E1E-D4C3-4657-9B6E-C3F3CF6C3894}"/>
    <cellStyle name="Normal 4 2 2 3 2 3" xfId="25477" xr:uid="{D89DB74F-DE94-4C06-BC5C-2BC435846FE9}"/>
    <cellStyle name="Normal 4 2 2 3 2 4" xfId="25475" xr:uid="{4B00E3B8-473A-47FC-B051-9D61FD91A178}"/>
    <cellStyle name="Normal 4 2 2 3 3" xfId="8593" xr:uid="{98F8AD12-5466-422C-9A24-89BE1C966E9C}"/>
    <cellStyle name="Normal 4 2 2 3 3 2" xfId="25478" xr:uid="{6212CADC-715D-44A4-A66F-FC7E8A6E6D04}"/>
    <cellStyle name="Normal 4 2 2 3 4" xfId="25479" xr:uid="{E8F7A205-964A-4FE5-BAFB-EC55AA594766}"/>
    <cellStyle name="Normal 4 2 2 3 5" xfId="25480" xr:uid="{8DF88E00-C067-4D00-A7FF-EEB9D9F9F183}"/>
    <cellStyle name="Normal 4 2 2 3 6" xfId="25474" xr:uid="{9FEA30D9-01F1-49D2-88C0-793AD5D19816}"/>
    <cellStyle name="Normal 4 2 2 4" xfId="4688" xr:uid="{A9C04E84-7890-4446-AC02-4F8E3BB56390}"/>
    <cellStyle name="Normal 4 2 2 4 2" xfId="25482" xr:uid="{163AD0D4-77A2-4E0F-AD45-5D77EE7B0F34}"/>
    <cellStyle name="Normal 4 2 2 4 3" xfId="25483" xr:uid="{DFBB9F6C-909F-4759-AAC6-41959741FEBB}"/>
    <cellStyle name="Normal 4 2 2 4 4" xfId="25481" xr:uid="{E1C68257-FE36-4FE7-8134-E849B8F43033}"/>
    <cellStyle name="Normal 4 2 2 5" xfId="4451" xr:uid="{3907307B-4943-4C6C-ABA4-D8CD6F1BB5ED}"/>
    <cellStyle name="Normal 4 2 2 5 2" xfId="25484" xr:uid="{555A6CDF-EB19-4D6B-BC46-9522C0095671}"/>
    <cellStyle name="Normal 4 2 2 6" xfId="9183" xr:uid="{B7D3D3E5-3FD0-4BAB-B471-EE8D6EDBA588}"/>
    <cellStyle name="Normal 4 2 2 6 2" xfId="25485" xr:uid="{392DDBDF-A043-4604-A23D-280B82FAF203}"/>
    <cellStyle name="Normal 4 2 2 7" xfId="25486" xr:uid="{83D57212-AD4A-46ED-8367-07DCDB95E055}"/>
    <cellStyle name="Normal 4 2 2 8" xfId="27271" xr:uid="{98107131-75FF-41E4-8862-FA1792737A14}"/>
    <cellStyle name="Normal 4 2 2 9" xfId="25466" xr:uid="{222F420E-7A34-4F3A-94FF-973F56982C50}"/>
    <cellStyle name="Normal 4 2 3" xfId="910" xr:uid="{F0828F41-2B7C-487E-8E4E-660660FC767B}"/>
    <cellStyle name="Normal 4 2 3 2" xfId="1951" xr:uid="{E7834EE3-0D8D-4080-839A-A35D037755C6}"/>
    <cellStyle name="Normal 4 2 3 2 2" xfId="3975" xr:uid="{29B95657-CE74-43F0-B83D-78A10497B318}"/>
    <cellStyle name="Normal 4 2 3 2 2 2" xfId="7984" xr:uid="{B77C15EA-5DFF-42B6-8934-656E9AAF5737}"/>
    <cellStyle name="Normal 4 2 3 2 2 2 2" xfId="25490" xr:uid="{6152CE50-935A-491D-B590-E6D6AB689688}"/>
    <cellStyle name="Normal 4 2 3 2 2 3" xfId="25491" xr:uid="{56BA52C3-ADDA-4897-93DE-AC4DD8F37D24}"/>
    <cellStyle name="Normal 4 2 3 2 2 4" xfId="25489" xr:uid="{0E3C5C81-07BE-4E62-B9C8-8BF6B3A7B16E}"/>
    <cellStyle name="Normal 4 2 3 2 3" xfId="5993" xr:uid="{B54556AF-D90A-4249-A8E5-8F649C7B5D13}"/>
    <cellStyle name="Normal 4 2 3 2 3 2" xfId="25492" xr:uid="{59BC745B-6F24-457F-A4BC-0CB8E770DA8A}"/>
    <cellStyle name="Normal 4 2 3 2 4" xfId="4457" xr:uid="{94CEA4BF-D797-4EFB-912C-29E6F5ABFFA0}"/>
    <cellStyle name="Normal 4 2 3 2 4 2" xfId="25493" xr:uid="{E650A791-A29E-42B3-BF11-080798C41E13}"/>
    <cellStyle name="Normal 4 2 3 2 5" xfId="10488" xr:uid="{0F306CA6-86C1-48F5-8E5B-3E9CC5A7EA6B}"/>
    <cellStyle name="Normal 4 2 3 2 5 2" xfId="25494" xr:uid="{8C363CAB-D77B-430F-A74B-5D865240DA92}"/>
    <cellStyle name="Normal 4 2 3 2 6" xfId="25488" xr:uid="{02C31640-86AD-4E18-A6B1-46F9B35989E7}"/>
    <cellStyle name="Normal 4 2 3 2 7" xfId="12718" xr:uid="{B3734CBF-60C4-410A-B58A-EAE05AC432C9}"/>
    <cellStyle name="Normal 4 2 3 3" xfId="2938" xr:uid="{433E5DAA-A96B-4A65-8189-F95F8E0267C7}"/>
    <cellStyle name="Normal 4 2 3 3 2" xfId="6947" xr:uid="{8C9D935E-12A8-44F0-B0F0-09C5CBE2F67F}"/>
    <cellStyle name="Normal 4 2 3 3 2 2" xfId="25497" xr:uid="{343CF78D-1476-4A0B-8CF0-288B88BD807D}"/>
    <cellStyle name="Normal 4 2 3 3 2 3" xfId="25498" xr:uid="{B9E1AAC8-9982-4DAB-836B-554860A52D41}"/>
    <cellStyle name="Normal 4 2 3 3 2 4" xfId="25496" xr:uid="{58B27794-A73C-4948-8F74-9F842797F1C0}"/>
    <cellStyle name="Normal 4 2 3 3 3" xfId="25499" xr:uid="{3D8461A5-CFAA-471F-9197-6A0FA232EE2C}"/>
    <cellStyle name="Normal 4 2 3 3 4" xfId="25500" xr:uid="{A62275B5-37A1-48B3-B859-DB996CB02150}"/>
    <cellStyle name="Normal 4 2 3 3 5" xfId="25501" xr:uid="{D9BC51FD-9301-4B5E-A63C-2173B3A446D7}"/>
    <cellStyle name="Normal 4 2 3 3 6" xfId="25495" xr:uid="{D73EB124-5B03-4099-AF2C-CCB046AFB6AB}"/>
    <cellStyle name="Normal 4 2 3 4" xfId="4956" xr:uid="{EEE8D202-D2ED-4242-A7D3-D22F33C5E5AA}"/>
    <cellStyle name="Normal 4 2 3 4 2" xfId="25503" xr:uid="{1BAA62CD-DF5B-4A06-AEAF-7023220C5085}"/>
    <cellStyle name="Normal 4 2 3 4 3" xfId="25504" xr:uid="{8698F349-C764-465B-BA32-734F498DCAB3}"/>
    <cellStyle name="Normal 4 2 3 4 4" xfId="25502" xr:uid="{72B15302-C019-49A1-8F10-01FD6A3496FA}"/>
    <cellStyle name="Normal 4 2 3 5" xfId="8622" xr:uid="{4E0D33E2-EA2B-42FB-9637-C82EDC642657}"/>
    <cellStyle name="Normal 4 2 3 5 2" xfId="25505" xr:uid="{F4D4CFAC-0D8B-4589-B616-69B2DD8C1A97}"/>
    <cellStyle name="Normal 4 2 3 6" xfId="9451" xr:uid="{17619397-BF6F-456E-88DB-AD99520F5EF1}"/>
    <cellStyle name="Normal 4 2 3 6 2" xfId="25506" xr:uid="{1C472634-84C8-4CE4-9230-32302466DF90}"/>
    <cellStyle name="Normal 4 2 3 7" xfId="25507" xr:uid="{18E8C874-AF6E-4EE6-9F4F-5BD2B791E9D2}"/>
    <cellStyle name="Normal 4 2 3 8" xfId="25487" xr:uid="{BB74D3EC-7127-406E-91E6-95C9F2CF4A0B}"/>
    <cellStyle name="Normal 4 2 3 9" xfId="11681" xr:uid="{2B314017-B6AF-4F01-81BC-2DA2F22F7953}"/>
    <cellStyle name="Normal 4 2 4" xfId="1412" xr:uid="{666D4765-18CD-4FF3-BC1A-5B03D90D11E9}"/>
    <cellStyle name="Normal 4 2 4 2" xfId="3438" xr:uid="{913032DF-31D1-4ACF-A3E1-BCF4BE02D38C}"/>
    <cellStyle name="Normal 4 2 4 2 2" xfId="7447" xr:uid="{695D5766-C97C-459E-8301-889471488D1B}"/>
    <cellStyle name="Normal 4 2 4 2 2 2" xfId="25510" xr:uid="{85EBE914-9E9E-43DA-BF5D-4A070CCDF04C}"/>
    <cellStyle name="Normal 4 2 4 2 3" xfId="25511" xr:uid="{477DF26A-EEC1-49E7-9867-958517FDB8BD}"/>
    <cellStyle name="Normal 4 2 4 2 4" xfId="25509" xr:uid="{A19FE010-5BBE-4BDD-B89A-2CD52F1E5AD8}"/>
    <cellStyle name="Normal 4 2 4 3" xfId="5456" xr:uid="{9E0AABC6-8658-4C0B-8F4C-E021BCB531D7}"/>
    <cellStyle name="Normal 4 2 4 3 2" xfId="25512" xr:uid="{6C82B2E5-785F-41D0-BEE1-83DEC84608F0}"/>
    <cellStyle name="Normal 4 2 4 4" xfId="6381" xr:uid="{D3A7C852-AAE9-47F3-8C2C-1270D3B4C80A}"/>
    <cellStyle name="Normal 4 2 4 4 2" xfId="25513" xr:uid="{2BC3B856-BF34-44AB-A502-61BA4436374F}"/>
    <cellStyle name="Normal 4 2 4 5" xfId="9951" xr:uid="{529E94C7-81DC-4EA1-9BF0-FF5B2B5BE98A}"/>
    <cellStyle name="Normal 4 2 4 5 2" xfId="25514" xr:uid="{E30219EC-05EF-4165-A026-6E8E5085A9DA}"/>
    <cellStyle name="Normal 4 2 4 6" xfId="25508" xr:uid="{39DB99B2-2188-47D9-B7BE-A1BAC6332E0C}"/>
    <cellStyle name="Normal 4 2 4 7" xfId="12181" xr:uid="{4D3AB903-8902-4376-9336-B12E78878DA7}"/>
    <cellStyle name="Normal 4 2 5" xfId="398" xr:uid="{E43E22D6-43F6-4ADA-B3F6-AF3B9CC5AA9F}"/>
    <cellStyle name="Normal 4 2 5 2" xfId="2461" xr:uid="{9FC27D4F-15BC-4339-8787-1BB2E9402FBF}"/>
    <cellStyle name="Normal 4 2 5 2 2" xfId="6470" xr:uid="{70C6B5C1-CEEA-4905-8057-2EC08D725E70}"/>
    <cellStyle name="Normal 4 2 5 2 2 2" xfId="25517" xr:uid="{2E413ABF-54BA-4F69-B927-DE50F2F32E97}"/>
    <cellStyle name="Normal 4 2 5 2 3" xfId="25518" xr:uid="{D75BD253-D486-4745-AD71-D9F36EB39B0D}"/>
    <cellStyle name="Normal 4 2 5 2 4" xfId="25516" xr:uid="{2278067C-5E79-41F9-96A7-2156EBED47B1}"/>
    <cellStyle name="Normal 4 2 5 3" xfId="4476" xr:uid="{20101A56-C1E4-46DC-8722-F93D09EF12C2}"/>
    <cellStyle name="Normal 4 2 5 3 2" xfId="25519" xr:uid="{B714B1E4-0DF9-4031-88D6-142646FC58DF}"/>
    <cellStyle name="Normal 4 2 5 4" xfId="4472" xr:uid="{FEB7ADD2-F10A-49F3-BEE7-4BBE12732C18}"/>
    <cellStyle name="Normal 4 2 5 4 2" xfId="25520" xr:uid="{85A8CA61-18DC-4BD0-8EEC-C7B299A0329D}"/>
    <cellStyle name="Normal 4 2 5 5" xfId="8970" xr:uid="{2527AA3A-58F2-45BC-BD86-DE906DE4FAD2}"/>
    <cellStyle name="Normal 4 2 5 5 2" xfId="25521" xr:uid="{3475B57A-CD26-4637-8DD7-513E32302097}"/>
    <cellStyle name="Normal 4 2 5 6" xfId="25515" xr:uid="{FD658EC1-48DA-4356-9C09-18F118356AF7}"/>
    <cellStyle name="Normal 4 2 5 7" xfId="11192" xr:uid="{0FB34D71-EC77-4254-A960-55EDF8E33BF5}"/>
    <cellStyle name="Normal 4 2 6" xfId="8515" xr:uid="{70941740-C3BE-4E35-9262-B5A6EF740D2F}"/>
    <cellStyle name="Normal 4 2 6 2" xfId="25523" xr:uid="{0F6C6A94-54D5-4001-AF45-3BBE731686DE}"/>
    <cellStyle name="Normal 4 2 6 3" xfId="25524" xr:uid="{203C1686-D771-4218-A562-E7AB47B38784}"/>
    <cellStyle name="Normal 4 2 6 4" xfId="25522" xr:uid="{4C534AA1-D1C5-4604-B9B8-690E3D9DA429}"/>
    <cellStyle name="Normal 4 2 7" xfId="8626" xr:uid="{C71AEA0E-2081-4D87-9270-BD84BF02D4FB}"/>
    <cellStyle name="Normal 4 2 7 2" xfId="25525" xr:uid="{672D55A0-B12F-4BAE-9BD1-DA389478C815}"/>
    <cellStyle name="Normal 4 2 8" xfId="25526" xr:uid="{5662D86D-85F4-4ED2-A891-D22D5023842F}"/>
    <cellStyle name="Normal 4 2 9" xfId="25527" xr:uid="{D4303FC3-5A86-46E7-B915-09452BC19A08}"/>
    <cellStyle name="Normal 4 20" xfId="1315" xr:uid="{06ED25BB-7C27-4A74-9D00-64CEA41AC76B}"/>
    <cellStyle name="Normal 4 20 2" xfId="3343" xr:uid="{9EC60234-2F2D-4AE9-A175-2CED76C11C4B}"/>
    <cellStyle name="Normal 4 20 2 2" xfId="7352" xr:uid="{5C284A38-FDC6-46BF-AE0D-A782D7028818}"/>
    <cellStyle name="Normal 4 20 2 3" xfId="28257" xr:uid="{C30AF60E-243E-453D-8A50-E6754A6DA551}"/>
    <cellStyle name="Normal 4 20 3" xfId="5361" xr:uid="{A70D34F4-040E-4E9F-8999-DF0E8CDDBA16}"/>
    <cellStyle name="Normal 4 20 4" xfId="9856" xr:uid="{9249B278-170F-4FD3-99BA-075535921291}"/>
    <cellStyle name="Normal 4 20 5" xfId="12086" xr:uid="{4BA7E68D-C4F8-4171-9F52-7A8F0A70534D}"/>
    <cellStyle name="Normal 4 21" xfId="1339" xr:uid="{68E7A4CD-723E-4763-9700-6FD1407D075B}"/>
    <cellStyle name="Normal 4 21 2" xfId="3367" xr:uid="{E83AC911-68DA-4CF2-9158-F9C46D16B475}"/>
    <cellStyle name="Normal 4 21 2 2" xfId="7376" xr:uid="{D05AB03C-DFF3-449C-AB22-C1E9B0247514}"/>
    <cellStyle name="Normal 4 21 2 3" xfId="28280" xr:uid="{FF38C0F0-063C-4EF8-BE64-AE3C93042BC6}"/>
    <cellStyle name="Normal 4 21 3" xfId="5385" xr:uid="{8F05B0A6-4598-4E5E-8670-0778F7058BBF}"/>
    <cellStyle name="Normal 4 21 4" xfId="9880" xr:uid="{F95ADB69-CB76-4B5C-8B72-62E31DA5FA06}"/>
    <cellStyle name="Normal 4 21 5" xfId="12110" xr:uid="{F3186E01-B3CE-4990-A6A1-B19C816EF56E}"/>
    <cellStyle name="Normal 4 22" xfId="1363" xr:uid="{9D901757-B132-41CF-893B-2EA12964806E}"/>
    <cellStyle name="Normal 4 22 2" xfId="3391" xr:uid="{6015F813-3B1D-41BC-969C-585150C1EC2A}"/>
    <cellStyle name="Normal 4 22 2 2" xfId="7400" xr:uid="{F92575FF-B19A-4528-AFB1-87C2E38E0EB4}"/>
    <cellStyle name="Normal 4 22 2 3" xfId="28304" xr:uid="{C84AA8C8-2297-4084-B0F8-04F7C07EA5D6}"/>
    <cellStyle name="Normal 4 22 3" xfId="5409" xr:uid="{8D8B38F7-C28C-414C-A436-EF6D8C58E956}"/>
    <cellStyle name="Normal 4 22 4" xfId="9904" xr:uid="{8707C8D8-FA5A-48AD-BAC0-6EE016407298}"/>
    <cellStyle name="Normal 4 22 5" xfId="12134" xr:uid="{E31F28D4-BA5B-4008-B4E2-006D40E7CF79}"/>
    <cellStyle name="Normal 4 23" xfId="1387" xr:uid="{15FA2FEB-A439-4777-A927-BC0FA5D57A5D}"/>
    <cellStyle name="Normal 4 23 2" xfId="3415" xr:uid="{E23A8753-8634-4500-B243-E97EFC698118}"/>
    <cellStyle name="Normal 4 23 2 2" xfId="7424" xr:uid="{8E7CD643-7BC5-4B12-8321-CA29FCAE155B}"/>
    <cellStyle name="Normal 4 23 2 3" xfId="28328" xr:uid="{FBD9EE35-581B-4692-A568-DED16B19DDC7}"/>
    <cellStyle name="Normal 4 23 3" xfId="5433" xr:uid="{DB35A40B-8177-48C5-93D7-AA83A212F176}"/>
    <cellStyle name="Normal 4 23 4" xfId="9928" xr:uid="{B84DD533-604E-4461-B2EC-E9A04B1D80B9}"/>
    <cellStyle name="Normal 4 23 5" xfId="12158" xr:uid="{5AD0CB2B-5F7E-41B0-BDED-2542000D23FC}"/>
    <cellStyle name="Normal 4 24" xfId="1394" xr:uid="{1E37FC50-D5F6-456B-B2FF-E80E915F306A}"/>
    <cellStyle name="Normal 4 24 2" xfId="3421" xr:uid="{88A5C4FA-C775-4E63-91F5-A60423CE3CAC}"/>
    <cellStyle name="Normal 4 24 2 2" xfId="7430" xr:uid="{DF38FF6F-0222-4600-9283-443C3CCC8EEC}"/>
    <cellStyle name="Normal 4 24 2 3" xfId="28335" xr:uid="{9BD0E681-515A-44E1-9217-196B30B60A56}"/>
    <cellStyle name="Normal 4 24 3" xfId="5439" xr:uid="{99D9A7FF-07EE-420E-9943-EA1F3A29A627}"/>
    <cellStyle name="Normal 4 24 4" xfId="9934" xr:uid="{7B4C3714-E126-4939-83EE-25A73425A3B8}"/>
    <cellStyle name="Normal 4 24 5" xfId="12164" xr:uid="{6627D190-E116-4F2E-8679-C374346FB7A4}"/>
    <cellStyle name="Normal 4 25" xfId="2428" xr:uid="{BDFEBB53-103B-4C1A-A2C4-D53817A6A645}"/>
    <cellStyle name="Normal 4 25 2" xfId="6437" xr:uid="{461C7705-3488-4BA9-986E-2912A2F62B79}"/>
    <cellStyle name="Normal 4 25 3" xfId="11105" xr:uid="{06769993-4210-420C-A2FC-B437F332DA67}"/>
    <cellStyle name="Normal 4 26" xfId="4422" xr:uid="{4955A0D6-4613-4E68-A6B4-0385CFC08D8C}"/>
    <cellStyle name="Normal 4 27" xfId="8920" xr:uid="{260DEE13-B811-44D6-8739-0ECEAF96606E}"/>
    <cellStyle name="Normal 4 28" xfId="11044" xr:uid="{53D46E87-6F29-46C8-A1D4-6BD71EFE21A1}"/>
    <cellStyle name="Normal 4 29" xfId="29335" xr:uid="{937D7B44-7145-49B4-94C7-6B97AB8E89A4}"/>
    <cellStyle name="Normal 4 3" xfId="423" xr:uid="{C3561B21-6C5E-46E8-8A3D-8ADE20BC6524}"/>
    <cellStyle name="Normal 4 3 10" xfId="11215" xr:uid="{7323D1A8-A302-4290-9FAF-280CABED4174}"/>
    <cellStyle name="Normal 4 3 2" xfId="691" xr:uid="{F84CFEDB-735A-44AA-898D-FDDB5C4A5E57}"/>
    <cellStyle name="Normal 4 3 2 2" xfId="1738" xr:uid="{9A66B0BC-C05F-4304-AC10-D1EFE0475BD1}"/>
    <cellStyle name="Normal 4 3 2 2 2" xfId="3762" xr:uid="{05D2F739-7E37-40A1-B682-1897D5D49BF8}"/>
    <cellStyle name="Normal 4 3 2 2 2 2" xfId="7771" xr:uid="{D57CF81D-B99F-4826-9CB0-97954E2FAB8B}"/>
    <cellStyle name="Normal 4 3 2 2 2 3" xfId="25531" xr:uid="{DCDBD79C-23CA-4774-9AD5-9C4BB327029E}"/>
    <cellStyle name="Normal 4 3 2 2 3" xfId="5780" xr:uid="{03E2FA06-4401-402E-90A9-465768B266E0}"/>
    <cellStyle name="Normal 4 3 2 2 3 2" xfId="25532" xr:uid="{74ED64E5-4E70-40F4-8EFA-1AE91E10F3FB}"/>
    <cellStyle name="Normal 4 3 2 2 4" xfId="10275" xr:uid="{30FD1531-04F1-487D-814E-619904196093}"/>
    <cellStyle name="Normal 4 3 2 2 4 2" xfId="28657" xr:uid="{A206651D-3710-4C44-991F-CDF8F99D244D}"/>
    <cellStyle name="Normal 4 3 2 2 5" xfId="25530" xr:uid="{43BDFE4C-F13A-4FE0-898F-48981265AB55}"/>
    <cellStyle name="Normal 4 3 2 2 6" xfId="12505" xr:uid="{2F560BCD-AB83-41B1-B3EC-BA5CB1A2C6FA}"/>
    <cellStyle name="Normal 4 3 2 3" xfId="2725" xr:uid="{78BCC3D9-FEB5-47CF-A356-76DEE05371C1}"/>
    <cellStyle name="Normal 4 3 2 3 2" xfId="6734" xr:uid="{97432FA3-F5D2-48AE-AE1B-08798A1CECBF}"/>
    <cellStyle name="Normal 4 3 2 3 3" xfId="25533" xr:uid="{1FA02285-D2D0-4DC1-B345-E544C01C90D7}"/>
    <cellStyle name="Normal 4 3 2 4" xfId="4742" xr:uid="{E62E8CD3-135F-4D02-8EDF-C7499D311BCE}"/>
    <cellStyle name="Normal 4 3 2 4 2" xfId="25534" xr:uid="{016809CF-A9C6-427A-8377-E4303FAD484C}"/>
    <cellStyle name="Normal 4 3 2 5" xfId="9237" xr:uid="{058A4B05-0560-44F2-9D37-7E348A17C6A4}"/>
    <cellStyle name="Normal 4 3 2 5 2" xfId="25535" xr:uid="{3AAC8B2F-E42F-4627-8F4D-0895F806985F}"/>
    <cellStyle name="Normal 4 3 2 6" xfId="27675" xr:uid="{5E951B5F-BC20-49C4-956E-C94DF08E639C}"/>
    <cellStyle name="Normal 4 3 2 7" xfId="25529" xr:uid="{35ADAC5D-2897-495C-8C39-6FA5E14A4485}"/>
    <cellStyle name="Normal 4 3 2 8" xfId="11466" xr:uid="{82B59772-4568-4D90-BE17-62E8E48E6F30}"/>
    <cellStyle name="Normal 4 3 3" xfId="964" xr:uid="{20117F3F-C998-47BF-8953-6E8B7D35E4EE}"/>
    <cellStyle name="Normal 4 3 3 2" xfId="2005" xr:uid="{54891BBE-4BFC-46FE-BE65-34995B318858}"/>
    <cellStyle name="Normal 4 3 3 2 2" xfId="4029" xr:uid="{694B9FB6-0D4D-4474-A9C9-A7F6737D4214}"/>
    <cellStyle name="Normal 4 3 3 2 2 2" xfId="8038" xr:uid="{AE544F96-4AB5-4376-BD10-39AD6567450E}"/>
    <cellStyle name="Normal 4 3 3 2 2 3" xfId="25538" xr:uid="{1549A1F8-0686-4561-AD50-308140894866}"/>
    <cellStyle name="Normal 4 3 3 2 3" xfId="6047" xr:uid="{506BBA73-23B5-4769-A63A-CCD122CE4A9C}"/>
    <cellStyle name="Normal 4 3 3 2 3 2" xfId="25539" xr:uid="{550D0B24-0CA1-4406-96FC-5D44E0B9FC40}"/>
    <cellStyle name="Normal 4 3 3 2 4" xfId="10542" xr:uid="{01837740-83D5-4438-ADFB-89BAC6B6746B}"/>
    <cellStyle name="Normal 4 3 3 2 4 2" xfId="28917" xr:uid="{11EF6662-2393-4E41-B9C1-8E0355EE13F3}"/>
    <cellStyle name="Normal 4 3 3 2 5" xfId="25537" xr:uid="{C57A72BE-D21D-42FC-AC1D-C06411EB1F3D}"/>
    <cellStyle name="Normal 4 3 3 2 6" xfId="12772" xr:uid="{57F2A60C-9559-41CE-8F5E-84C4567679A4}"/>
    <cellStyle name="Normal 4 3 3 3" xfId="2992" xr:uid="{A6698E8E-5142-4E54-80B8-179FE5C39D5C}"/>
    <cellStyle name="Normal 4 3 3 3 2" xfId="7001" xr:uid="{8BFBF929-7B0C-4660-AB5D-B4F7CBD2509A}"/>
    <cellStyle name="Normal 4 3 3 3 3" xfId="25540" xr:uid="{001215DF-5E54-4FED-BC3A-1EAE43383859}"/>
    <cellStyle name="Normal 4 3 3 4" xfId="5010" xr:uid="{FC498C90-9C96-4FCF-98A5-6BF22671F4A7}"/>
    <cellStyle name="Normal 4 3 3 4 2" xfId="25541" xr:uid="{91A1888D-6DED-4EF6-B77D-10A9F78ED2C2}"/>
    <cellStyle name="Normal 4 3 3 5" xfId="9505" xr:uid="{E8288A73-F917-424F-B30A-4DA6AC6981FB}"/>
    <cellStyle name="Normal 4 3 3 5 2" xfId="25542" xr:uid="{FB1B3D02-47D1-4443-BD36-F66064C07392}"/>
    <cellStyle name="Normal 4 3 3 6" xfId="27920" xr:uid="{8C51D1BC-8767-4DA1-BC16-F83CE4CC6DD1}"/>
    <cellStyle name="Normal 4 3 3 7" xfId="25536" xr:uid="{C356B672-6A90-4758-8865-A05CC9037417}"/>
    <cellStyle name="Normal 4 3 3 8" xfId="11735" xr:uid="{557D0FF2-C01F-4A78-8F7E-E32B230F0A10}"/>
    <cellStyle name="Normal 4 3 4" xfId="1469" xr:uid="{4D38F5E5-DE3A-4090-8C2A-82F8FB4EB9FF}"/>
    <cellStyle name="Normal 4 3 4 2" xfId="3494" xr:uid="{B011D2CB-03E2-405E-B7BE-47F3F59970AB}"/>
    <cellStyle name="Normal 4 3 4 2 2" xfId="7503" xr:uid="{066B79B9-378C-40D5-9DA3-12892DCB83F6}"/>
    <cellStyle name="Normal 4 3 4 2 3" xfId="25544" xr:uid="{4DD7B016-9DF9-4458-9979-BC9AAB352476}"/>
    <cellStyle name="Normal 4 3 4 3" xfId="5512" xr:uid="{8515C9C5-F847-4684-BDD0-EF841E983B48}"/>
    <cellStyle name="Normal 4 3 4 3 2" xfId="25545" xr:uid="{BF7F8F46-6AA2-4E83-BE89-595F1095EDFA}"/>
    <cellStyle name="Normal 4 3 4 4" xfId="8448" xr:uid="{595DCB85-B535-4D21-AACF-D5B039DB451C}"/>
    <cellStyle name="Normal 4 3 4 4 2" xfId="28408" xr:uid="{4B029847-9EF9-4144-80B8-79637C02F32F}"/>
    <cellStyle name="Normal 4 3 4 5" xfId="10007" xr:uid="{520812C8-4219-496B-9886-018C60FD97FA}"/>
    <cellStyle name="Normal 4 3 4 5 2" xfId="25543" xr:uid="{9AFD89BC-7DAA-459E-9C46-6A4F848DB8F0}"/>
    <cellStyle name="Normal 4 3 4 6" xfId="12237" xr:uid="{DAF844D6-8786-40B3-AA1C-912DA8C33588}"/>
    <cellStyle name="Normal 4 3 5" xfId="2484" xr:uid="{9AD598BE-B521-4114-A88B-51C42A93F5D0}"/>
    <cellStyle name="Normal 4 3 5 2" xfId="6493" xr:uid="{B24CBE9C-2EC5-4254-A2A7-46ED2A15AF5E}"/>
    <cellStyle name="Normal 4 3 5 3" xfId="25546" xr:uid="{26A78FD8-7568-4BE2-A2CC-4B827CA0FC7C}"/>
    <cellStyle name="Normal 4 3 6" xfId="4499" xr:uid="{411EDFC7-059E-4DF0-8CC6-D57FA692D3B9}"/>
    <cellStyle name="Normal 4 3 6 2" xfId="25547" xr:uid="{9C20C3F3-20DB-4025-B778-69E466A891F9}"/>
    <cellStyle name="Normal 4 3 7" xfId="8993" xr:uid="{FC1027A9-CD3E-4D40-B649-922F4B383CDB}"/>
    <cellStyle name="Normal 4 3 7 2" xfId="25548" xr:uid="{E1B2CB1F-1BA5-4735-8429-F603045E839C}"/>
    <cellStyle name="Normal 4 3 8" xfId="27270" xr:uid="{0261411F-3FB7-4623-90C0-19D10420A05E}"/>
    <cellStyle name="Normal 4 3 9" xfId="25528" xr:uid="{BBE7DD9C-2385-4DCC-9D2F-F147FD9135A9}"/>
    <cellStyle name="Normal 4 4" xfId="442" xr:uid="{FE7BCC35-A3F1-46EE-B582-CB40E2EF51AB}"/>
    <cellStyle name="Normal 4 4 2" xfId="730" xr:uid="{85A7117C-7576-43DB-B7E9-6E2CE4AC889A}"/>
    <cellStyle name="Normal 4 4 2 2" xfId="1775" xr:uid="{313F15BA-92EE-4470-B588-E2D0BAA7A8BB}"/>
    <cellStyle name="Normal 4 4 2 2 2" xfId="3799" xr:uid="{FA6DDCB7-560C-4EBD-B5B9-BBC016DD6D09}"/>
    <cellStyle name="Normal 4 4 2 2 2 2" xfId="7808" xr:uid="{36C99518-3413-40FB-8537-8DC9A90A8312}"/>
    <cellStyle name="Normal 4 4 2 2 2 3" xfId="25552" xr:uid="{A4EB7320-E17D-470C-84DC-4259A6FFA495}"/>
    <cellStyle name="Normal 4 4 2 2 3" xfId="5817" xr:uid="{13E68EC7-C121-4D78-82B5-0499720B1F50}"/>
    <cellStyle name="Normal 4 4 2 2 3 2" xfId="25553" xr:uid="{8A96A7EB-F950-47C6-A6DA-F32B69F0C74B}"/>
    <cellStyle name="Normal 4 4 2 2 4" xfId="8501" xr:uid="{8988AF31-1DB0-43F3-88CF-31D027108AA2}"/>
    <cellStyle name="Normal 4 4 2 2 4 2" xfId="25551" xr:uid="{A0268901-C926-4102-BE73-0454951F96CA}"/>
    <cellStyle name="Normal 4 4 2 2 5" xfId="10312" xr:uid="{DECB60BE-5689-4E60-81D5-45E3B02F4264}"/>
    <cellStyle name="Normal 4 4 2 2 6" xfId="12542" xr:uid="{9C10E60E-8B2F-4C5B-9818-A965AFC960EC}"/>
    <cellStyle name="Normal 4 4 2 3" xfId="2762" xr:uid="{F7744A2F-1B2C-4067-8E01-DA347005EC11}"/>
    <cellStyle name="Normal 4 4 2 3 2" xfId="6771" xr:uid="{ADBFC8F3-BDFE-441B-9377-712EA45A11A1}"/>
    <cellStyle name="Normal 4 4 2 3 3" xfId="25554" xr:uid="{46B95F81-522E-41F1-9E6C-57E4D82773B5}"/>
    <cellStyle name="Normal 4 4 2 4" xfId="4779" xr:uid="{708D1EBE-434D-4D03-BF12-B13D438362A3}"/>
    <cellStyle name="Normal 4 4 2 4 2" xfId="25555" xr:uid="{B2CA2F54-DA57-497D-973A-3FD5E68F85D5}"/>
    <cellStyle name="Normal 4 4 2 5" xfId="8666" xr:uid="{416961A2-582F-4676-AB24-D6628C95D0A1}"/>
    <cellStyle name="Normal 4 4 2 5 2" xfId="25556" xr:uid="{8CE24827-D812-414C-8802-8D4A2D587E1B}"/>
    <cellStyle name="Normal 4 4 2 6" xfId="9275" xr:uid="{668A263F-4B4E-4382-B991-10C8B5B20746}"/>
    <cellStyle name="Normal 4 4 2 6 2" xfId="25550" xr:uid="{8A6BC83D-0197-44B2-AB3D-2FB0D6E595A7}"/>
    <cellStyle name="Normal 4 4 2 7" xfId="11504" xr:uid="{4E992138-3E91-4D9D-9491-CB0E3C6C42E6}"/>
    <cellStyle name="Normal 4 4 3" xfId="1001" xr:uid="{857A2BDE-BC6B-4DF2-B48B-77A4D1B371E5}"/>
    <cellStyle name="Normal 4 4 3 2" xfId="2042" xr:uid="{EB896FFA-C0DA-40C8-820D-D0D148C94F2A}"/>
    <cellStyle name="Normal 4 4 3 2 2" xfId="4066" xr:uid="{B3470ABE-57A8-4289-958C-8037060AE256}"/>
    <cellStyle name="Normal 4 4 3 2 2 2" xfId="8075" xr:uid="{F4A541EC-2653-4A69-8147-B4D62C7B5EF8}"/>
    <cellStyle name="Normal 4 4 3 2 2 3" xfId="25559" xr:uid="{6A5ED440-EC21-4390-896A-CAA943719A9B}"/>
    <cellStyle name="Normal 4 4 3 2 3" xfId="6084" xr:uid="{01517534-7EB9-4F50-B2C4-AE6FCF544DC5}"/>
    <cellStyle name="Normal 4 4 3 2 3 2" xfId="25560" xr:uid="{CD2D1876-FC9D-4BF5-B103-B4701404B610}"/>
    <cellStyle name="Normal 4 4 3 2 4" xfId="10579" xr:uid="{C8F14AE8-010C-42BE-A2EA-BA74BB669BA9}"/>
    <cellStyle name="Normal 4 4 3 2 4 2" xfId="25558" xr:uid="{89A95FB3-65E8-465C-A8B3-5AC469834A7A}"/>
    <cellStyle name="Normal 4 4 3 2 5" xfId="12809" xr:uid="{B686216F-EDAA-416E-A121-610E3E3FDA97}"/>
    <cellStyle name="Normal 4 4 3 3" xfId="3029" xr:uid="{B315AAE1-DE14-488D-8EE8-A51C83D418AC}"/>
    <cellStyle name="Normal 4 4 3 3 2" xfId="7038" xr:uid="{C91F19D6-32DA-4693-A8C0-FDEBA8B62C71}"/>
    <cellStyle name="Normal 4 4 3 3 3" xfId="25561" xr:uid="{292D0A4E-882C-45BB-B9AB-948F95059A9A}"/>
    <cellStyle name="Normal 4 4 3 4" xfId="5047" xr:uid="{7FDBF42D-01A8-486D-B7DB-29E4C26534BF}"/>
    <cellStyle name="Normal 4 4 3 4 2" xfId="25562" xr:uid="{37AC1182-A5DF-4A0D-8398-CA9703CCBF83}"/>
    <cellStyle name="Normal 4 4 3 5" xfId="8525" xr:uid="{BCDC1381-1D5F-4F4D-9631-3B98640F06A1}"/>
    <cellStyle name="Normal 4 4 3 5 2" xfId="25563" xr:uid="{B80DB7C7-DFCF-49E2-9CBC-68A9B508679D}"/>
    <cellStyle name="Normal 4 4 3 6" xfId="9542" xr:uid="{45195AF6-A86F-4E77-BA76-9AE23E12672E}"/>
    <cellStyle name="Normal 4 4 3 6 2" xfId="25557" xr:uid="{2B4554B2-5C86-4DA1-A2DB-9BF7CCCC9D8B}"/>
    <cellStyle name="Normal 4 4 3 7" xfId="11772" xr:uid="{AAACAEF4-8EBF-47A7-886E-6AE6E5359C7A}"/>
    <cellStyle name="Normal 4 4 4" xfId="1508" xr:uid="{AA80D00E-09BF-4F3C-BF44-96F215D412F2}"/>
    <cellStyle name="Normal 4 4 4 2" xfId="3532" xr:uid="{6FA4B358-D0F8-482E-BA3F-4C98903DC3AA}"/>
    <cellStyle name="Normal 4 4 4 2 2" xfId="7541" xr:uid="{9F6957C2-5323-4EC9-AC87-C37BFC04E930}"/>
    <cellStyle name="Normal 4 4 4 2 3" xfId="25565" xr:uid="{47D5BC88-9AC8-4EAF-B26E-9A3F87E8D76B}"/>
    <cellStyle name="Normal 4 4 4 3" xfId="5550" xr:uid="{9E35AB64-77AB-40B9-8B4F-B4B3DFFEC693}"/>
    <cellStyle name="Normal 4 4 4 3 2" xfId="25566" xr:uid="{9D559073-4B51-4DBD-85A8-F33C649B26C8}"/>
    <cellStyle name="Normal 4 4 4 4" xfId="10045" xr:uid="{4CB6171D-7CC0-41D2-9DF5-102CCE504784}"/>
    <cellStyle name="Normal 4 4 4 4 2" xfId="25564" xr:uid="{E91F093D-5045-42EC-A0EC-CF4FD892C3AF}"/>
    <cellStyle name="Normal 4 4 4 5" xfId="12275" xr:uid="{DBDCABAC-C587-4A26-9341-E391647BD70E}"/>
    <cellStyle name="Normal 4 4 5" xfId="2495" xr:uid="{1426ED53-3A11-4FCB-9921-56F8976E9675}"/>
    <cellStyle name="Normal 4 4 5 2" xfId="6504" xr:uid="{5A77E0C3-9378-4C47-BEE6-C334693BD527}"/>
    <cellStyle name="Normal 4 4 5 3" xfId="25567" xr:uid="{71A49B50-1006-4386-BF11-159BCB320070}"/>
    <cellStyle name="Normal 4 4 6" xfId="4511" xr:uid="{9AF135BD-137E-42F7-BF8D-191004360461}"/>
    <cellStyle name="Normal 4 4 6 2" xfId="25568" xr:uid="{C6CC2524-9EB3-4D56-94A3-DC693DD586B6}"/>
    <cellStyle name="Normal 4 4 7" xfId="8599" xr:uid="{0A7C618C-15AB-4549-8352-163972365CDB}"/>
    <cellStyle name="Normal 4 4 7 2" xfId="25569" xr:uid="{2ED94929-D8BD-44E6-92B1-B821234153FD}"/>
    <cellStyle name="Normal 4 4 8" xfId="9006" xr:uid="{4DFCC58E-C7A7-4D16-9146-B806E366C43F}"/>
    <cellStyle name="Normal 4 4 8 2" xfId="25549" xr:uid="{4CEEB7B6-2683-4181-BCA5-BF43AA1E162B}"/>
    <cellStyle name="Normal 4 4 9" xfId="11230" xr:uid="{C0DBAD0A-D0E4-49DA-9927-ED74C4EB11CE}"/>
    <cellStyle name="Normal 4 5" xfId="459" xr:uid="{1DD17745-240B-4238-A436-548AB4E77C42}"/>
    <cellStyle name="Normal 4 5 2" xfId="746" xr:uid="{D8586396-3F94-4813-8403-C19F2C318FC5}"/>
    <cellStyle name="Normal 4 5 2 2" xfId="1791" xr:uid="{63C9B857-6DFC-4657-8239-E0E0F57819F5}"/>
    <cellStyle name="Normal 4 5 2 2 2" xfId="3815" xr:uid="{883C49A6-E345-4297-9223-255466B8DDDE}"/>
    <cellStyle name="Normal 4 5 2 2 2 2" xfId="7824" xr:uid="{01B59655-F6B7-411B-BF24-95CED4BBE430}"/>
    <cellStyle name="Normal 4 5 2 2 2 3" xfId="25573" xr:uid="{D74492B5-3962-441F-8FC3-1E7F1C1E7119}"/>
    <cellStyle name="Normal 4 5 2 2 3" xfId="5833" xr:uid="{12B808DC-D42C-4FEB-A119-ADE744A32017}"/>
    <cellStyle name="Normal 4 5 2 2 3 2" xfId="25574" xr:uid="{C1DFF9F8-064E-4C95-8D5E-056597AD4D3A}"/>
    <cellStyle name="Normal 4 5 2 2 4" xfId="8671" xr:uid="{D21C8FFF-52B8-437B-B611-59242A571D01}"/>
    <cellStyle name="Normal 4 5 2 2 4 2" xfId="25572" xr:uid="{0ADDD0E3-2A5F-409A-AFE2-19291F8FA488}"/>
    <cellStyle name="Normal 4 5 2 2 5" xfId="10328" xr:uid="{C185BBD7-F960-455C-97A9-DC2196B30BE7}"/>
    <cellStyle name="Normal 4 5 2 2 6" xfId="12558" xr:uid="{2C15897F-CCED-40C0-B9E8-CB030D05476E}"/>
    <cellStyle name="Normal 4 5 2 3" xfId="2778" xr:uid="{2BEDDE1F-5FFE-4B95-B6AF-D445DEF447F7}"/>
    <cellStyle name="Normal 4 5 2 3 2" xfId="6787" xr:uid="{A1069653-0C48-46EC-B74D-F97729F26C8C}"/>
    <cellStyle name="Normal 4 5 2 3 3" xfId="25575" xr:uid="{73FC618A-3E7A-471A-846A-BDB2A78D384C}"/>
    <cellStyle name="Normal 4 5 2 4" xfId="4795" xr:uid="{440DD222-870A-4751-BDF6-B5456E0FE7E2}"/>
    <cellStyle name="Normal 4 5 2 4 2" xfId="25576" xr:uid="{8B00EAE0-BE60-40F9-B609-BB8875B741E6}"/>
    <cellStyle name="Normal 4 5 2 5" xfId="8493" xr:uid="{DA05B037-8B16-4105-BB13-B100EAA11AD1}"/>
    <cellStyle name="Normal 4 5 2 5 2" xfId="25577" xr:uid="{E4E458E0-277D-465F-83A8-D867AAB4B87C}"/>
    <cellStyle name="Normal 4 5 2 6" xfId="9291" xr:uid="{9B4B9D5A-335C-434B-BD5F-0DC035EA536D}"/>
    <cellStyle name="Normal 4 5 2 6 2" xfId="25571" xr:uid="{47A977C9-874A-486F-90E3-5B4BEF07ACEC}"/>
    <cellStyle name="Normal 4 5 2 7" xfId="11520" xr:uid="{25DB5B64-30FF-4C28-B59E-2C707AD9FCA1}"/>
    <cellStyle name="Normal 4 5 3" xfId="1017" xr:uid="{BFD76FF0-4E85-4833-B969-AA9906CC4558}"/>
    <cellStyle name="Normal 4 5 3 2" xfId="2058" xr:uid="{3A6F88CA-773C-4557-AB81-05E96343858B}"/>
    <cellStyle name="Normal 4 5 3 2 2" xfId="4082" xr:uid="{01D39B7A-9DB4-409E-BFEA-E0E81C97C2AB}"/>
    <cellStyle name="Normal 4 5 3 2 2 2" xfId="8091" xr:uid="{C1A3F31F-FE4D-4278-93BF-0FBE203649C5}"/>
    <cellStyle name="Normal 4 5 3 2 2 3" xfId="25580" xr:uid="{9AFA6867-BB0C-4185-930D-ECE8756AC2AA}"/>
    <cellStyle name="Normal 4 5 3 2 3" xfId="6100" xr:uid="{1BB9603D-5A8A-49FA-9F26-DFAF9D8429BE}"/>
    <cellStyle name="Normal 4 5 3 2 3 2" xfId="25581" xr:uid="{10E1C168-413E-4EAA-8A2C-FF2A20144C20}"/>
    <cellStyle name="Normal 4 5 3 2 4" xfId="10595" xr:uid="{F6A74188-238C-42A9-9809-96FDC655DE0B}"/>
    <cellStyle name="Normal 4 5 3 2 4 2" xfId="25579" xr:uid="{0BA2B81D-B8F4-4315-B40D-FEA5EB634B33}"/>
    <cellStyle name="Normal 4 5 3 2 5" xfId="12825" xr:uid="{1DFDBE74-BBC3-42B9-9A44-6F0678BC60DD}"/>
    <cellStyle name="Normal 4 5 3 3" xfId="3045" xr:uid="{B8920B85-7EAE-4391-9450-3C8D02D8F13B}"/>
    <cellStyle name="Normal 4 5 3 3 2" xfId="7054" xr:uid="{7AB6C829-A54A-4176-A821-6677BD4B11D1}"/>
    <cellStyle name="Normal 4 5 3 3 3" xfId="25582" xr:uid="{23CD04A9-6C72-49E2-89EC-104A19621DDA}"/>
    <cellStyle name="Normal 4 5 3 4" xfId="5063" xr:uid="{58E71534-A659-4C7B-85BC-BA9AD5E73654}"/>
    <cellStyle name="Normal 4 5 3 4 2" xfId="25583" xr:uid="{CCF3B49E-4CB7-4CDF-9EED-69667E1F8800}"/>
    <cellStyle name="Normal 4 5 3 5" xfId="8534" xr:uid="{41FBE4C9-1D3B-4E53-A9FB-A5E1447092E9}"/>
    <cellStyle name="Normal 4 5 3 5 2" xfId="25584" xr:uid="{1676AC55-45A2-4A2B-84A8-0DDBC9505E43}"/>
    <cellStyle name="Normal 4 5 3 6" xfId="9558" xr:uid="{26454BB7-8C1B-431F-AA9E-39D4862C74E2}"/>
    <cellStyle name="Normal 4 5 3 6 2" xfId="25578" xr:uid="{19B42CBC-4C7B-4E09-91CA-D0BAB1342EAA}"/>
    <cellStyle name="Normal 4 5 3 7" xfId="11788" xr:uid="{8CC2EB8D-F428-48A2-A793-1919CF410D81}"/>
    <cellStyle name="Normal 4 5 4" xfId="1524" xr:uid="{CFF9A06E-61E0-4083-8443-DEDCE28752CC}"/>
    <cellStyle name="Normal 4 5 4 2" xfId="3548" xr:uid="{8980A685-DFEF-40EA-BC1F-11926D5B8665}"/>
    <cellStyle name="Normal 4 5 4 2 2" xfId="7557" xr:uid="{27CBBB02-91F7-44D1-BB86-3AA9108B30D1}"/>
    <cellStyle name="Normal 4 5 4 2 3" xfId="25586" xr:uid="{58DE1F6B-AD77-484B-AD12-850111DE7111}"/>
    <cellStyle name="Normal 4 5 4 3" xfId="5566" xr:uid="{E17C65F9-FD52-44FA-B25F-982AD2C3EC49}"/>
    <cellStyle name="Normal 4 5 4 3 2" xfId="25587" xr:uid="{09C6646E-AC33-4167-8F83-CD0725A4D29C}"/>
    <cellStyle name="Normal 4 5 4 4" xfId="10061" xr:uid="{5DFBFE6D-EB1A-41C2-9512-31CAEE364478}"/>
    <cellStyle name="Normal 4 5 4 4 2" xfId="25585" xr:uid="{1F4BF21C-1185-4784-94F1-1ABF0A972BF5}"/>
    <cellStyle name="Normal 4 5 4 5" xfId="12291" xr:uid="{216A31F4-EA7F-49DA-810E-46EB20D85E4D}"/>
    <cellStyle name="Normal 4 5 5" xfId="2511" xr:uid="{15005AB7-0161-478F-939A-58036E6CCB8E}"/>
    <cellStyle name="Normal 4 5 5 2" xfId="6520" xr:uid="{37087FD7-2444-4A7A-93E7-179ED75D31C5}"/>
    <cellStyle name="Normal 4 5 5 3" xfId="25588" xr:uid="{BB278229-6779-4275-9B72-C8EBC74573F0}"/>
    <cellStyle name="Normal 4 5 6" xfId="4527" xr:uid="{0FBB4DD3-B91A-49DB-A8EB-7164EB5E0432}"/>
    <cellStyle name="Normal 4 5 6 2" xfId="25589" xr:uid="{DC5E4BEE-E3E8-4E33-AB41-1717A3CAC582}"/>
    <cellStyle name="Normal 4 5 7" xfId="8469" xr:uid="{3D18CA77-F7CE-44F6-BF37-06A7E620F765}"/>
    <cellStyle name="Normal 4 5 7 2" xfId="25590" xr:uid="{FB442414-14A8-4EF0-A2A4-E3CE61C9BADA}"/>
    <cellStyle name="Normal 4 5 8" xfId="9022" xr:uid="{F0AE06AE-BEC0-43D9-9F00-F51E5B447E61}"/>
    <cellStyle name="Normal 4 5 8 2" xfId="25570" xr:uid="{2E15C9D3-454E-424E-A61F-E1AC8C284139}"/>
    <cellStyle name="Normal 4 5 9" xfId="11246" xr:uid="{BD838028-769A-48B1-8EAB-EA8E1488454A}"/>
    <cellStyle name="Normal 4 6" xfId="477" xr:uid="{4864660B-848C-4C18-A0C5-04E3ABC2947E}"/>
    <cellStyle name="Normal 4 6 2" xfId="764" xr:uid="{BB65AD19-9D63-4D70-8637-ED48B3103DBE}"/>
    <cellStyle name="Normal 4 6 2 2" xfId="1809" xr:uid="{1E72D354-1811-4E8F-9034-AF81FE98B903}"/>
    <cellStyle name="Normal 4 6 2 2 2" xfId="3833" xr:uid="{B5904FB0-1652-4F90-BA64-BD9690EEB2A8}"/>
    <cellStyle name="Normal 4 6 2 2 2 2" xfId="7842" xr:uid="{1496CBED-B73E-48AE-A7AB-04E09B08600E}"/>
    <cellStyle name="Normal 4 6 2 2 2 3" xfId="25593" xr:uid="{9CF6309F-283B-4A02-A308-D03E0EF42C71}"/>
    <cellStyle name="Normal 4 6 2 2 3" xfId="5851" xr:uid="{596C29E0-AC06-449B-B3C1-393E43655B32}"/>
    <cellStyle name="Normal 4 6 2 2 4" xfId="10346" xr:uid="{04A8E6FA-1D53-46B9-80C4-3D7EB35A8824}"/>
    <cellStyle name="Normal 4 6 2 2 5" xfId="12576" xr:uid="{989347BD-DD68-471C-9ABA-EF46CBC1AAAF}"/>
    <cellStyle name="Normal 4 6 2 3" xfId="2796" xr:uid="{BA19D56E-CDC2-421C-B97E-912BCFBA8F95}"/>
    <cellStyle name="Normal 4 6 2 3 2" xfId="6805" xr:uid="{CEAFAC83-13E7-4FBA-82C9-8E44CC5BDB2E}"/>
    <cellStyle name="Normal 4 6 2 3 3" xfId="25594" xr:uid="{525CB1D1-AE4A-4EFC-AE62-DB59B28689C2}"/>
    <cellStyle name="Normal 4 6 2 4" xfId="4813" xr:uid="{DECB91D0-5119-4575-A748-546542494AB1}"/>
    <cellStyle name="Normal 4 6 2 4 2" xfId="25592" xr:uid="{8D12575B-AF89-47A0-B9D3-9E69BA27EB22}"/>
    <cellStyle name="Normal 4 6 2 5" xfId="8458" xr:uid="{C66102A2-043B-4102-8186-1985C29884B9}"/>
    <cellStyle name="Normal 4 6 2 6" xfId="9309" xr:uid="{960F103B-3785-41E7-9EBA-DCFD4171B9D9}"/>
    <cellStyle name="Normal 4 6 2 7" xfId="11538" xr:uid="{2A9BF450-071F-4E61-801F-FF185A63BD10}"/>
    <cellStyle name="Normal 4 6 3" xfId="1035" xr:uid="{BD81B4FF-4C00-4EF2-BA19-5F6CD321758E}"/>
    <cellStyle name="Normal 4 6 3 2" xfId="2076" xr:uid="{18684BBF-5C98-4793-AD5F-2B3106E85D8B}"/>
    <cellStyle name="Normal 4 6 3 2 2" xfId="4100" xr:uid="{B02461B0-425F-469A-9DE2-8A540D6070B6}"/>
    <cellStyle name="Normal 4 6 3 2 2 2" xfId="8109" xr:uid="{44DAA0F0-EE01-4B4C-9117-3FDC1F53E85B}"/>
    <cellStyle name="Normal 4 6 3 2 2 3" xfId="28986" xr:uid="{94ECD3C4-9AFE-43EB-950A-ABA7B74CF82D}"/>
    <cellStyle name="Normal 4 6 3 2 3" xfId="6118" xr:uid="{ACFB633A-78C3-422E-A1B8-A51CCA0EF4F9}"/>
    <cellStyle name="Normal 4 6 3 2 4" xfId="10613" xr:uid="{1FA26DDA-9C6F-49D9-9AF3-079B7623BB14}"/>
    <cellStyle name="Normal 4 6 3 2 5" xfId="12843" xr:uid="{CEA08AD1-80E2-4DFC-9C38-9796D425AF02}"/>
    <cellStyle name="Normal 4 6 3 3" xfId="3063" xr:uid="{A09CEC0E-8ED6-435A-BE7E-ED96D21C81A9}"/>
    <cellStyle name="Normal 4 6 3 3 2" xfId="7072" xr:uid="{BF448100-1090-46AD-9F0F-8E0F8B9ACE3C}"/>
    <cellStyle name="Normal 4 6 3 3 3" xfId="25595" xr:uid="{DAD8BFCD-1EAD-4C95-BF32-8BD00339A429}"/>
    <cellStyle name="Normal 4 6 3 4" xfId="5081" xr:uid="{53237777-941A-4617-9A5D-3D6A846ECB22}"/>
    <cellStyle name="Normal 4 6 3 5" xfId="9576" xr:uid="{2EB608EF-C0AF-49FA-AD19-D78D56ACF399}"/>
    <cellStyle name="Normal 4 6 3 6" xfId="11806" xr:uid="{52A24D4E-D124-40FB-9082-370193F1FCC4}"/>
    <cellStyle name="Normal 4 6 4" xfId="1542" xr:uid="{CF297B9F-38D9-45B3-9E1F-E90C4121C9F3}"/>
    <cellStyle name="Normal 4 6 4 2" xfId="3566" xr:uid="{0989FA39-BA09-426D-8633-2AA43104A4B2}"/>
    <cellStyle name="Normal 4 6 4 2 2" xfId="7575" xr:uid="{73B65B9E-1E1F-42E2-AE9F-4F4CD46068D4}"/>
    <cellStyle name="Normal 4 6 4 2 3" xfId="25596" xr:uid="{00F330A7-BFCE-4D7A-A770-1E2ADB573E39}"/>
    <cellStyle name="Normal 4 6 4 3" xfId="5584" xr:uid="{9D41E361-5DBC-4017-BA9B-0AF95A2D1D5F}"/>
    <cellStyle name="Normal 4 6 4 4" xfId="10079" xr:uid="{9B684495-A0F3-4F10-8074-5F77BD6E4765}"/>
    <cellStyle name="Normal 4 6 4 5" xfId="12309" xr:uid="{6C45CDD4-F9DD-4753-9687-F0085EF072D2}"/>
    <cellStyle name="Normal 4 6 5" xfId="2529" xr:uid="{F88095CD-6DFB-4C8F-96D4-D4CDB37E30FE}"/>
    <cellStyle name="Normal 4 6 5 2" xfId="6538" xr:uid="{6B14046F-3592-4FB2-A5E7-841E20F2A3C9}"/>
    <cellStyle name="Normal 4 6 5 3" xfId="25597" xr:uid="{58CB6CD1-679A-4AE6-A64A-90D915D5DD99}"/>
    <cellStyle name="Normal 4 6 6" xfId="4545" xr:uid="{B47D67D6-7E4B-4852-B5A4-CA3F4982B821}"/>
    <cellStyle name="Normal 4 6 6 2" xfId="25598" xr:uid="{7C6B1E01-EA10-4F05-9AC5-154459234D7F}"/>
    <cellStyle name="Normal 4 6 7" xfId="8600" xr:uid="{D1CE9E4B-B9CA-4622-AF0A-8440F67810AF}"/>
    <cellStyle name="Normal 4 6 7 2" xfId="25591" xr:uid="{F7C7307A-A9E8-462F-9E72-F2B2F225D091}"/>
    <cellStyle name="Normal 4 6 8" xfId="9040" xr:uid="{46765CA2-726A-4684-8CD9-B7DAFE3311BA}"/>
    <cellStyle name="Normal 4 6 9" xfId="11264" xr:uid="{60C1796F-04FA-44FF-B52C-705434C9D567}"/>
    <cellStyle name="Normal 4 7" xfId="496" xr:uid="{38F84FB0-33B3-4EA5-B49E-CE26EF5F1DA3}"/>
    <cellStyle name="Normal 4 7 2" xfId="785" xr:uid="{E72D3A58-B2AD-4C21-A0B1-C81C1FA2F2D4}"/>
    <cellStyle name="Normal 4 7 2 2" xfId="1830" xr:uid="{B48D243E-52F9-48D5-BB8A-54E97947B749}"/>
    <cellStyle name="Normal 4 7 2 2 2" xfId="3854" xr:uid="{B28B8911-0D69-4C08-B094-98D4404FB090}"/>
    <cellStyle name="Normal 4 7 2 2 2 2" xfId="7863" xr:uid="{D2E3F034-9318-4022-8044-256198DFFC0D}"/>
    <cellStyle name="Normal 4 7 2 2 2 3" xfId="25601" xr:uid="{5AB4F841-1D0E-4619-B9E9-E7040E0D6C88}"/>
    <cellStyle name="Normal 4 7 2 2 3" xfId="5872" xr:uid="{42242B87-93D0-4A96-AA3E-4474AB343A92}"/>
    <cellStyle name="Normal 4 7 2 2 4" xfId="10367" xr:uid="{E43492EE-6658-436F-A51E-B5E7D6A71DEB}"/>
    <cellStyle name="Normal 4 7 2 2 5" xfId="12597" xr:uid="{75DAF861-110D-47A1-B3CD-F7462B9B2F9F}"/>
    <cellStyle name="Normal 4 7 2 3" xfId="2817" xr:uid="{C45E794F-A34E-4FD9-9AC2-A66588160AF2}"/>
    <cellStyle name="Normal 4 7 2 3 2" xfId="6826" xr:uid="{E90B7998-8021-4250-90F4-236C53144B6C}"/>
    <cellStyle name="Normal 4 7 2 3 3" xfId="25602" xr:uid="{C9A8F486-B182-4E27-8160-724E39346CBD}"/>
    <cellStyle name="Normal 4 7 2 4" xfId="4834" xr:uid="{BC01B2CD-C8B5-4E48-8188-F22715334E9D}"/>
    <cellStyle name="Normal 4 7 2 4 2" xfId="25600" xr:uid="{FF96F6A3-1769-4158-A8C7-4B3D5236BC5F}"/>
    <cellStyle name="Normal 4 7 2 5" xfId="9330" xr:uid="{BE4FFD99-A594-45FE-8046-BA8169B9F6D2}"/>
    <cellStyle name="Normal 4 7 2 6" xfId="11559" xr:uid="{E07EED10-230E-40BE-98F4-1CE0DC20B432}"/>
    <cellStyle name="Normal 4 7 3" xfId="1056" xr:uid="{8AA24CD3-93DB-43F9-B7BB-25A545D53E83}"/>
    <cellStyle name="Normal 4 7 3 2" xfId="2097" xr:uid="{E4345E9C-F7D6-4810-8D0E-ECEC7C76052C}"/>
    <cellStyle name="Normal 4 7 3 2 2" xfId="4121" xr:uid="{913DBAF0-7D88-44C7-B578-303F2200376F}"/>
    <cellStyle name="Normal 4 7 3 2 2 2" xfId="8130" xr:uid="{DE927514-B82B-4915-B907-8E8FF281509E}"/>
    <cellStyle name="Normal 4 7 3 2 2 3" xfId="29007" xr:uid="{7B63768E-A293-4024-853F-44560593ADC3}"/>
    <cellStyle name="Normal 4 7 3 2 3" xfId="6139" xr:uid="{D197E591-FD88-4007-A43B-1A2D1A0BE753}"/>
    <cellStyle name="Normal 4 7 3 2 4" xfId="10634" xr:uid="{E9FB3A57-69FC-4958-8CB1-8AD4711BA12A}"/>
    <cellStyle name="Normal 4 7 3 2 5" xfId="12864" xr:uid="{DA89F796-ACA4-4C8B-B333-E3904F9C67FC}"/>
    <cellStyle name="Normal 4 7 3 3" xfId="3084" xr:uid="{411E726D-80A5-4C3B-B871-3A96BF73A5AA}"/>
    <cellStyle name="Normal 4 7 3 3 2" xfId="7093" xr:uid="{9FD3299F-7A05-4E1A-810D-561296F3D5D3}"/>
    <cellStyle name="Normal 4 7 3 3 3" xfId="25603" xr:uid="{C54F57E7-C2A4-473A-A378-86ABAEB5329A}"/>
    <cellStyle name="Normal 4 7 3 4" xfId="5102" xr:uid="{4B04DED4-211C-48E9-8392-F19FCD5137CC}"/>
    <cellStyle name="Normal 4 7 3 5" xfId="9597" xr:uid="{006778AC-CA06-4CC1-8059-030443CCA5DC}"/>
    <cellStyle name="Normal 4 7 3 6" xfId="11827" xr:uid="{BE0A4D28-6660-40F2-8D9E-7A6BA2546243}"/>
    <cellStyle name="Normal 4 7 4" xfId="1561" xr:uid="{73C1BD1C-052E-4B6C-9874-7CE36E8E4A9D}"/>
    <cellStyle name="Normal 4 7 4 2" xfId="3585" xr:uid="{C9C0835F-9DD7-4B88-A217-FD438D505D80}"/>
    <cellStyle name="Normal 4 7 4 2 2" xfId="7594" xr:uid="{702EAFA8-E016-4E8E-BE7B-DD6DE73455E6}"/>
    <cellStyle name="Normal 4 7 4 2 3" xfId="25604" xr:uid="{CEBB04DB-5712-46A2-BED9-74B94CE7709B}"/>
    <cellStyle name="Normal 4 7 4 3" xfId="5603" xr:uid="{1D5C3413-D851-4B3F-BF7F-92929B246DFE}"/>
    <cellStyle name="Normal 4 7 4 4" xfId="10098" xr:uid="{D830C92D-2A07-4F7C-AC18-76D916A96697}"/>
    <cellStyle name="Normal 4 7 4 5" xfId="12328" xr:uid="{477E26E3-00D1-4A7A-86CC-6335211DC3C2}"/>
    <cellStyle name="Normal 4 7 5" xfId="2548" xr:uid="{DB1045CD-9D17-4C29-8193-68FCE42465A9}"/>
    <cellStyle name="Normal 4 7 5 2" xfId="6557" xr:uid="{C052B27B-FF46-4B1F-9EF2-2A4397BA193B}"/>
    <cellStyle name="Normal 4 7 5 3" xfId="25605" xr:uid="{136BE7D4-492D-471B-804C-FC942F09F549}"/>
    <cellStyle name="Normal 4 7 6" xfId="4564" xr:uid="{684A313E-8BE4-4D3D-9480-20708F52413B}"/>
    <cellStyle name="Normal 4 7 6 2" xfId="25606" xr:uid="{9FDA8B61-B7CF-4BE9-8B22-121C1B43E17B}"/>
    <cellStyle name="Normal 4 7 7" xfId="8576" xr:uid="{6F99F1A0-C032-4B83-A199-576937947DCA}"/>
    <cellStyle name="Normal 4 7 7 2" xfId="25599" xr:uid="{280C9D1B-E8F6-4140-8EC5-93C6B46D6C1F}"/>
    <cellStyle name="Normal 4 7 8" xfId="9059" xr:uid="{900A783C-E1FB-4214-9ECA-D04F6F0C951E}"/>
    <cellStyle name="Normal 4 7 9" xfId="11283" xr:uid="{BF9658E8-445B-40AE-9988-6F9E1888F8DB}"/>
    <cellStyle name="Normal 4 8" xfId="514" xr:uid="{C1B469F7-408D-406E-9F89-92421A4D753E}"/>
    <cellStyle name="Normal 4 8 2" xfId="806" xr:uid="{5EB0862B-609D-4C70-96FA-D5B9AF06791A}"/>
    <cellStyle name="Normal 4 8 2 2" xfId="1851" xr:uid="{AF7689F8-2EC1-45EB-B737-32C9B6ABE65C}"/>
    <cellStyle name="Normal 4 8 2 2 2" xfId="3875" xr:uid="{97696C3C-4728-4021-8F7F-499127FA733A}"/>
    <cellStyle name="Normal 4 8 2 2 2 2" xfId="7884" xr:uid="{68482E1D-6C64-41E1-A1B5-FA9CEBA98A8C}"/>
    <cellStyle name="Normal 4 8 2 2 2 3" xfId="28765" xr:uid="{10B5536D-8F76-4FC6-AAF7-41A918C6B391}"/>
    <cellStyle name="Normal 4 8 2 2 3" xfId="5893" xr:uid="{4D357B4F-4262-4309-9927-DB1B19EF448B}"/>
    <cellStyle name="Normal 4 8 2 2 4" xfId="10388" xr:uid="{56855860-DA42-4445-9573-24DF7D80A3BF}"/>
    <cellStyle name="Normal 4 8 2 2 5" xfId="12618" xr:uid="{50800FC8-F86E-4925-88D8-A33F59934E45}"/>
    <cellStyle name="Normal 4 8 2 3" xfId="2838" xr:uid="{8C9B5F85-EEB4-47D2-B64E-30917BC47222}"/>
    <cellStyle name="Normal 4 8 2 3 2" xfId="6847" xr:uid="{6C88E115-D6B6-4EB0-8953-31D854CC5B5D}"/>
    <cellStyle name="Normal 4 8 2 3 3" xfId="25608" xr:uid="{2DF2B9EF-4259-474E-8991-78BA6049ACBC}"/>
    <cellStyle name="Normal 4 8 2 4" xfId="4855" xr:uid="{5576F410-5476-4A92-AF69-12199D4BC8EB}"/>
    <cellStyle name="Normal 4 8 2 5" xfId="9351" xr:uid="{898D8891-3B1E-4712-8BF2-19C397A1C45F}"/>
    <cellStyle name="Normal 4 8 2 6" xfId="11580" xr:uid="{57BF6B01-3134-466F-AFB9-6F514F919205}"/>
    <cellStyle name="Normal 4 8 3" xfId="1077" xr:uid="{0DB30188-2BD1-4B9D-9670-F5CF622E149F}"/>
    <cellStyle name="Normal 4 8 3 2" xfId="2118" xr:uid="{A49168F4-9031-42CD-9C18-BE885E758900}"/>
    <cellStyle name="Normal 4 8 3 2 2" xfId="4142" xr:uid="{E9E83F4C-946A-4270-8112-BD5E9830D4A5}"/>
    <cellStyle name="Normal 4 8 3 2 2 2" xfId="8151" xr:uid="{2A5BE29A-497C-4BA2-B9D8-06A9A8DCA532}"/>
    <cellStyle name="Normal 4 8 3 2 2 3" xfId="29028" xr:uid="{60B8CB43-1C23-46EA-B141-7633B709D6F7}"/>
    <cellStyle name="Normal 4 8 3 2 3" xfId="6160" xr:uid="{E9536FEE-63EF-4643-A235-AC10B7F2B6F8}"/>
    <cellStyle name="Normal 4 8 3 2 4" xfId="10655" xr:uid="{2029C50B-B743-4124-8470-13D07EEBAC0D}"/>
    <cellStyle name="Normal 4 8 3 2 5" xfId="12885" xr:uid="{45B1D315-F90E-4710-86A7-0CC9FF26FA95}"/>
    <cellStyle name="Normal 4 8 3 3" xfId="3105" xr:uid="{2921C8E3-6E76-4FE7-BDAF-1C10C63784A7}"/>
    <cellStyle name="Normal 4 8 3 3 2" xfId="7114" xr:uid="{9CF10387-F173-4F9E-9124-2D41CF2BE188}"/>
    <cellStyle name="Normal 4 8 3 3 3" xfId="25609" xr:uid="{78E034FB-3E6A-4F15-8075-6A4F7071399E}"/>
    <cellStyle name="Normal 4 8 3 4" xfId="5123" xr:uid="{E7047D83-8338-4763-8B73-46EED60C625C}"/>
    <cellStyle name="Normal 4 8 3 5" xfId="9618" xr:uid="{C3ED7C25-5E0B-4C1B-AA8C-E5F9A06B9DC5}"/>
    <cellStyle name="Normal 4 8 3 6" xfId="11848" xr:uid="{B99E9414-9E2D-4EB8-B326-31D93A0470B2}"/>
    <cellStyle name="Normal 4 8 4" xfId="1579" xr:uid="{E7B6DCFA-8571-4AE3-9EBB-3F648D2D1E07}"/>
    <cellStyle name="Normal 4 8 4 2" xfId="3603" xr:uid="{F4265ED9-E971-447F-9E51-F2778DA2E09B}"/>
    <cellStyle name="Normal 4 8 4 2 2" xfId="7612" xr:uid="{E6E9A164-3E40-4205-8FA3-EE6012BF22CF}"/>
    <cellStyle name="Normal 4 8 4 2 3" xfId="25610" xr:uid="{D06A4916-2B3A-4D67-818A-700E97D991D6}"/>
    <cellStyle name="Normal 4 8 4 3" xfId="5621" xr:uid="{1B128F6F-8BB0-4251-82F3-27ACA8ACFE4E}"/>
    <cellStyle name="Normal 4 8 4 4" xfId="10116" xr:uid="{3CEA3EF9-B6D3-4273-95BE-B215F538CB1F}"/>
    <cellStyle name="Normal 4 8 4 5" xfId="12346" xr:uid="{EA6FE595-4E02-41E3-B619-1C3E8AD3C8CE}"/>
    <cellStyle name="Normal 4 8 5" xfId="2566" xr:uid="{53B5592A-5BD8-4B58-8DD4-E221C63F3C5D}"/>
    <cellStyle name="Normal 4 8 5 2" xfId="6575" xr:uid="{1619C0D8-497D-47A7-A13C-E5C4514FFB9F}"/>
    <cellStyle name="Normal 4 8 5 3" xfId="25607" xr:uid="{64DFE2F9-1C5F-4BC6-B752-13079B64CE5D}"/>
    <cellStyle name="Normal 4 8 6" xfId="4582" xr:uid="{562BC2C2-E9C2-4C7E-A1E7-82EC07CF0BFE}"/>
    <cellStyle name="Normal 4 8 7" xfId="8505" xr:uid="{01BE79C1-D216-4A18-8313-66BCEF48831F}"/>
    <cellStyle name="Normal 4 8 8" xfId="9077" xr:uid="{9E14E794-9C5F-4B43-BD83-CA51B265DC58}"/>
    <cellStyle name="Normal 4 8 9" xfId="11301" xr:uid="{A3587C64-F19B-4655-BF35-C55F7163F1EE}"/>
    <cellStyle name="Normal 4 9" xfId="541" xr:uid="{E2B94492-9022-4177-9D6D-FF36EEFC512E}"/>
    <cellStyle name="Normal 4 9 10" xfId="11325" xr:uid="{76032095-C397-43AA-8D40-8749ED893CB8}"/>
    <cellStyle name="Normal 4 9 2" xfId="833" xr:uid="{DC00D9A7-ADE5-493F-BBE3-FF7C997DFF07}"/>
    <cellStyle name="Normal 4 9 2 2" xfId="1102" xr:uid="{C795FBA0-F8AF-4734-834F-16E4181F8762}"/>
    <cellStyle name="Normal 4 9 2 2 2" xfId="2143" xr:uid="{1C5B0287-7274-4F00-8949-5C1F5DB093FF}"/>
    <cellStyle name="Normal 4 9 2 2 2 2" xfId="4167" xr:uid="{B13572A6-3DD8-4F2D-9F0C-8649A15EC170}"/>
    <cellStyle name="Normal 4 9 2 2 2 2 2" xfId="8176" xr:uid="{C832274D-F7FC-4DC6-9E70-EBED0802FE36}"/>
    <cellStyle name="Normal 4 9 2 2 2 2 3" xfId="29053" xr:uid="{BA7BB306-2E25-4DBF-947B-9EB1FE940922}"/>
    <cellStyle name="Normal 4 9 2 2 2 3" xfId="6185" xr:uid="{8761A149-5826-4FB6-8A4E-D9946E0D155F}"/>
    <cellStyle name="Normal 4 9 2 2 2 4" xfId="10680" xr:uid="{08E5AE0D-D86E-4E31-BAD5-1BCF15A753CE}"/>
    <cellStyle name="Normal 4 9 2 2 2 5" xfId="12910" xr:uid="{AC929D6B-F30A-429F-8E7B-17A9675727CB}"/>
    <cellStyle name="Normal 4 9 2 2 3" xfId="3130" xr:uid="{DB7578AC-C3CC-41FC-B086-9F24898DDB58}"/>
    <cellStyle name="Normal 4 9 2 2 3 2" xfId="7139" xr:uid="{158380AC-E8A3-408F-AB17-47E2F3388259}"/>
    <cellStyle name="Normal 4 9 2 2 3 3" xfId="28053" xr:uid="{A2732DA6-601B-4C7C-844F-97BD7B034382}"/>
    <cellStyle name="Normal 4 9 2 2 4" xfId="5148" xr:uid="{06A7B253-29FE-4393-ACC0-A49B6645C3A6}"/>
    <cellStyle name="Normal 4 9 2 2 5" xfId="9643" xr:uid="{4E6ABFB0-53DB-45E1-A4CB-5E891E67A178}"/>
    <cellStyle name="Normal 4 9 2 2 6" xfId="11873" xr:uid="{B22FDC98-2878-4ADF-ADCA-E1A18B6BDE3A}"/>
    <cellStyle name="Normal 4 9 2 3" xfId="1876" xr:uid="{464FBF00-85E6-4959-B332-476E75774F91}"/>
    <cellStyle name="Normal 4 9 2 3 2" xfId="3900" xr:uid="{37FD04E9-1569-4533-8BC9-1F7833469137}"/>
    <cellStyle name="Normal 4 9 2 3 2 2" xfId="7909" xr:uid="{271628EB-58F2-4368-9C42-A76ECE24D025}"/>
    <cellStyle name="Normal 4 9 2 3 2 3" xfId="28790" xr:uid="{2B63F5CF-1C12-46CD-AB35-48F00A0F8D89}"/>
    <cellStyle name="Normal 4 9 2 3 3" xfId="5918" xr:uid="{0940CAA5-D3FE-4EB7-B37B-09B4A278A988}"/>
    <cellStyle name="Normal 4 9 2 3 4" xfId="10413" xr:uid="{C9DDFFD7-0E5A-416D-BA0F-C604D4A8FEAD}"/>
    <cellStyle name="Normal 4 9 2 3 5" xfId="12643" xr:uid="{55A7469C-1B79-46B5-BB56-DE53EB1646D8}"/>
    <cellStyle name="Normal 4 9 2 4" xfId="2863" xr:uid="{B913B8B7-024E-414F-8A61-6F474A5C3CDA}"/>
    <cellStyle name="Normal 4 9 2 4 2" xfId="6872" xr:uid="{E0E1BBE2-83C2-4AA1-9F2A-A13ED98A0B73}"/>
    <cellStyle name="Normal 4 9 2 4 3" xfId="27805" xr:uid="{1E3BAB6C-0C49-4B5B-9DFC-F5273B664FA4}"/>
    <cellStyle name="Normal 4 9 2 5" xfId="4881" xr:uid="{78B4111C-8D27-4C5B-842F-5E9406A0B942}"/>
    <cellStyle name="Normal 4 9 2 6" xfId="9376" xr:uid="{FF5E0C5A-D4D5-4EF3-AA4F-305732CD5DD6}"/>
    <cellStyle name="Normal 4 9 2 7" xfId="11606" xr:uid="{C13B465A-2BC4-4198-8CC2-40101007F701}"/>
    <cellStyle name="Normal 4 9 3" xfId="631" xr:uid="{8FB58DA8-920D-409D-A7F2-4064012EE063}"/>
    <cellStyle name="Normal 4 9 3 2" xfId="1681" xr:uid="{17FD6833-0F77-4081-9513-DBBFA171134B}"/>
    <cellStyle name="Normal 4 9 3 2 2" xfId="3705" xr:uid="{E2E386D3-7A98-49D0-9D4E-0C722060DD6D}"/>
    <cellStyle name="Normal 4 9 3 2 2 2" xfId="7714" xr:uid="{5B0234CB-67FF-4DB8-85A5-2234EA36D07B}"/>
    <cellStyle name="Normal 4 9 3 2 2 3" xfId="28613" xr:uid="{207C9A5F-48F8-48CA-A838-130E2D46BA18}"/>
    <cellStyle name="Normal 4 9 3 2 3" xfId="5723" xr:uid="{4DF0BA36-C2EC-4EE9-A650-52AA45B58F56}"/>
    <cellStyle name="Normal 4 9 3 2 4" xfId="10218" xr:uid="{D2B015C0-9EDE-4369-98AC-8EAA727C259F}"/>
    <cellStyle name="Normal 4 9 3 2 5" xfId="12448" xr:uid="{6CF9EBEE-D989-415F-86F5-C73DC3D6D2A3}"/>
    <cellStyle name="Normal 4 9 3 3" xfId="2668" xr:uid="{7E202D0C-6AAD-4FBA-9DA9-5BBBDF47601A}"/>
    <cellStyle name="Normal 4 9 3 3 2" xfId="6677" xr:uid="{88BCAE37-3CD5-4383-94B2-01B84A3CDA32}"/>
    <cellStyle name="Normal 4 9 3 3 3" xfId="27629" xr:uid="{4C132135-0255-4695-BE30-0DB2B28C2233}"/>
    <cellStyle name="Normal 4 9 3 4" xfId="4685" xr:uid="{63C456AD-BB09-4976-9369-408B71C2F284}"/>
    <cellStyle name="Normal 4 9 3 5" xfId="9179" xr:uid="{89638FEA-8408-4A55-A106-74D8BAF37F19}"/>
    <cellStyle name="Normal 4 9 3 6" xfId="11409" xr:uid="{8718298C-C551-473C-9E1A-05EE9D2CD7CB}"/>
    <cellStyle name="Normal 4 9 4" xfId="907" xr:uid="{F04C9A4A-195C-4211-926B-4431A832B4E4}"/>
    <cellStyle name="Normal 4 9 4 2" xfId="1948" xr:uid="{13197FCA-93E1-45F3-84A5-C5F72D22EC0F}"/>
    <cellStyle name="Normal 4 9 4 2 2" xfId="3972" xr:uid="{5C45F29E-BA8E-4252-8D4C-E611B49E544F}"/>
    <cellStyle name="Normal 4 9 4 2 2 2" xfId="7981" xr:uid="{F3C62B0C-343E-4C3E-A91F-1DA3D0CB6D63}"/>
    <cellStyle name="Normal 4 9 4 2 2 3" xfId="28861" xr:uid="{40BF4CDE-DFF6-46D3-9631-CEB4BDF54ADC}"/>
    <cellStyle name="Normal 4 9 4 2 3" xfId="5990" xr:uid="{45A72E1F-3F5D-4127-9039-EA38628CC085}"/>
    <cellStyle name="Normal 4 9 4 2 4" xfId="10485" xr:uid="{E4DE2739-CEF5-4DF3-849E-6DCDF6EE5281}"/>
    <cellStyle name="Normal 4 9 4 2 5" xfId="12715" xr:uid="{F065668C-F4CA-47F4-8DD0-144CB7FB36E8}"/>
    <cellStyle name="Normal 4 9 4 3" xfId="2935" xr:uid="{2B9B218E-FE9E-46A4-BB41-CA155F1B9C65}"/>
    <cellStyle name="Normal 4 9 4 3 2" xfId="6944" xr:uid="{2425B692-EB90-4F61-B56C-0742671F8987}"/>
    <cellStyle name="Normal 4 9 4 3 3" xfId="27876" xr:uid="{ACC8D862-7D8D-4D6E-8D86-AF0DC0EDB4DC}"/>
    <cellStyle name="Normal 4 9 4 4" xfId="4953" xr:uid="{24D094E3-5284-4BED-AF58-F103F2095E7E}"/>
    <cellStyle name="Normal 4 9 4 5" xfId="9448" xr:uid="{A6520454-D2F6-466A-B8AC-305B52DAEE77}"/>
    <cellStyle name="Normal 4 9 4 6" xfId="11678" xr:uid="{61D1E76E-7A0F-43C7-9DC9-4D5008791336}"/>
    <cellStyle name="Normal 4 9 5" xfId="1602" xr:uid="{6F321672-6875-428B-A563-71DB35214601}"/>
    <cellStyle name="Normal 4 9 5 2" xfId="3626" xr:uid="{A44372A5-1071-4DA7-81E2-021076650A74}"/>
    <cellStyle name="Normal 4 9 5 2 2" xfId="7635" xr:uid="{CA31F42E-559F-489B-A7D6-A7364AAF6A5A}"/>
    <cellStyle name="Normal 4 9 5 2 3" xfId="28535" xr:uid="{C78F7A8C-6617-40FB-A6A4-329F293057A4}"/>
    <cellStyle name="Normal 4 9 5 3" xfId="5644" xr:uid="{4E0F5C3B-05F7-4492-8411-457F972E7C01}"/>
    <cellStyle name="Normal 4 9 5 4" xfId="10139" xr:uid="{6DE6C55B-8440-414A-9EA9-57ED2388CAA7}"/>
    <cellStyle name="Normal 4 9 5 5" xfId="12369" xr:uid="{317E85B0-7FD3-45F5-9D27-8CB6BC98AF6D}"/>
    <cellStyle name="Normal 4 9 6" xfId="2589" xr:uid="{9FC2B497-9ACE-4C9B-B4A8-5EAECEC40F72}"/>
    <cellStyle name="Normal 4 9 6 2" xfId="6598" xr:uid="{E564B74A-AE76-40AC-A658-ED0068DEFB87}"/>
    <cellStyle name="Normal 4 9 6 3" xfId="25611" xr:uid="{A583FFA0-0E5D-4983-A1EF-76741491B83C}"/>
    <cellStyle name="Normal 4 9 7" xfId="4605" xr:uid="{2275C122-C2E2-4EB6-83E3-84B6D2627C87}"/>
    <cellStyle name="Normal 4 9 8" xfId="4458" xr:uid="{60DF85A4-629C-4DAF-B6C9-7263FE64CEE2}"/>
    <cellStyle name="Normal 4 9 9" xfId="9100" xr:uid="{224FB969-8DB6-4107-816A-F1F76A43EDD0}"/>
    <cellStyle name="Normal 40" xfId="158" xr:uid="{9501F64A-37FD-40BF-9915-B50128E4CCA2}"/>
    <cellStyle name="Normal 40 2" xfId="328" xr:uid="{C5CD30A5-0543-4935-BA2F-A2C83412387C}"/>
    <cellStyle name="Normal 40 2 2" xfId="209" xr:uid="{636B0EA9-CD55-4D94-8167-3AD2CA25E122}"/>
    <cellStyle name="Normal 40 2 2 2" xfId="1739" xr:uid="{28A192E6-030F-4FC4-BECB-1CCB92F04A83}"/>
    <cellStyle name="Normal 40 2 2 2 2" xfId="3763" xr:uid="{C7F726EE-80C6-4AE8-AFF2-EB441E8962DC}"/>
    <cellStyle name="Normal 40 2 2 2 2 2" xfId="7772" xr:uid="{0E58CF0A-2A57-4392-B240-BA6FFEB3BF42}"/>
    <cellStyle name="Normal 40 2 2 2 2 3" xfId="28658" xr:uid="{DF7A8C87-C388-47C7-BB5B-DCFC0B62946D}"/>
    <cellStyle name="Normal 40 2 2 2 3" xfId="5781" xr:uid="{2D23B7E7-AD08-45C7-A43B-496DAF63B7F9}"/>
    <cellStyle name="Normal 40 2 2 2 4" xfId="10276" xr:uid="{FEFA32A2-18AD-44A7-9037-927950818006}"/>
    <cellStyle name="Normal 40 2 2 2 5" xfId="12506" xr:uid="{5E998DE7-59FA-4E9A-B633-DCC3C42DD5CB}"/>
    <cellStyle name="Normal 40 2 3" xfId="692" xr:uid="{4680AD76-0270-4B7B-B644-7CE88486C334}"/>
    <cellStyle name="Normal 40 2 3 2" xfId="2726" xr:uid="{BCD74F66-E8EC-415E-BBB6-B13E35AB206D}"/>
    <cellStyle name="Normal 40 2 3 2 2" xfId="6735" xr:uid="{F863DCE9-8DA6-4129-A064-6F7A23E45987}"/>
    <cellStyle name="Normal 40 2 3 2 3" xfId="27676" xr:uid="{79483560-4805-40E9-A152-F6F148E12FFE}"/>
    <cellStyle name="Normal 40 2 3 3" xfId="4743" xr:uid="{711B8E61-5153-4363-A561-38B4BD5D8EDC}"/>
    <cellStyle name="Normal 40 2 3 4" xfId="9238" xr:uid="{9FFCAAEB-CBBB-472D-AB1E-AFCEB736C87F}"/>
    <cellStyle name="Normal 40 2 3 5" xfId="11467" xr:uid="{6CCB6A36-3E03-42C6-8F85-C49C0D17EB22}"/>
    <cellStyle name="Normal 40 2 4" xfId="8693" xr:uid="{35140524-3659-4017-8D50-D684525EB472}"/>
    <cellStyle name="Normal 40 2 4 2" xfId="27426" xr:uid="{1C527120-D59A-4003-8D16-BCCF90AC98DE}"/>
    <cellStyle name="Normal 40 3" xfId="282" xr:uid="{06D08822-0B93-4B7B-9913-D7B5977074A5}"/>
    <cellStyle name="Normal 40 3 2" xfId="2006" xr:uid="{1602BA50-CF9A-465B-8259-915BE1C07C59}"/>
    <cellStyle name="Normal 40 3 2 2" xfId="4030" xr:uid="{9ECB1C12-15FC-4533-89F8-4C4639E900FB}"/>
    <cellStyle name="Normal 40 3 2 2 2" xfId="8039" xr:uid="{C24AFACB-7BDE-4FDF-B4EA-DC4A18741E91}"/>
    <cellStyle name="Normal 40 3 2 2 3" xfId="28918" xr:uid="{E8DD5442-8C12-422A-8FB1-D12B6A60350F}"/>
    <cellStyle name="Normal 40 3 2 3" xfId="6048" xr:uid="{28D1312A-4D30-4AE6-ACD6-49A2EBA12559}"/>
    <cellStyle name="Normal 40 3 2 4" xfId="10543" xr:uid="{AA8DAC88-4B50-4806-A8A1-5648CC9CFA53}"/>
    <cellStyle name="Normal 40 3 2 5" xfId="12773" xr:uid="{F44B09BF-E015-4C0A-907C-A0620FEA4ECD}"/>
    <cellStyle name="Normal 40 3 3" xfId="965" xr:uid="{5E3FB7AC-3496-4C19-BF7F-6A6470616C71}"/>
    <cellStyle name="Normal 40 3 3 2" xfId="2993" xr:uid="{7C76CDFB-C8E4-4A83-9785-24D2E8A2567B}"/>
    <cellStyle name="Normal 40 3 3 2 2" xfId="7002" xr:uid="{F9C6D263-9AAE-44FA-B7FA-607EC88C4B42}"/>
    <cellStyle name="Normal 40 3 3 2 3" xfId="27921" xr:uid="{04A33D0E-54E6-4AF5-B58F-E9B2C8AB06D8}"/>
    <cellStyle name="Normal 40 3 3 3" xfId="5011" xr:uid="{7EAD658C-EDEF-4ED1-B9AB-1397CA2845CB}"/>
    <cellStyle name="Normal 40 3 3 4" xfId="9506" xr:uid="{222CAA35-2F85-4A1D-A040-CDAFF669A76B}"/>
    <cellStyle name="Normal 40 3 3 5" xfId="11736" xr:uid="{72A1C697-8A70-4DC9-9497-93E2F6E64DFB}"/>
    <cellStyle name="Normal 40 4" xfId="1470" xr:uid="{B1D80E47-2E88-430D-8C42-DAE03619E8DB}"/>
    <cellStyle name="Normal 40 4 2" xfId="3495" xr:uid="{DCA74E8D-2C3B-418C-87B5-8BEF9F867B6A}"/>
    <cellStyle name="Normal 40 4 2 2" xfId="7504" xr:uid="{AA66DF0F-AC8F-4BC1-A4F9-957F892C1E1F}"/>
    <cellStyle name="Normal 40 4 2 3" xfId="28409" xr:uid="{C291975F-1B26-4E72-A06F-EE78D51549EA}"/>
    <cellStyle name="Normal 40 4 3" xfId="5513" xr:uid="{6ACF24AB-525C-49EC-902D-7FD9D6D24B04}"/>
    <cellStyle name="Normal 40 4 4" xfId="10008" xr:uid="{C3E7C71F-0018-4A38-A9FE-BE17D85AE3F8}"/>
    <cellStyle name="Normal 40 4 5" xfId="12238" xr:uid="{A31EAAC5-A608-4C28-9D96-D0D6C422ECB2}"/>
    <cellStyle name="Normal 40 5" xfId="2429" xr:uid="{81C95869-1387-4696-A8D0-0693D291DF29}"/>
    <cellStyle name="Normal 40 5 2" xfId="6438" xr:uid="{C423040C-4EFB-4A30-AB72-125DD658AC5E}"/>
    <cellStyle name="Normal 40 5 3" xfId="27320" xr:uid="{EE6A0030-A553-4004-8CCD-B2FFEF613D9D}"/>
    <cellStyle name="Normal 40 6" xfId="4423" xr:uid="{A8861B35-6953-43A1-8EE4-4D8A418FCEAF}"/>
    <cellStyle name="Normal 40 6 2" xfId="25612" xr:uid="{6D965BB3-147B-42A6-A6B1-8DBA854A62BF}"/>
    <cellStyle name="Normal 40 7" xfId="8921" xr:uid="{D0A147F2-2AA9-4469-A1C6-9B72F4A66C7F}"/>
    <cellStyle name="Normal 40 8" xfId="11106" xr:uid="{9AC13EA8-8BE1-4E77-BD65-A3595C5CEFD2}"/>
    <cellStyle name="Normal 400" xfId="29605" xr:uid="{B11F5160-1890-4CD8-877A-DB5246AC149A}"/>
    <cellStyle name="Normal 401" xfId="29606" xr:uid="{6AC79AD5-83CA-4B45-8109-44B0868E58BC}"/>
    <cellStyle name="Normal 402" xfId="29607" xr:uid="{1059772B-6352-487B-9215-015F3F9824F1}"/>
    <cellStyle name="Normal 403" xfId="29608" xr:uid="{CDD30443-1ED0-49E0-987A-CF37CC9B2CEC}"/>
    <cellStyle name="Normal 404" xfId="29609" xr:uid="{09330E1B-77F7-443E-A6D9-6772DA65E967}"/>
    <cellStyle name="Normal 405" xfId="29610" xr:uid="{25428BA1-8CE8-4BD2-BD79-668FC3795D69}"/>
    <cellStyle name="Normal 406" xfId="29611" xr:uid="{14959F23-42A8-421D-A7F5-A9D4AEA60069}"/>
    <cellStyle name="Normal 407" xfId="29612" xr:uid="{B958F042-E530-428E-B64A-FD8D0264F735}"/>
    <cellStyle name="Normal 408" xfId="29613" xr:uid="{5F2F3EA5-85E4-4F32-84FB-4107AEA9181A}"/>
    <cellStyle name="Normal 409" xfId="29614" xr:uid="{8C222F86-202E-4BCA-8C76-3F5358D5BBD4}"/>
    <cellStyle name="Normal 41" xfId="159" xr:uid="{DBBE0E4D-7BBC-4539-84F5-FDC92DD173A3}"/>
    <cellStyle name="Normal 41 2" xfId="329" xr:uid="{976C7ED4-9389-4066-8809-4747E1061627}"/>
    <cellStyle name="Normal 41 2 2" xfId="351" xr:uid="{00024376-5781-4F92-B5E2-E31AA866D4C8}"/>
    <cellStyle name="Normal 41 2 2 2" xfId="1740" xr:uid="{A361B367-E796-489D-A218-A53F533FF64B}"/>
    <cellStyle name="Normal 41 2 2 2 2" xfId="3764" xr:uid="{7F622545-38CE-4A2F-8217-1AA83CB7A905}"/>
    <cellStyle name="Normal 41 2 2 2 2 2" xfId="7773" xr:uid="{1F45EE29-4FAB-4043-8DF1-D22AB6D456FD}"/>
    <cellStyle name="Normal 41 2 2 2 2 3" xfId="28659" xr:uid="{2D775C25-7969-49B1-87A3-DCC381CB4EF2}"/>
    <cellStyle name="Normal 41 2 2 2 3" xfId="5782" xr:uid="{62FD6DA9-E3B1-479A-9B54-7E82904CAC69}"/>
    <cellStyle name="Normal 41 2 2 2 4" xfId="10277" xr:uid="{A7066CF9-F59D-4BC5-B0BE-295DC29D06B2}"/>
    <cellStyle name="Normal 41 2 2 2 5" xfId="12507" xr:uid="{B1C3FD5C-A93F-4F74-85DF-F394848ABED9}"/>
    <cellStyle name="Normal 41 2 3" xfId="693" xr:uid="{70E9CBA7-80C9-4ACD-93DD-64DF4972702C}"/>
    <cellStyle name="Normal 41 2 3 2" xfId="2727" xr:uid="{90E2B75B-EB25-4CBC-BC21-CDC221DDCD99}"/>
    <cellStyle name="Normal 41 2 3 2 2" xfId="6736" xr:uid="{6EBC8004-8D18-4E76-9698-520985BA6756}"/>
    <cellStyle name="Normal 41 2 3 2 3" xfId="27677" xr:uid="{FA039899-F043-447A-85E2-7DE34D0BFA80}"/>
    <cellStyle name="Normal 41 2 3 3" xfId="4744" xr:uid="{89E3E1E6-F777-4895-A0DA-B105A11DFB22}"/>
    <cellStyle name="Normal 41 2 3 4" xfId="9239" xr:uid="{675D14AC-E053-4071-8B09-F2BA5FEDB5DB}"/>
    <cellStyle name="Normal 41 2 3 5" xfId="11468" xr:uid="{7513AAC3-9F6C-49AB-83C9-1F4DDBE90E23}"/>
    <cellStyle name="Normal 41 2 4" xfId="8602" xr:uid="{C6639886-A289-4814-AD9C-54437FBF8662}"/>
    <cellStyle name="Normal 41 2 4 2" xfId="27427" xr:uid="{4EAA12E2-889F-46BD-A8E3-A3FA0E5D81EF}"/>
    <cellStyle name="Normal 41 3" xfId="283" xr:uid="{E0C04D11-D85A-4D26-8BF0-51658AC97334}"/>
    <cellStyle name="Normal 41 3 2" xfId="2007" xr:uid="{CAD846DF-925C-4251-9D94-BD601A7DAD35}"/>
    <cellStyle name="Normal 41 3 2 2" xfId="4031" xr:uid="{9A9787F3-83FD-4B66-9EA3-5E5C35DC8721}"/>
    <cellStyle name="Normal 41 3 2 2 2" xfId="8040" xr:uid="{A21BE714-8A29-462C-AC94-51D36DFF9138}"/>
    <cellStyle name="Normal 41 3 2 2 3" xfId="28919" xr:uid="{BB245860-CA92-4E26-A88D-E26608F88051}"/>
    <cellStyle name="Normal 41 3 2 3" xfId="6049" xr:uid="{AAB31B4D-26A2-468C-9E52-108A3AD224C9}"/>
    <cellStyle name="Normal 41 3 2 4" xfId="10544" xr:uid="{3F31D566-F6BD-4CCB-8C2A-235E0F0FA18D}"/>
    <cellStyle name="Normal 41 3 2 5" xfId="12774" xr:uid="{F61D2FEC-16D0-4F94-9984-D1A3FDA53637}"/>
    <cellStyle name="Normal 41 3 3" xfId="966" xr:uid="{7767E578-2C61-4280-9BA3-B92DEAFE0253}"/>
    <cellStyle name="Normal 41 3 3 2" xfId="2994" xr:uid="{679DCB0A-B68C-43F6-A343-215919C18DA5}"/>
    <cellStyle name="Normal 41 3 3 2 2" xfId="7003" xr:uid="{E32B2ECB-3A11-4BCF-912D-F83DCAA4B83C}"/>
    <cellStyle name="Normal 41 3 3 2 3" xfId="27922" xr:uid="{02E6DD0C-022A-4F08-BEBF-5741B173AAC8}"/>
    <cellStyle name="Normal 41 3 3 3" xfId="5012" xr:uid="{FCD6DF84-5FD5-4948-9DDB-ACEB51244E7B}"/>
    <cellStyle name="Normal 41 3 3 4" xfId="9507" xr:uid="{9B6012C2-5B50-43CC-A0B4-3396526107B2}"/>
    <cellStyle name="Normal 41 3 3 5" xfId="11737" xr:uid="{E8BBFC76-0DF2-4406-A191-1A9F6AA8DB56}"/>
    <cellStyle name="Normal 41 4" xfId="1471" xr:uid="{33A20ED0-DAA6-420E-9127-92B09338CE26}"/>
    <cellStyle name="Normal 41 4 2" xfId="3496" xr:uid="{B6BD9269-3F97-4080-B0A7-CCE97E5FD3E7}"/>
    <cellStyle name="Normal 41 4 2 2" xfId="7505" xr:uid="{80A4E381-CCC6-4B61-B36C-7207509606A0}"/>
    <cellStyle name="Normal 41 4 2 3" xfId="28410" xr:uid="{CE5A0B08-ED6B-41F4-B5DA-BC1D1DD65603}"/>
    <cellStyle name="Normal 41 4 3" xfId="5514" xr:uid="{D7747557-18D7-48C5-BF02-CB493D647A55}"/>
    <cellStyle name="Normal 41 4 4" xfId="10009" xr:uid="{243A63CC-BE7A-44B5-962A-EAEDCA908BAA}"/>
    <cellStyle name="Normal 41 4 5" xfId="12239" xr:uid="{CE88B18D-0F11-4966-AF9E-F6407B7BC0EC}"/>
    <cellStyle name="Normal 41 5" xfId="2430" xr:uid="{970CDDE0-7CEF-4846-A82E-7F7262F82F0F}"/>
    <cellStyle name="Normal 41 5 2" xfId="6439" xr:uid="{35061BAC-ECB4-4F31-9144-1079D37C5240}"/>
    <cellStyle name="Normal 41 5 3" xfId="27321" xr:uid="{5F8B0D3E-936E-4150-80D9-A1A4F47BFD27}"/>
    <cellStyle name="Normal 41 6" xfId="4424" xr:uid="{B5AEBE66-3C97-419F-9D42-EFC871EE4D3B}"/>
    <cellStyle name="Normal 41 6 2" xfId="25613" xr:uid="{41F37CBA-CBDE-4E05-AE86-2ECECAD15B72}"/>
    <cellStyle name="Normal 41 7" xfId="8922" xr:uid="{69D3A374-14F2-46A3-B78F-928318929189}"/>
    <cellStyle name="Normal 41 8" xfId="11107" xr:uid="{17BBE4B9-3CDB-445E-BCEB-7728D30B7F24}"/>
    <cellStyle name="Normal 410" xfId="29615" xr:uid="{4AE97AD4-0C19-4239-A7DB-357D5941EA28}"/>
    <cellStyle name="Normal 411" xfId="29616" xr:uid="{E64B22C6-4268-4D7B-A11D-0DC2028334FE}"/>
    <cellStyle name="Normal 412" xfId="29622" xr:uid="{21E67167-BF7B-4292-A47E-9195647D09EA}"/>
    <cellStyle name="Normal 413" xfId="29662" xr:uid="{8D7EB7C3-6420-44AE-A2F3-6C53ADDB32B7}"/>
    <cellStyle name="Normal 414" xfId="29624" xr:uid="{AC90B92E-6362-459F-9D44-825CA6EE9227}"/>
    <cellStyle name="Normal 415" xfId="29630" xr:uid="{CFF71CA8-E897-47D6-8AA0-D68F8E3CB320}"/>
    <cellStyle name="Normal 416" xfId="29657" xr:uid="{BC187E94-65D8-4AE4-86A2-3690E467CDDD}"/>
    <cellStyle name="Normal 417" xfId="29637" xr:uid="{FC3B7680-EEA2-4E40-911E-34D4E702152D}"/>
    <cellStyle name="Normal 418" xfId="29650" xr:uid="{1AE8004E-599C-4588-AC57-6B18A031CEEB}"/>
    <cellStyle name="Normal 419" xfId="29619" xr:uid="{4887AE4F-21B2-441E-BEE4-35CFD2C45093}"/>
    <cellStyle name="Normal 42" xfId="160" xr:uid="{19E3B514-A402-4FAD-A049-255A7CDCB4F1}"/>
    <cellStyle name="Normal 42 2" xfId="330" xr:uid="{2AC44A2E-C0BB-4256-9509-7BF4BA8E8421}"/>
    <cellStyle name="Normal 42 2 2" xfId="344" xr:uid="{1B044BD9-D04F-41ED-AB34-5C39CC1DDB0E}"/>
    <cellStyle name="Normal 42 2 2 2" xfId="1741" xr:uid="{71667A33-EC80-40BA-87BC-058C2DF7FDD2}"/>
    <cellStyle name="Normal 42 2 2 2 2" xfId="3765" xr:uid="{8B2BBC3D-947D-4FD6-A9CD-2815BD531956}"/>
    <cellStyle name="Normal 42 2 2 2 2 2" xfId="7774" xr:uid="{AF7ECBD0-F255-47A3-A1A8-BDF1C2187DB4}"/>
    <cellStyle name="Normal 42 2 2 2 2 3" xfId="28660" xr:uid="{105C572A-0D68-4AC4-9CE6-42D431C61BB5}"/>
    <cellStyle name="Normal 42 2 2 2 3" xfId="5783" xr:uid="{17653F15-3CE6-4961-BB6A-FA941423A2D2}"/>
    <cellStyle name="Normal 42 2 2 2 4" xfId="10278" xr:uid="{5838E773-833B-4CF1-83CD-851B4E89611B}"/>
    <cellStyle name="Normal 42 2 2 2 5" xfId="12508" xr:uid="{179E302A-AB09-4972-B16C-AB42A72FD6E8}"/>
    <cellStyle name="Normal 42 2 3" xfId="694" xr:uid="{D25C9A82-3B90-436D-8919-2CC20314DC58}"/>
    <cellStyle name="Normal 42 2 3 2" xfId="2728" xr:uid="{F4FD54F9-3307-49C8-B30A-9B3272E44298}"/>
    <cellStyle name="Normal 42 2 3 2 2" xfId="6737" xr:uid="{260954BB-78D6-49AB-B752-FB23C487F25D}"/>
    <cellStyle name="Normal 42 2 3 2 3" xfId="27678" xr:uid="{4CF6C6AF-C26D-4F1A-9AD4-2B98B130FD5E}"/>
    <cellStyle name="Normal 42 2 3 3" xfId="4745" xr:uid="{9FA9A4C3-2BA1-4B4D-92E6-6081A505180F}"/>
    <cellStyle name="Normal 42 2 3 4" xfId="9240" xr:uid="{87070CD7-8C15-4BC8-8D60-DF715BB50CAB}"/>
    <cellStyle name="Normal 42 2 3 5" xfId="11469" xr:uid="{71970E45-E8ED-4A6E-9810-AC6806F758A9}"/>
    <cellStyle name="Normal 42 2 4" xfId="8489" xr:uid="{C5A038C4-F237-41AC-885E-DE0F6808955B}"/>
    <cellStyle name="Normal 42 2 4 2" xfId="27428" xr:uid="{1255FE33-0FCB-4CD4-89EF-04FAB509347D}"/>
    <cellStyle name="Normal 42 3" xfId="284" xr:uid="{C2C0CFF3-E329-40AA-A7D6-5F47EFB80F0E}"/>
    <cellStyle name="Normal 42 3 2" xfId="2008" xr:uid="{E013540E-65B9-4A8A-B635-7AD466E0D737}"/>
    <cellStyle name="Normal 42 3 2 2" xfId="4032" xr:uid="{892CEEC9-6ED6-4B3A-A51B-B51000803E5F}"/>
    <cellStyle name="Normal 42 3 2 2 2" xfId="8041" xr:uid="{F8AF57A0-1829-4CC3-B832-E5DC2DB54E4E}"/>
    <cellStyle name="Normal 42 3 2 2 3" xfId="28920" xr:uid="{1368BD26-8F7E-411D-8391-C1A521259B44}"/>
    <cellStyle name="Normal 42 3 2 3" xfId="6050" xr:uid="{EA5E3335-434E-47B0-A269-9152A2FCA0F3}"/>
    <cellStyle name="Normal 42 3 2 4" xfId="10545" xr:uid="{03F398B4-57E9-437F-AC61-9A2C8A17F29D}"/>
    <cellStyle name="Normal 42 3 2 5" xfId="12775" xr:uid="{E4141BDF-7C11-4CCD-A932-28F0CAAC1CAD}"/>
    <cellStyle name="Normal 42 3 3" xfId="967" xr:uid="{821F5075-7EBD-4111-A421-28966E07A504}"/>
    <cellStyle name="Normal 42 3 3 2" xfId="2995" xr:uid="{A7E67200-1E37-4651-9045-FA3FB9C419BD}"/>
    <cellStyle name="Normal 42 3 3 2 2" xfId="7004" xr:uid="{B3D17EC5-D475-4C05-9EEA-3FC262D7436F}"/>
    <cellStyle name="Normal 42 3 3 2 3" xfId="27923" xr:uid="{CC2A8AC3-5E8E-412E-BE55-9B2744AABA1C}"/>
    <cellStyle name="Normal 42 3 3 3" xfId="5013" xr:uid="{C8DE4607-4B63-4FCD-94D2-73BD3164DED4}"/>
    <cellStyle name="Normal 42 3 3 4" xfId="9508" xr:uid="{DE2408D2-3F94-4D42-B76C-C62651603A7C}"/>
    <cellStyle name="Normal 42 3 3 5" xfId="11738" xr:uid="{ECDB2249-B504-4184-A800-443BFB032AB9}"/>
    <cellStyle name="Normal 42 4" xfId="1472" xr:uid="{BF8E2D1D-A5B6-4062-8ED2-042558D58E8A}"/>
    <cellStyle name="Normal 42 4 2" xfId="3497" xr:uid="{45AA006E-A8B9-44FA-B763-A51F6E7C95A2}"/>
    <cellStyle name="Normal 42 4 2 2" xfId="7506" xr:uid="{70CB056A-B5BA-4B1C-917D-5093E79366EE}"/>
    <cellStyle name="Normal 42 4 2 3" xfId="28411" xr:uid="{FE95F67D-0AD5-4F68-BAC3-25A91A0A2E97}"/>
    <cellStyle name="Normal 42 4 3" xfId="5515" xr:uid="{9E441060-5837-470A-A81A-5CD11C2E69A0}"/>
    <cellStyle name="Normal 42 4 4" xfId="10010" xr:uid="{F741515F-66B4-4DD5-9D75-483AF3B0A425}"/>
    <cellStyle name="Normal 42 4 5" xfId="12240" xr:uid="{038CF844-B327-45F9-90DA-A5816862D926}"/>
    <cellStyle name="Normal 42 5" xfId="2431" xr:uid="{2BE94233-284A-4E68-A09A-7FE94F20EFB1}"/>
    <cellStyle name="Normal 42 5 2" xfId="6440" xr:uid="{96E105AC-862F-4E88-99F9-639FC33AD409}"/>
    <cellStyle name="Normal 42 5 3" xfId="27322" xr:uid="{F2EEF159-B9BA-47DE-810F-37F751D81B27}"/>
    <cellStyle name="Normal 42 6" xfId="4425" xr:uid="{8892117F-F2A5-4B57-AFFC-EFCE7A97446A}"/>
    <cellStyle name="Normal 42 6 2" xfId="25614" xr:uid="{78B5C52F-7DAB-4EA2-A0E4-41B62D1B4B25}"/>
    <cellStyle name="Normal 42 7" xfId="8923" xr:uid="{52A782DA-C011-45FF-B220-4655B7F292F9}"/>
    <cellStyle name="Normal 42 8" xfId="11108" xr:uid="{0EC92F4E-8443-41AC-B608-BC1F7BA659F2}"/>
    <cellStyle name="Normal 420" xfId="29666" xr:uid="{661DADA2-67D9-4B20-8EFA-D9470774F1FE}"/>
    <cellStyle name="Normal 421" xfId="29632" xr:uid="{F68FA80F-C73A-4FBF-8F24-D5B76DA47AD4}"/>
    <cellStyle name="Normal 422" xfId="29655" xr:uid="{4534F8B6-DECC-48FA-B4C6-35A9FDD7E29B}"/>
    <cellStyle name="Normal 423" xfId="29629" xr:uid="{9051C8CE-6E4B-4BD1-B94A-A7B6477E2EB0}"/>
    <cellStyle name="Normal 424" xfId="29658" xr:uid="{9E80FC47-8371-4EA5-8A23-9E2E9C07121F}"/>
    <cellStyle name="Normal 425" xfId="29626" xr:uid="{38ABB7D0-E012-4154-B770-8965802D6162}"/>
    <cellStyle name="Normal 426" xfId="29665" xr:uid="{E4853A35-9415-479D-88B5-2FEDF755D73F}"/>
    <cellStyle name="Normal 427" xfId="29627" xr:uid="{6AE61543-8155-466D-AECF-1E4BE42D7112}"/>
    <cellStyle name="Normal 428" xfId="29660" xr:uid="{69A97A92-A493-4A01-8D17-9D479399DB2D}"/>
    <cellStyle name="Normal 429" xfId="29669" xr:uid="{9E19DD53-4A1A-46FC-B631-F70104DB4682}"/>
    <cellStyle name="Normal 43" xfId="161" xr:uid="{F5A76580-471B-40DB-9D3A-BE85E2B7EB40}"/>
    <cellStyle name="Normal 43 2" xfId="331" xr:uid="{3E079C95-8950-433F-AC00-96D70536A083}"/>
    <cellStyle name="Normal 43 2 2" xfId="356" xr:uid="{F492312F-CC5D-4B72-8C2C-F19AF7F04E72}"/>
    <cellStyle name="Normal 43 2 2 2" xfId="1742" xr:uid="{D4E046C5-9660-49B9-BAA0-6FA101E5D008}"/>
    <cellStyle name="Normal 43 2 2 2 2" xfId="3766" xr:uid="{0CCB8DAB-D800-4E40-8FFF-5C8E6E6A94AA}"/>
    <cellStyle name="Normal 43 2 2 2 2 2" xfId="7775" xr:uid="{539C8C98-38F3-4369-89F4-9C6310E8C459}"/>
    <cellStyle name="Normal 43 2 2 2 2 3" xfId="28661" xr:uid="{5F25EDC2-14CB-49B4-AE19-954F63411E9A}"/>
    <cellStyle name="Normal 43 2 2 2 3" xfId="5784" xr:uid="{6D2323DA-9F2D-4C34-A648-7D0B71FE3F69}"/>
    <cellStyle name="Normal 43 2 2 2 4" xfId="10279" xr:uid="{231448C4-F222-4617-B7DB-761FC62FC19B}"/>
    <cellStyle name="Normal 43 2 2 2 5" xfId="12509" xr:uid="{EB509301-95B0-4F7A-87FB-AFA861CE996B}"/>
    <cellStyle name="Normal 43 2 3" xfId="695" xr:uid="{D0787B3D-FB42-43EC-92DE-9D0EF884D069}"/>
    <cellStyle name="Normal 43 2 3 2" xfId="2729" xr:uid="{D8A192DD-133A-42CF-8172-959534629189}"/>
    <cellStyle name="Normal 43 2 3 2 2" xfId="6738" xr:uid="{4E71BD8F-E1B9-42DA-A94D-C3EBEB959A83}"/>
    <cellStyle name="Normal 43 2 3 2 3" xfId="27679" xr:uid="{68C1FA7C-3AD1-40CA-908B-713573BF887C}"/>
    <cellStyle name="Normal 43 2 3 3" xfId="4746" xr:uid="{4E92A6D6-310F-437F-9F52-1A60C4CF5F5D}"/>
    <cellStyle name="Normal 43 2 3 4" xfId="9241" xr:uid="{1E528732-0E0B-4A96-B7C6-CCA87D137140}"/>
    <cellStyle name="Normal 43 2 3 5" xfId="11470" xr:uid="{D358C6C6-5413-492C-A464-628A95C563AC}"/>
    <cellStyle name="Normal 43 2 4" xfId="8453" xr:uid="{2BCD9584-2C85-4823-868B-1ABF8ADB8DEB}"/>
    <cellStyle name="Normal 43 2 4 2" xfId="27429" xr:uid="{F6207198-9F0B-4270-A192-CE163E04E25C}"/>
    <cellStyle name="Normal 43 3" xfId="285" xr:uid="{DEA68942-34A9-4C09-B568-39A0F3AA9806}"/>
    <cellStyle name="Normal 43 3 2" xfId="2009" xr:uid="{066AA550-B000-48F1-A643-77C6EA34E11E}"/>
    <cellStyle name="Normal 43 3 2 2" xfId="4033" xr:uid="{CA75F1BC-0E77-4115-A4AE-991200C9E732}"/>
    <cellStyle name="Normal 43 3 2 2 2" xfId="8042" xr:uid="{B4CF6204-2D02-4285-9879-3F599455BCF8}"/>
    <cellStyle name="Normal 43 3 2 2 3" xfId="28921" xr:uid="{FA171BB7-F6F1-4942-B4B0-708FCE8FE149}"/>
    <cellStyle name="Normal 43 3 2 3" xfId="6051" xr:uid="{CD4F59BF-CCC4-47F9-B148-4E691F8A3949}"/>
    <cellStyle name="Normal 43 3 2 4" xfId="10546" xr:uid="{976C09C8-4395-4539-A62E-9A6BC2E27AF7}"/>
    <cellStyle name="Normal 43 3 2 5" xfId="12776" xr:uid="{E9A79B07-857E-4030-80C7-5349C63C588F}"/>
    <cellStyle name="Normal 43 3 3" xfId="968" xr:uid="{D98A5D2C-4862-4447-950C-CF7BE9823D18}"/>
    <cellStyle name="Normal 43 3 3 2" xfId="2996" xr:uid="{5EDC89CE-D10E-40C5-86F4-1EA82FB0F9D5}"/>
    <cellStyle name="Normal 43 3 3 2 2" xfId="7005" xr:uid="{9BF825BA-2D51-40E5-9177-3942E52F709A}"/>
    <cellStyle name="Normal 43 3 3 2 3" xfId="27924" xr:uid="{1B2062F6-2DB1-455E-B156-A389194BC123}"/>
    <cellStyle name="Normal 43 3 3 3" xfId="5014" xr:uid="{1CDE3CDA-6F30-4276-AAE2-37B15B26BAF2}"/>
    <cellStyle name="Normal 43 3 3 4" xfId="9509" xr:uid="{A016589E-D633-433C-BD80-297F7C34FAE3}"/>
    <cellStyle name="Normal 43 3 3 5" xfId="11739" xr:uid="{4E245C50-DA0F-4703-834E-232BAE2B77C1}"/>
    <cellStyle name="Normal 43 4" xfId="1473" xr:uid="{8EEDD6A3-C905-4D4C-A4D4-53151022E203}"/>
    <cellStyle name="Normal 43 4 2" xfId="3498" xr:uid="{5A841D00-38B6-4677-AC9D-3BF2B36DD71B}"/>
    <cellStyle name="Normal 43 4 2 2" xfId="7507" xr:uid="{868F83E9-9093-42B9-A50D-D0BCEBBBB726}"/>
    <cellStyle name="Normal 43 4 2 3" xfId="28412" xr:uid="{40D21F68-CF83-4D7A-8EF6-60ED60300287}"/>
    <cellStyle name="Normal 43 4 3" xfId="5516" xr:uid="{B75182E2-4F94-4348-9410-E583E1236AC9}"/>
    <cellStyle name="Normal 43 4 4" xfId="10011" xr:uid="{AE5C4703-E07C-4EB1-85B2-7AF684D40B0D}"/>
    <cellStyle name="Normal 43 4 5" xfId="12241" xr:uid="{63B7C56F-3148-43AA-8F15-5FDB898B9690}"/>
    <cellStyle name="Normal 43 5" xfId="2432" xr:uid="{7F1E9CA2-FBE4-4CF5-82AC-8C12DC1333E5}"/>
    <cellStyle name="Normal 43 5 2" xfId="6441" xr:uid="{3969292A-BDBF-445B-8758-00E83AC6401F}"/>
    <cellStyle name="Normal 43 5 3" xfId="27323" xr:uid="{765D6272-47DE-4ED0-A980-D794B220781A}"/>
    <cellStyle name="Normal 43 6" xfId="4426" xr:uid="{E97E1592-D658-4DDF-BCE3-B23FAB38CA61}"/>
    <cellStyle name="Normal 43 6 2" xfId="25615" xr:uid="{3B29B27E-75F6-4DCC-815E-558C41541394}"/>
    <cellStyle name="Normal 43 7" xfId="8924" xr:uid="{556B3AC7-2FB8-4142-A30E-C6B400FDB5CF}"/>
    <cellStyle name="Normal 43 8" xfId="11109" xr:uid="{0CAD40B5-C4E5-49BB-A106-317BF218F458}"/>
    <cellStyle name="Normal 430" xfId="29623" xr:uid="{4AB02EA1-0B51-4D57-B1BC-A86F4ED158F1}"/>
    <cellStyle name="Normal 431" xfId="29638" xr:uid="{EFD400C2-D9D2-42F1-8C96-EFAEE31978E5}"/>
    <cellStyle name="Normal 432" xfId="29636" xr:uid="{7C8D0516-1809-48EF-8112-A43C06E021EA}"/>
    <cellStyle name="Normal 433" xfId="29651" xr:uid="{E8574FC5-16EB-47F4-AB53-8EF59E0B95AC}"/>
    <cellStyle name="Normal 434" xfId="29643" xr:uid="{3C166C5A-3860-4680-B6C3-BF66A9BD6919}"/>
    <cellStyle name="Normal 435" xfId="29645" xr:uid="{FAF7038F-0785-4F30-AB6F-A3F651BC2E34}"/>
    <cellStyle name="Normal 436" xfId="29644" xr:uid="{E2B01E7B-45BF-4C5F-9482-7B5077CF1ABB}"/>
    <cellStyle name="Normal 44" xfId="162" xr:uid="{B9AAE2BF-CC17-4A43-A7AA-743CECE75F80}"/>
    <cellStyle name="Normal 44 2" xfId="332" xr:uid="{3B7C21FC-7133-4A45-8DF0-12196FEF440A}"/>
    <cellStyle name="Normal 44 2 2" xfId="348" xr:uid="{8AB31FC4-BD5D-49EB-BDCB-0A50837E0E09}"/>
    <cellStyle name="Normal 44 2 2 2" xfId="1743" xr:uid="{0E9921AE-6B48-4E22-8C1F-32207EA0BD39}"/>
    <cellStyle name="Normal 44 2 2 2 2" xfId="3767" xr:uid="{FC6B1CEE-5340-4083-952A-E5E0D4FABDFE}"/>
    <cellStyle name="Normal 44 2 2 2 2 2" xfId="7776" xr:uid="{92BEDB7E-83BB-4E72-BF6D-1AF911C36D03}"/>
    <cellStyle name="Normal 44 2 2 2 2 3" xfId="28662" xr:uid="{DCD17EA1-34E7-4F21-9449-830D98DE6253}"/>
    <cellStyle name="Normal 44 2 2 2 3" xfId="5785" xr:uid="{B1177446-CE2C-4B7C-8554-CA4F7EA797F2}"/>
    <cellStyle name="Normal 44 2 2 2 4" xfId="10280" xr:uid="{40457EAF-4D20-4FCB-B124-A63F9C56FFC1}"/>
    <cellStyle name="Normal 44 2 2 2 5" xfId="12510" xr:uid="{F0B468D9-C757-4CB5-A93B-435D5E24EE38}"/>
    <cellStyle name="Normal 44 2 3" xfId="696" xr:uid="{F5FBAAAF-683D-4A95-91CD-1C7B0FF6B739}"/>
    <cellStyle name="Normal 44 2 3 2" xfId="2730" xr:uid="{C2B523F1-38D3-4D5B-8D88-DEA5F5F5FABF}"/>
    <cellStyle name="Normal 44 2 3 2 2" xfId="6739" xr:uid="{B7D2658E-83FC-4933-8AC8-0DD555481164}"/>
    <cellStyle name="Normal 44 2 3 2 3" xfId="27680" xr:uid="{45AB6F82-BF39-41DC-A7ED-1DDB7CAFE798}"/>
    <cellStyle name="Normal 44 2 3 3" xfId="4747" xr:uid="{06B71289-CB70-421E-A31F-74FA8290E9C7}"/>
    <cellStyle name="Normal 44 2 3 4" xfId="9242" xr:uid="{BBFA44EE-8426-49AE-9CDA-679CF700D6B8}"/>
    <cellStyle name="Normal 44 2 3 5" xfId="11471" xr:uid="{9CDBECE1-C5A7-4380-AA7D-46728CE7D72A}"/>
    <cellStyle name="Normal 44 2 4" xfId="6380" xr:uid="{181BCF78-2A40-49F5-9D38-274EBC11D64A}"/>
    <cellStyle name="Normal 44 2 4 2" xfId="27430" xr:uid="{95F093B8-5319-4A6F-8BEB-A37EC39E885A}"/>
    <cellStyle name="Normal 44 3" xfId="286" xr:uid="{DFF063D3-D2BD-45CA-A7E1-C5C3B8D5B65B}"/>
    <cellStyle name="Normal 44 3 2" xfId="2010" xr:uid="{897735A6-989A-4CEC-89DB-F3FDC6A3D757}"/>
    <cellStyle name="Normal 44 3 2 2" xfId="4034" xr:uid="{57DF1068-2DEA-4564-B653-89F495EEA862}"/>
    <cellStyle name="Normal 44 3 2 2 2" xfId="8043" xr:uid="{50AD8704-4395-47A4-A65B-91D5FF0F8C46}"/>
    <cellStyle name="Normal 44 3 2 2 3" xfId="28922" xr:uid="{7F6F0760-5B41-40C1-80E3-76455A1C3C20}"/>
    <cellStyle name="Normal 44 3 2 3" xfId="6052" xr:uid="{79D07B15-1273-4572-AEF0-07FB5B622835}"/>
    <cellStyle name="Normal 44 3 2 4" xfId="10547" xr:uid="{88BD4977-3002-4589-96B6-9AEDD6188CB2}"/>
    <cellStyle name="Normal 44 3 2 5" xfId="12777" xr:uid="{AB123A25-5B45-4E0B-A3DA-B5BCB75A5983}"/>
    <cellStyle name="Normal 44 3 3" xfId="969" xr:uid="{DAFA2729-15E4-45E3-86C2-2F91EC3288DE}"/>
    <cellStyle name="Normal 44 3 3 2" xfId="2997" xr:uid="{3661FA89-7793-4A84-AEAF-59FC42E059BA}"/>
    <cellStyle name="Normal 44 3 3 2 2" xfId="7006" xr:uid="{18FCFC22-6304-41BD-9258-B6CFBFD4704A}"/>
    <cellStyle name="Normal 44 3 3 2 3" xfId="27925" xr:uid="{8694C56C-03A7-410C-B9AE-BF884C703453}"/>
    <cellStyle name="Normal 44 3 3 3" xfId="5015" xr:uid="{BFECE1F2-4BC8-4DB1-9CAF-89A693C2421D}"/>
    <cellStyle name="Normal 44 3 3 4" xfId="9510" xr:uid="{0B18041D-8CDF-47E4-BDFF-59D57D06CE05}"/>
    <cellStyle name="Normal 44 3 3 5" xfId="11740" xr:uid="{020A5583-90EC-41B9-AC25-DC3889C87045}"/>
    <cellStyle name="Normal 44 4" xfId="1474" xr:uid="{AB367646-8677-4D31-94F5-A780A25F6980}"/>
    <cellStyle name="Normal 44 4 2" xfId="3499" xr:uid="{9C5FB424-972C-4856-ADA0-314C88A1960A}"/>
    <cellStyle name="Normal 44 4 2 2" xfId="7508" xr:uid="{B73D09C4-E993-4AC2-B00E-85790A5ED959}"/>
    <cellStyle name="Normal 44 4 2 3" xfId="28413" xr:uid="{75210755-B4C6-456E-95F5-E9151A051106}"/>
    <cellStyle name="Normal 44 4 3" xfId="5517" xr:uid="{D6646B28-3292-4BDA-9E0C-12BC4037A04B}"/>
    <cellStyle name="Normal 44 4 4" xfId="10012" xr:uid="{2C8C092E-D8EF-4588-BD15-AF22BEA0EE67}"/>
    <cellStyle name="Normal 44 4 5" xfId="12242" xr:uid="{1AE2F9C3-2C93-49A9-B3B7-2E615EAC9C58}"/>
    <cellStyle name="Normal 44 5" xfId="2433" xr:uid="{BF6A2828-B9A7-4CF0-A6CB-58A9690445AB}"/>
    <cellStyle name="Normal 44 5 2" xfId="6442" xr:uid="{CE8D6CDE-199B-4D1E-A132-469BBDB8D49B}"/>
    <cellStyle name="Normal 44 5 3" xfId="27324" xr:uid="{DCFC7D13-9167-4A25-9D74-1E0639929F4F}"/>
    <cellStyle name="Normal 44 6" xfId="4427" xr:uid="{D3FD42C2-7982-4144-96EF-AB25EEC69DA4}"/>
    <cellStyle name="Normal 44 6 2" xfId="25616" xr:uid="{302B5CC9-FAE0-49AD-9502-F6A701383FDB}"/>
    <cellStyle name="Normal 44 7" xfId="8925" xr:uid="{1743E373-9642-447F-A4B5-28D063F427D0}"/>
    <cellStyle name="Normal 44 8" xfId="11110" xr:uid="{383C3228-8D18-4759-AE3C-7896A3DE0CA5}"/>
    <cellStyle name="Normal 45" xfId="163" xr:uid="{A6124ED6-700E-43A7-AADA-809DB8219F9D}"/>
    <cellStyle name="Normal 45 2" xfId="333" xr:uid="{F17809D0-4BAB-4870-9973-AD1E9EF9948F}"/>
    <cellStyle name="Normal 45 2 2" xfId="346" xr:uid="{344C0B8E-3F2C-4520-BF4C-6327C7BAB7AF}"/>
    <cellStyle name="Normal 45 2 2 2" xfId="1744" xr:uid="{D702FF5B-378E-447F-9737-154B06756556}"/>
    <cellStyle name="Normal 45 2 2 2 2" xfId="3768" xr:uid="{EEE29F9B-6682-4395-A92F-DC159DD402D8}"/>
    <cellStyle name="Normal 45 2 2 2 2 2" xfId="7777" xr:uid="{DDA14F50-8467-4884-BBD0-BD31E585A8D5}"/>
    <cellStyle name="Normal 45 2 2 2 2 3" xfId="28663" xr:uid="{10773FC3-87D0-461D-8805-8982D417FBEA}"/>
    <cellStyle name="Normal 45 2 2 2 3" xfId="5786" xr:uid="{FC0E0827-7293-490B-AB9A-C2AFF2C670F9}"/>
    <cellStyle name="Normal 45 2 2 2 4" xfId="10281" xr:uid="{FD8E45D3-6320-4DC6-927E-98584802F0ED}"/>
    <cellStyle name="Normal 45 2 2 2 5" xfId="12511" xr:uid="{FCEC4B42-935A-4A12-9983-B2AE3B3EA7BF}"/>
    <cellStyle name="Normal 45 2 3" xfId="697" xr:uid="{0DB6F29C-41D0-405D-B331-638B7EA77D5F}"/>
    <cellStyle name="Normal 45 2 3 2" xfId="2731" xr:uid="{590DAD98-C858-44B5-93F1-5A9DF0C1A67B}"/>
    <cellStyle name="Normal 45 2 3 2 2" xfId="6740" xr:uid="{6DE32625-5E99-42A3-8CBC-22BC1F46EF0A}"/>
    <cellStyle name="Normal 45 2 3 2 3" xfId="27681" xr:uid="{AD401E01-5EAD-4EA6-8977-752A14EBD377}"/>
    <cellStyle name="Normal 45 2 3 3" xfId="4748" xr:uid="{730244D1-F643-4049-AB1C-6A236F055402}"/>
    <cellStyle name="Normal 45 2 3 4" xfId="9243" xr:uid="{14E6D68A-DDA1-40DF-949A-D9705479C642}"/>
    <cellStyle name="Normal 45 2 3 5" xfId="11472" xr:uid="{4703BC49-7C24-4BA6-BBA5-451182DA994A}"/>
    <cellStyle name="Normal 45 2 4" xfId="8698" xr:uid="{997F7B48-5C0A-44B8-BE84-8A2C484538DF}"/>
    <cellStyle name="Normal 45 2 4 2" xfId="27431" xr:uid="{A4374AB7-1A14-4470-8F55-C25BE9B474FE}"/>
    <cellStyle name="Normal 45 3" xfId="287" xr:uid="{4DFBFFB3-84E2-414D-AE7B-5D0601329B42}"/>
    <cellStyle name="Normal 45 3 2" xfId="2011" xr:uid="{9BC8C647-9DDA-43F9-BF73-024AED3754EC}"/>
    <cellStyle name="Normal 45 3 2 2" xfId="4035" xr:uid="{32EC1BC8-3E95-4265-88DC-DA6B4BF8B669}"/>
    <cellStyle name="Normal 45 3 2 2 2" xfId="8044" xr:uid="{C45F12F7-3D4F-46CD-A5D7-E9059AC43787}"/>
    <cellStyle name="Normal 45 3 2 2 3" xfId="28923" xr:uid="{805C4EE3-1AF6-4C07-8762-7C75C0D8A6EB}"/>
    <cellStyle name="Normal 45 3 2 3" xfId="6053" xr:uid="{6A883A45-5382-45E9-BCD0-3EE94EB3E683}"/>
    <cellStyle name="Normal 45 3 2 4" xfId="10548" xr:uid="{AF41947D-DCF9-4373-870A-DB73630EA19B}"/>
    <cellStyle name="Normal 45 3 2 5" xfId="12778" xr:uid="{18CC21D1-8C1A-4294-827D-CF901DB1CCCB}"/>
    <cellStyle name="Normal 45 3 3" xfId="970" xr:uid="{7B9693AD-3FA1-4B2E-AC5F-23A01900656C}"/>
    <cellStyle name="Normal 45 3 3 2" xfId="2998" xr:uid="{1BF6C9CB-CCE9-44A9-AEB5-2D6AC55892B0}"/>
    <cellStyle name="Normal 45 3 3 2 2" xfId="7007" xr:uid="{A35B19C8-A641-4019-BA01-A4363D8D6EFE}"/>
    <cellStyle name="Normal 45 3 3 2 3" xfId="27926" xr:uid="{4944C846-157F-4D33-A2AB-41DE79EEBF09}"/>
    <cellStyle name="Normal 45 3 3 3" xfId="5016" xr:uid="{D5D4F3D8-057F-4E36-A082-D631B6B1AC31}"/>
    <cellStyle name="Normal 45 3 3 4" xfId="9511" xr:uid="{D0C15079-4340-4005-A6C7-5FFD4D9170E3}"/>
    <cellStyle name="Normal 45 3 3 5" xfId="11741" xr:uid="{58E40D01-8971-45E0-99AE-44293C1A0446}"/>
    <cellStyle name="Normal 45 4" xfId="1475" xr:uid="{CBDA6D40-3303-4495-9F65-03BCCA93CEDD}"/>
    <cellStyle name="Normal 45 4 2" xfId="3500" xr:uid="{AA65A112-73E7-43E1-9F2E-AF83D2104EA2}"/>
    <cellStyle name="Normal 45 4 2 2" xfId="7509" xr:uid="{5EE6B9AF-A14C-4D80-B4DB-6C131B70F938}"/>
    <cellStyle name="Normal 45 4 2 3" xfId="28414" xr:uid="{8E69F09E-BF5D-4480-B6F9-CC2D169FC876}"/>
    <cellStyle name="Normal 45 4 3" xfId="5518" xr:uid="{3A268227-AB4F-4E0D-B30B-34393CE1726F}"/>
    <cellStyle name="Normal 45 4 4" xfId="10013" xr:uid="{E7F1EC36-F19D-451C-9899-1CFF9A9816A6}"/>
    <cellStyle name="Normal 45 4 5" xfId="12243" xr:uid="{2FC75917-2811-42F3-85B7-35527A4A008D}"/>
    <cellStyle name="Normal 45 5" xfId="2434" xr:uid="{0AAB7741-E709-4AB6-B331-918336214CE8}"/>
    <cellStyle name="Normal 45 5 2" xfId="6443" xr:uid="{A5800E4A-72B6-4AF5-B264-588B843A4005}"/>
    <cellStyle name="Normal 45 5 3" xfId="27325" xr:uid="{914F17AA-EB84-4B64-84C7-A362F8720CDD}"/>
    <cellStyle name="Normal 45 6" xfId="4428" xr:uid="{3DCB8DEF-85D1-44DF-B3D5-63428C2C0844}"/>
    <cellStyle name="Normal 45 6 2" xfId="25617" xr:uid="{D2466F61-F314-4580-8C47-6EA3D02E473A}"/>
    <cellStyle name="Normal 45 7" xfId="8926" xr:uid="{A95972AB-CB06-4994-A75D-2BE9D5C53C3D}"/>
    <cellStyle name="Normal 45 8" xfId="11111" xr:uid="{91250E34-6422-4023-85C0-E0369156FFA4}"/>
    <cellStyle name="Normal 46" xfId="164" xr:uid="{A3A2D520-4A00-41F1-9D15-7C4C1E64D064}"/>
    <cellStyle name="Normal 46 2" xfId="334" xr:uid="{91E13A48-D6ED-4D58-B011-54A125CBDF62}"/>
    <cellStyle name="Normal 46 2 2" xfId="205" xr:uid="{0277CB10-5D25-4F37-93B6-0EB5CF67ACBE}"/>
    <cellStyle name="Normal 46 2 2 2" xfId="1745" xr:uid="{E162F4E0-99CB-4F9B-AB45-E6D8750BB33C}"/>
    <cellStyle name="Normal 46 2 2 2 2" xfId="3769" xr:uid="{1D17B2CB-1F3F-4B97-9982-F2CEE00E22A5}"/>
    <cellStyle name="Normal 46 2 2 2 2 2" xfId="7778" xr:uid="{1E75F1ED-6E65-44CC-BB21-8D1EABA7B858}"/>
    <cellStyle name="Normal 46 2 2 2 2 3" xfId="28664" xr:uid="{85F86B0E-5E5D-4DE8-9F64-8B86DA9C4689}"/>
    <cellStyle name="Normal 46 2 2 2 3" xfId="5787" xr:uid="{E2C3A733-5BBB-49A7-A182-7C3627CAF92D}"/>
    <cellStyle name="Normal 46 2 2 2 4" xfId="10282" xr:uid="{D7C52E3F-6130-4255-9E9C-425234F86082}"/>
    <cellStyle name="Normal 46 2 2 2 5" xfId="12512" xr:uid="{B170E58A-C599-4736-ACA9-81A5534465DC}"/>
    <cellStyle name="Normal 46 2 3" xfId="698" xr:uid="{EC359AEC-BEF7-4FA7-8797-21CE0538AB77}"/>
    <cellStyle name="Normal 46 2 3 2" xfId="2732" xr:uid="{271BA867-397A-4933-8F96-76E6DFC2D5D0}"/>
    <cellStyle name="Normal 46 2 3 2 2" xfId="6741" xr:uid="{BFD5F95B-7B65-47EC-B685-9C91F1A87E57}"/>
    <cellStyle name="Normal 46 2 3 2 3" xfId="27682" xr:uid="{25D7ABF4-DDAA-4B4A-9478-65587683C165}"/>
    <cellStyle name="Normal 46 2 3 3" xfId="4749" xr:uid="{7968FD75-1C73-4F89-81C9-BE01890A46AF}"/>
    <cellStyle name="Normal 46 2 3 4" xfId="9244" xr:uid="{E8E98FA7-AAB7-4AFF-8C3C-F5CDF942629C}"/>
    <cellStyle name="Normal 46 2 3 5" xfId="11473" xr:uid="{A6FAD808-22A1-40B7-8AC1-E2EE24853B5D}"/>
    <cellStyle name="Normal 46 2 4" xfId="4362" xr:uid="{60BC197E-7B67-441D-AC68-AD7690E6E709}"/>
    <cellStyle name="Normal 46 2 4 2" xfId="27432" xr:uid="{6EACD2C7-74B9-4191-BBF7-69B21807ABF0}"/>
    <cellStyle name="Normal 46 3" xfId="288" xr:uid="{6C53F5DA-0A8D-480F-9CC7-E339D3E896E4}"/>
    <cellStyle name="Normal 46 3 2" xfId="2012" xr:uid="{708A39B7-28C1-4C8B-8441-B5763077A1DF}"/>
    <cellStyle name="Normal 46 3 2 2" xfId="4036" xr:uid="{B3DECEC2-EFF3-4A59-A4EB-B386490417AD}"/>
    <cellStyle name="Normal 46 3 2 2 2" xfId="8045" xr:uid="{6AAE6DCD-AB12-48A0-8CFC-EA8D2C71F925}"/>
    <cellStyle name="Normal 46 3 2 2 3" xfId="28924" xr:uid="{A7B648D5-8C18-4CB4-94BB-17AA84B008C7}"/>
    <cellStyle name="Normal 46 3 2 3" xfId="6054" xr:uid="{90A865F9-77BC-4C15-88BE-C8D9740AC386}"/>
    <cellStyle name="Normal 46 3 2 4" xfId="10549" xr:uid="{99F32791-2BEA-467A-8BF3-63F90C3A1711}"/>
    <cellStyle name="Normal 46 3 2 5" xfId="12779" xr:uid="{673494E8-BEAE-4EFF-8F6C-2AF22309EF4F}"/>
    <cellStyle name="Normal 46 3 3" xfId="971" xr:uid="{9C42034C-97AE-4D1B-8AA7-89683F334F58}"/>
    <cellStyle name="Normal 46 3 3 2" xfId="2999" xr:uid="{F3997B08-3EE0-4A9A-AF79-5A1FD916801B}"/>
    <cellStyle name="Normal 46 3 3 2 2" xfId="7008" xr:uid="{B5647383-881D-42EE-8937-907FD8B59037}"/>
    <cellStyle name="Normal 46 3 3 2 3" xfId="27927" xr:uid="{5DF19541-57D3-4A83-8873-C7E52F3E99C6}"/>
    <cellStyle name="Normal 46 3 3 3" xfId="5017" xr:uid="{DCB9828A-5539-4196-B6BE-BC9B4A8027C0}"/>
    <cellStyle name="Normal 46 3 3 4" xfId="9512" xr:uid="{D4B86527-B74C-483F-886A-539E0C9581B0}"/>
    <cellStyle name="Normal 46 3 3 5" xfId="11742" xr:uid="{19A8D051-CF9C-47F4-A963-6390646AC2E5}"/>
    <cellStyle name="Normal 46 4" xfId="1476" xr:uid="{99A9D4B9-09C8-472C-8E36-B62BF04238BA}"/>
    <cellStyle name="Normal 46 4 2" xfId="3501" xr:uid="{1F295B40-17CE-4597-948A-164C98B36377}"/>
    <cellStyle name="Normal 46 4 2 2" xfId="7510" xr:uid="{329B9D89-F948-4352-B067-C8654FD1328C}"/>
    <cellStyle name="Normal 46 4 2 3" xfId="28415" xr:uid="{6D95CF78-9D49-4FDA-9342-EF3E55CE61AD}"/>
    <cellStyle name="Normal 46 4 3" xfId="5519" xr:uid="{4D3D3430-ADB2-45E3-A47C-EC8356C09FDF}"/>
    <cellStyle name="Normal 46 4 4" xfId="10014" xr:uid="{83B43167-887C-4AFF-BD13-11F14BC1870C}"/>
    <cellStyle name="Normal 46 4 5" xfId="12244" xr:uid="{40C54926-7351-4B48-A1EB-96239DC3FBE1}"/>
    <cellStyle name="Normal 46 5" xfId="2435" xr:uid="{1DD43D38-CD3A-4300-A6FC-1EFA6469AF0A}"/>
    <cellStyle name="Normal 46 5 2" xfId="6444" xr:uid="{CDA1F838-923E-4423-BFB6-59D1D1A594D6}"/>
    <cellStyle name="Normal 46 5 3" xfId="27326" xr:uid="{61548373-45E3-4DE3-8A67-BA933B09F3D5}"/>
    <cellStyle name="Normal 46 6" xfId="4429" xr:uid="{4C4A4BD7-DFD7-4044-A35E-72E873C1ED4D}"/>
    <cellStyle name="Normal 46 6 2" xfId="25618" xr:uid="{230BD4C7-E42A-4AE8-8189-AE3CFBDD6E19}"/>
    <cellStyle name="Normal 46 7" xfId="8927" xr:uid="{4097040F-7B68-4823-8058-27236647AE8C}"/>
    <cellStyle name="Normal 46 8" xfId="11112" xr:uid="{18504D0B-3380-48E4-AFF5-EBAE64D0B920}"/>
    <cellStyle name="Normal 47" xfId="165" xr:uid="{4C915903-F5E2-4B5F-B1C8-36E879E86BEE}"/>
    <cellStyle name="Normal 47 2" xfId="335" xr:uid="{AE5C425D-3D07-42F2-A117-CC5BE3886836}"/>
    <cellStyle name="Normal 47 2 2" xfId="354" xr:uid="{D13110DB-0453-43F9-8036-FB897F741293}"/>
    <cellStyle name="Normal 47 2 2 2" xfId="1746" xr:uid="{235B243D-E7A1-4472-9A8E-F9173B312BD3}"/>
    <cellStyle name="Normal 47 2 2 2 2" xfId="3770" xr:uid="{E3C9DB07-D4BB-406C-8685-64A4842BF798}"/>
    <cellStyle name="Normal 47 2 2 2 2 2" xfId="7779" xr:uid="{05D3A3EC-B29C-4438-9E57-99255F568EC5}"/>
    <cellStyle name="Normal 47 2 2 2 2 3" xfId="28665" xr:uid="{5147A9F3-BD9C-4BE1-B88D-315A1402E789}"/>
    <cellStyle name="Normal 47 2 2 2 3" xfId="5788" xr:uid="{E9D0BECA-B6CE-4CD1-AF61-DA3EB8CA306E}"/>
    <cellStyle name="Normal 47 2 2 2 4" xfId="10283" xr:uid="{3CA3A454-29A4-4D09-A9E7-864F524290C0}"/>
    <cellStyle name="Normal 47 2 2 2 5" xfId="12513" xr:uid="{A4540C53-1730-4566-B6AE-9B90810FDCDB}"/>
    <cellStyle name="Normal 47 2 3" xfId="699" xr:uid="{35C69243-39B0-4734-AFDC-59A6D873A655}"/>
    <cellStyle name="Normal 47 2 3 2" xfId="2733" xr:uid="{73F5B187-DE76-461C-A999-33481170D71C}"/>
    <cellStyle name="Normal 47 2 3 2 2" xfId="6742" xr:uid="{D183E745-C168-41AC-ACDC-3D9807689FDB}"/>
    <cellStyle name="Normal 47 2 3 2 3" xfId="27683" xr:uid="{843AE2C8-863D-47F6-A584-E6F6D19E6035}"/>
    <cellStyle name="Normal 47 2 3 3" xfId="4750" xr:uid="{80E9BF9C-0785-46A2-9DEE-AB0607121BEF}"/>
    <cellStyle name="Normal 47 2 3 4" xfId="9245" xr:uid="{9F1EE035-EEA2-412F-B952-65BAB5E33780}"/>
    <cellStyle name="Normal 47 2 3 5" xfId="11474" xr:uid="{76ED4AF4-C5E8-447E-B5D5-FDD954E0F71D}"/>
    <cellStyle name="Normal 47 2 4" xfId="8561" xr:uid="{4A29DD4E-D789-4D08-A0CB-F34A0B5C0BCA}"/>
    <cellStyle name="Normal 47 2 4 2" xfId="27433" xr:uid="{BF2DA13A-156E-49BD-8300-058882EFA600}"/>
    <cellStyle name="Normal 47 3" xfId="289" xr:uid="{08F43A44-ED86-4693-A9E7-8FBBA2C1AF58}"/>
    <cellStyle name="Normal 47 3 2" xfId="2013" xr:uid="{89C05537-9C8A-4F6C-BCD0-B91F46E0539D}"/>
    <cellStyle name="Normal 47 3 2 2" xfId="4037" xr:uid="{DA577798-DF58-494D-8529-E0756B9F1E4B}"/>
    <cellStyle name="Normal 47 3 2 2 2" xfId="8046" xr:uid="{4FD45388-0FBD-43BE-AD58-5502FEF1496E}"/>
    <cellStyle name="Normal 47 3 2 2 3" xfId="28925" xr:uid="{9A312B77-9FCD-4265-B048-82F64C7F856C}"/>
    <cellStyle name="Normal 47 3 2 3" xfId="6055" xr:uid="{63537449-2DEA-4C72-8C04-DA460A28E933}"/>
    <cellStyle name="Normal 47 3 2 4" xfId="10550" xr:uid="{A7909C3E-958F-4E3A-B1EF-F6784E121E69}"/>
    <cellStyle name="Normal 47 3 2 5" xfId="12780" xr:uid="{19E5B002-6135-4111-8372-0877A96756E2}"/>
    <cellStyle name="Normal 47 3 3" xfId="972" xr:uid="{65682A1D-7817-4D71-A292-C27DC630D34A}"/>
    <cellStyle name="Normal 47 3 3 2" xfId="3000" xr:uid="{68B2F84D-B8A9-47E1-B1CC-4ADD8BE053F1}"/>
    <cellStyle name="Normal 47 3 3 2 2" xfId="7009" xr:uid="{42A5C59F-3C73-4C59-A9C5-64927D79998D}"/>
    <cellStyle name="Normal 47 3 3 2 3" xfId="27928" xr:uid="{214B7CE0-111F-4191-8A93-A5D800B3ABC2}"/>
    <cellStyle name="Normal 47 3 3 3" xfId="5018" xr:uid="{DE41E143-904D-46C6-BD14-9ACDF79BD93F}"/>
    <cellStyle name="Normal 47 3 3 4" xfId="9513" xr:uid="{B2829065-F731-4DDC-9045-BBCBCBAA5C13}"/>
    <cellStyle name="Normal 47 3 3 5" xfId="11743" xr:uid="{C6570A48-06F0-4536-A1D7-5A820F07019A}"/>
    <cellStyle name="Normal 47 4" xfId="1477" xr:uid="{3EAE1FE1-EFF6-410A-BDF1-5D2629A572EA}"/>
    <cellStyle name="Normal 47 4 2" xfId="3502" xr:uid="{4022633A-8DE2-4B04-BD8B-C422A5BC57C0}"/>
    <cellStyle name="Normal 47 4 2 2" xfId="7511" xr:uid="{F5074C77-50BB-46B0-A0C4-2F7F786FC5A2}"/>
    <cellStyle name="Normal 47 4 2 3" xfId="28416" xr:uid="{C396CBAE-8638-4B89-AF05-E0F6E0AB8C53}"/>
    <cellStyle name="Normal 47 4 3" xfId="5520" xr:uid="{C4892C25-E707-4A12-9DB1-79CD8949CC74}"/>
    <cellStyle name="Normal 47 4 4" xfId="10015" xr:uid="{5A1034B1-3DA9-4628-BD3A-032E4953CC74}"/>
    <cellStyle name="Normal 47 4 5" xfId="12245" xr:uid="{1B484EAE-F4E4-47D8-8547-FC604DA89DDF}"/>
    <cellStyle name="Normal 47 5" xfId="2436" xr:uid="{E47F8468-2D72-4E63-A6EE-51FFD5A18277}"/>
    <cellStyle name="Normal 47 5 2" xfId="6445" xr:uid="{C0D4F92E-5863-4593-B550-C7D1625B296D}"/>
    <cellStyle name="Normal 47 5 3" xfId="27327" xr:uid="{CB00EE1B-AAEC-451D-9CBD-DE0F3774991B}"/>
    <cellStyle name="Normal 47 6" xfId="4430" xr:uid="{76BF0324-9A73-42B5-8B46-CB133B64906E}"/>
    <cellStyle name="Normal 47 6 2" xfId="25619" xr:uid="{1D2BCE7D-F1E8-479C-9FFB-E35D24622925}"/>
    <cellStyle name="Normal 47 7" xfId="8928" xr:uid="{F2BDFCAD-0831-448F-B493-463D1740FB59}"/>
    <cellStyle name="Normal 47 8" xfId="11113" xr:uid="{24182D4C-8816-47B7-9ADA-036290BFD203}"/>
    <cellStyle name="Normal 48" xfId="166" xr:uid="{3FB0C306-E554-46BE-AECD-BA8C3B0D2B5E}"/>
    <cellStyle name="Normal 48 2" xfId="336" xr:uid="{5D4A60F1-D31A-44EB-9E9A-1465DB8F7E12}"/>
    <cellStyle name="Normal 48 2 2" xfId="368" xr:uid="{54C0E601-A701-4B39-922E-876A0FC741E3}"/>
    <cellStyle name="Normal 48 2 2 2" xfId="1747" xr:uid="{B274CC63-8ADF-4A87-BC34-BBCA37438C68}"/>
    <cellStyle name="Normal 48 2 2 2 2" xfId="3771" xr:uid="{8119655F-BE1F-4C4F-A371-9EC58BA71D98}"/>
    <cellStyle name="Normal 48 2 2 2 2 2" xfId="7780" xr:uid="{64949928-4D44-4E4C-AEA0-9DD544B55E9C}"/>
    <cellStyle name="Normal 48 2 2 2 2 3" xfId="28666" xr:uid="{284158E1-2E30-4F64-8704-065F5B6F8B0E}"/>
    <cellStyle name="Normal 48 2 2 2 3" xfId="5789" xr:uid="{B4B06C2E-9756-46AF-9599-0BFB76D166D1}"/>
    <cellStyle name="Normal 48 2 2 2 4" xfId="10284" xr:uid="{D9E07527-566E-4DD7-85F3-E41BC37DB924}"/>
    <cellStyle name="Normal 48 2 2 2 5" xfId="12514" xr:uid="{7F5671A3-2E3A-488B-B813-DE0EFB97E997}"/>
    <cellStyle name="Normal 48 2 3" xfId="700" xr:uid="{8D642E1C-94C8-4096-833B-518EFAD35BCB}"/>
    <cellStyle name="Normal 48 2 3 2" xfId="2734" xr:uid="{9026DA27-FF42-416B-AB59-068F44629921}"/>
    <cellStyle name="Normal 48 2 3 2 2" xfId="6743" xr:uid="{F7CEC614-AA39-4FFC-8DDB-C38BCFAEAA72}"/>
    <cellStyle name="Normal 48 2 3 2 3" xfId="27684" xr:uid="{62E91B5C-DA36-4AD0-8361-8DB466605039}"/>
    <cellStyle name="Normal 48 2 3 3" xfId="4751" xr:uid="{58607CDB-4094-4B3A-A1AE-4E664FA1BDCF}"/>
    <cellStyle name="Normal 48 2 3 4" xfId="9246" xr:uid="{1BF1DB05-55B7-44BE-9C87-27D1A26FEA7D}"/>
    <cellStyle name="Normal 48 2 3 5" xfId="11475" xr:uid="{CB535710-B274-4733-8E08-47EAC3F993D8}"/>
    <cellStyle name="Normal 48 2 4" xfId="8389" xr:uid="{4F2FE604-0662-41B2-88D5-1E4CA82A6B6D}"/>
    <cellStyle name="Normal 48 2 4 2" xfId="27434" xr:uid="{328175CC-A2E5-4D9B-BFFB-1346051BBE14}"/>
    <cellStyle name="Normal 48 3" xfId="290" xr:uid="{330B9727-13D0-418C-BE4F-22793111DB1D}"/>
    <cellStyle name="Normal 48 3 2" xfId="2014" xr:uid="{5186AD57-04EF-46E4-9EB7-F82DED38D4E8}"/>
    <cellStyle name="Normal 48 3 2 2" xfId="4038" xr:uid="{38CBE1CC-C64C-47B8-9234-990614B5CF94}"/>
    <cellStyle name="Normal 48 3 2 2 2" xfId="8047" xr:uid="{E331B882-C35D-4D6D-8527-2DF0E8E561C6}"/>
    <cellStyle name="Normal 48 3 2 2 3" xfId="28926" xr:uid="{BF2A139C-A33D-4109-8482-E5B6113ABECA}"/>
    <cellStyle name="Normal 48 3 2 3" xfId="6056" xr:uid="{58902D31-488F-4753-B784-D065D06565E2}"/>
    <cellStyle name="Normal 48 3 2 4" xfId="10551" xr:uid="{A06B7101-F3A9-47E2-84A7-BE56AEFF0021}"/>
    <cellStyle name="Normal 48 3 2 5" xfId="12781" xr:uid="{AAAA8653-F64B-4F89-AFB4-05F6827F9B85}"/>
    <cellStyle name="Normal 48 3 3" xfId="973" xr:uid="{6186F302-0D80-4AB7-ABBC-279D2807F7F9}"/>
    <cellStyle name="Normal 48 3 3 2" xfId="3001" xr:uid="{97E6DC31-66F8-4BC6-AC16-228CC8B03098}"/>
    <cellStyle name="Normal 48 3 3 2 2" xfId="7010" xr:uid="{8C330970-B31B-421F-B55E-144AF4235F73}"/>
    <cellStyle name="Normal 48 3 3 2 3" xfId="27929" xr:uid="{58A07583-965B-4CD0-A0A5-20A86EE31F5F}"/>
    <cellStyle name="Normal 48 3 3 3" xfId="5019" xr:uid="{C27A084C-007C-499D-B902-E30C749DE23D}"/>
    <cellStyle name="Normal 48 3 3 4" xfId="9514" xr:uid="{39194DB4-F4A2-4F26-8B40-CD52B5CC0BE8}"/>
    <cellStyle name="Normal 48 3 3 5" xfId="11744" xr:uid="{7A8D2423-9843-4B07-A990-613FC75F9558}"/>
    <cellStyle name="Normal 48 4" xfId="1478" xr:uid="{37D20661-857C-4E62-8435-17488C76E6F9}"/>
    <cellStyle name="Normal 48 4 2" xfId="3503" xr:uid="{E0F8F363-6953-44CA-BF40-F922DD1D81F7}"/>
    <cellStyle name="Normal 48 4 2 2" xfId="7512" xr:uid="{497B3183-2602-4E7F-972D-A5C9C82C8CD8}"/>
    <cellStyle name="Normal 48 4 2 3" xfId="28417" xr:uid="{B1F64FD0-DBA6-44D9-B0F2-45E0DE9B3DEC}"/>
    <cellStyle name="Normal 48 4 3" xfId="5521" xr:uid="{9FD7FC39-8F39-4B3A-964B-D35895E45C18}"/>
    <cellStyle name="Normal 48 4 4" xfId="10016" xr:uid="{CD739E7F-074A-4F39-A904-F320CFEC8953}"/>
    <cellStyle name="Normal 48 4 5" xfId="12246" xr:uid="{94363143-3786-4399-B91F-6A441A23E89A}"/>
    <cellStyle name="Normal 48 5" xfId="2437" xr:uid="{A6ED01C9-8602-4496-BD58-14DF6727E148}"/>
    <cellStyle name="Normal 48 5 2" xfId="6446" xr:uid="{41B86321-C0FD-49ED-85F6-3F7EF59AB38B}"/>
    <cellStyle name="Normal 48 5 3" xfId="27328" xr:uid="{3AA1E997-119D-4238-8552-0F9B4571B82D}"/>
    <cellStyle name="Normal 48 6" xfId="4431" xr:uid="{F887224E-84E4-4D27-BA38-8C7B3A2FFA75}"/>
    <cellStyle name="Normal 48 6 2" xfId="25620" xr:uid="{5DEA6EFF-D836-40A3-A61C-F5BEB03764AB}"/>
    <cellStyle name="Normal 48 7" xfId="8929" xr:uid="{E7AA0499-6127-40F3-989F-5FB86BCF8B24}"/>
    <cellStyle name="Normal 48 8" xfId="11114" xr:uid="{E504DAA4-18F9-4DD5-82E7-05837206CB0C}"/>
    <cellStyle name="Normal 49" xfId="167" xr:uid="{7C6D930F-856A-42F0-BB9C-2FACD69D0951}"/>
    <cellStyle name="Normal 49 2" xfId="337" xr:uid="{90962C21-2EF3-407F-B475-583CF4A58EB8}"/>
    <cellStyle name="Normal 49 2 2" xfId="369" xr:uid="{14A3795F-8DD6-47A6-810A-D37CEBDDCFD1}"/>
    <cellStyle name="Normal 49 2 2 2" xfId="1748" xr:uid="{12123481-3740-4413-B9C6-4AF7FB57FB4F}"/>
    <cellStyle name="Normal 49 2 2 2 2" xfId="3772" xr:uid="{79116F77-1C87-4BCF-9131-F0CE6173D7EE}"/>
    <cellStyle name="Normal 49 2 2 2 2 2" xfId="7781" xr:uid="{2008232B-81F6-4C0F-B812-98C0E8E2D29D}"/>
    <cellStyle name="Normal 49 2 2 2 2 3" xfId="28667" xr:uid="{4A48ABEB-E9BA-44E5-AB7D-F37B03D3CC23}"/>
    <cellStyle name="Normal 49 2 2 2 3" xfId="5790" xr:uid="{19DDA4BE-56AE-4456-A9E8-3FF0BB8F44FB}"/>
    <cellStyle name="Normal 49 2 2 2 4" xfId="10285" xr:uid="{57B0AD08-4B6E-4858-8D27-7F8F5FAF3E0C}"/>
    <cellStyle name="Normal 49 2 2 2 5" xfId="12515" xr:uid="{44F9E6BB-3813-4132-96B0-23D416C6E4BB}"/>
    <cellStyle name="Normal 49 2 3" xfId="701" xr:uid="{5FF3F377-79F3-48FB-AF67-666481C7D733}"/>
    <cellStyle name="Normal 49 2 3 2" xfId="2735" xr:uid="{7514D6EE-1027-47E0-99C0-F332807A7350}"/>
    <cellStyle name="Normal 49 2 3 2 2" xfId="6744" xr:uid="{01CD0A9B-8D83-4B6E-A208-952E219F9072}"/>
    <cellStyle name="Normal 49 2 3 2 3" xfId="27685" xr:uid="{2802F615-6580-4029-B55C-F897717F64C5}"/>
    <cellStyle name="Normal 49 2 3 3" xfId="4752" xr:uid="{FA66BD2B-A15F-435B-A571-76905DB8967A}"/>
    <cellStyle name="Normal 49 2 3 4" xfId="9247" xr:uid="{0CC195C3-4E9F-4E34-8357-E7AC64512C5C}"/>
    <cellStyle name="Normal 49 2 3 5" xfId="11476" xr:uid="{860A0A63-7269-45F4-B088-6AB6C038B846}"/>
    <cellStyle name="Normal 49 2 4" xfId="8481" xr:uid="{046D696C-C24C-4853-AFA6-3173909642AC}"/>
    <cellStyle name="Normal 49 2 4 2" xfId="27435" xr:uid="{86C1BFFD-13F7-405B-94DB-EFC8BB37ED7F}"/>
    <cellStyle name="Normal 49 3" xfId="291" xr:uid="{D51BDA1E-5EE5-49B8-A53B-20EC136CB4C5}"/>
    <cellStyle name="Normal 49 3 2" xfId="2015" xr:uid="{8AF65900-16B9-43A7-8076-DA939FDFFBD5}"/>
    <cellStyle name="Normal 49 3 2 2" xfId="4039" xr:uid="{AB4C2A19-6FF4-494E-B530-F1B708210DD8}"/>
    <cellStyle name="Normal 49 3 2 2 2" xfId="8048" xr:uid="{FE2B9C41-3FE4-4906-B3AE-6C2C4C85A577}"/>
    <cellStyle name="Normal 49 3 2 2 3" xfId="28927" xr:uid="{D6A8D4A3-53AB-4522-8447-617D85AED401}"/>
    <cellStyle name="Normal 49 3 2 3" xfId="6057" xr:uid="{07B71FCB-2876-42AE-A1D3-B0ADA6855B83}"/>
    <cellStyle name="Normal 49 3 2 4" xfId="10552" xr:uid="{C4BC3520-C221-464B-9B37-01B6E2A8C1DF}"/>
    <cellStyle name="Normal 49 3 2 5" xfId="12782" xr:uid="{3FAD7F7F-0739-4A8E-A071-2DFF33E88D6F}"/>
    <cellStyle name="Normal 49 3 3" xfId="974" xr:uid="{0D82D458-0E5D-4F80-B6DD-74934797F417}"/>
    <cellStyle name="Normal 49 3 3 2" xfId="3002" xr:uid="{9AA21D0F-36FD-4139-94BF-D6A38EAB0DD9}"/>
    <cellStyle name="Normal 49 3 3 2 2" xfId="7011" xr:uid="{8EB44B28-845E-45AB-8434-9EE5B2ED1BE8}"/>
    <cellStyle name="Normal 49 3 3 2 3" xfId="27930" xr:uid="{6A4F1CAF-4C7D-4D0E-B0C8-39A64F71C577}"/>
    <cellStyle name="Normal 49 3 3 3" xfId="5020" xr:uid="{496FD40F-A0E8-4E5E-8648-B231EC860D31}"/>
    <cellStyle name="Normal 49 3 3 4" xfId="9515" xr:uid="{ED08AB6D-9792-4B7A-BAA1-F5ED7D02BB62}"/>
    <cellStyle name="Normal 49 3 3 5" xfId="11745" xr:uid="{D2FE9040-6FE8-4AD6-9A3F-5CF6DE76BFB7}"/>
    <cellStyle name="Normal 49 4" xfId="1479" xr:uid="{7E0AE2DD-29C3-49F9-A004-F66AF6E3E86C}"/>
    <cellStyle name="Normal 49 4 2" xfId="3504" xr:uid="{71083A8D-5F14-44A9-B0CE-2959527DA109}"/>
    <cellStyle name="Normal 49 4 2 2" xfId="7513" xr:uid="{771A2645-1619-46E1-821F-3AA4BB18A1BD}"/>
    <cellStyle name="Normal 49 4 2 3" xfId="28418" xr:uid="{F48529A0-BF30-4FE4-89C8-FB31A1D7D1A2}"/>
    <cellStyle name="Normal 49 4 3" xfId="5522" xr:uid="{3C688443-4ACB-4021-8178-66EAA851EEA2}"/>
    <cellStyle name="Normal 49 4 4" xfId="10017" xr:uid="{20BC6503-9A13-4D00-BAC4-62FE851ECA87}"/>
    <cellStyle name="Normal 49 4 5" xfId="12247" xr:uid="{4B0DFB94-4465-4557-9AEE-C6C9EF266D97}"/>
    <cellStyle name="Normal 49 5" xfId="2438" xr:uid="{29450BDA-FC7D-4EF6-B2B5-DF333E13F51D}"/>
    <cellStyle name="Normal 49 5 2" xfId="6447" xr:uid="{D1267239-0C00-40A4-974A-66B85142E3DC}"/>
    <cellStyle name="Normal 49 5 3" xfId="27329" xr:uid="{5B09EB66-8A61-4C93-95D4-CD0BD49809F3}"/>
    <cellStyle name="Normal 49 6" xfId="4432" xr:uid="{F63A5AC5-792F-476B-9EDF-DE4489D131E9}"/>
    <cellStyle name="Normal 49 6 2" xfId="25621" xr:uid="{B3E4560C-4B3A-4147-AB19-4867A8B1B15D}"/>
    <cellStyle name="Normal 49 7" xfId="8930" xr:uid="{9188F68C-BDB4-401B-9631-BDB1E3ADDCB5}"/>
    <cellStyle name="Normal 49 8" xfId="11115" xr:uid="{EFB7D840-2473-405A-8AF9-2ACD03EEF6A2}"/>
    <cellStyle name="Normal 5" xfId="168" xr:uid="{C4F404E3-B3BB-43A7-A148-69E4FED4AD71}"/>
    <cellStyle name="Normal 5 10" xfId="1197" xr:uid="{5677B680-DE02-44C9-B615-51F62162D81B}"/>
    <cellStyle name="Normal 5 10 2" xfId="2238" xr:uid="{1BB61ACD-FE2B-447A-8BCC-822BD0F66280}"/>
    <cellStyle name="Normal 5 10 2 2" xfId="4262" xr:uid="{52BC4C4F-124B-4AFB-9D2B-E2D6706CA9EF}"/>
    <cellStyle name="Normal 5 10 2 2 2" xfId="8271" xr:uid="{48836042-FCC2-46CE-B7CE-170EB761C9E8}"/>
    <cellStyle name="Normal 5 10 2 2 3" xfId="29146" xr:uid="{EB271FF5-5958-4CC4-9757-6E72D65B21FC}"/>
    <cellStyle name="Normal 5 10 2 3" xfId="6280" xr:uid="{E875AA00-D2D9-4490-BB59-A4DAC9501DE8}"/>
    <cellStyle name="Normal 5 10 2 4" xfId="10775" xr:uid="{AAEC6439-762D-4D7D-ADBF-0F6340F7BF10}"/>
    <cellStyle name="Normal 5 10 2 5" xfId="13005" xr:uid="{9A404647-82C3-40E2-941C-684C0ECD50BC}"/>
    <cellStyle name="Normal 5 10 3" xfId="3225" xr:uid="{227A77F7-E6E8-47E1-942D-C58460424534}"/>
    <cellStyle name="Normal 5 10 3 2" xfId="7234" xr:uid="{346CCC21-A798-4629-844D-2874EE328D98}"/>
    <cellStyle name="Normal 5 10 3 3" xfId="28144" xr:uid="{407DC718-F109-439A-82CC-3D17B1143823}"/>
    <cellStyle name="Normal 5 10 4" xfId="5243" xr:uid="{67574C04-E63A-4242-B05A-EF31D082ADA8}"/>
    <cellStyle name="Normal 5 10 4 2" xfId="25623" xr:uid="{4AA4A85C-25B2-40E3-9F24-6E7FB9176581}"/>
    <cellStyle name="Normal 5 10 5" xfId="9738" xr:uid="{280BFED0-15A6-407B-A289-9C7243CF65C9}"/>
    <cellStyle name="Normal 5 10 6" xfId="11968" xr:uid="{310C3EE3-C2A4-4CE2-9BDE-A50423F8611B}"/>
    <cellStyle name="Normal 5 11" xfId="1222" xr:uid="{7232BC42-09E2-4A32-8E7E-B08D5D385F70}"/>
    <cellStyle name="Normal 5 11 2" xfId="2263" xr:uid="{52D2937A-186C-4B14-B96E-641168EA185B}"/>
    <cellStyle name="Normal 5 11 2 2" xfId="4287" xr:uid="{D4C22F88-E292-4D24-9FF4-E3FE9C31C38A}"/>
    <cellStyle name="Normal 5 11 2 2 2" xfId="8296" xr:uid="{F910695F-0E3D-4B31-BF57-272FC6714450}"/>
    <cellStyle name="Normal 5 11 2 2 3" xfId="29170" xr:uid="{16A7B07D-4F9C-4DB9-837E-9A5F0C0E3112}"/>
    <cellStyle name="Normal 5 11 2 3" xfId="6305" xr:uid="{BD16200E-D13E-4E0F-A1E0-55D5A680FEF4}"/>
    <cellStyle name="Normal 5 11 2 4" xfId="10800" xr:uid="{6444E2F2-7870-4F07-9D7E-BCFBE1433FBA}"/>
    <cellStyle name="Normal 5 11 2 5" xfId="13030" xr:uid="{ED002D75-EBE7-43E6-BE9D-03C6AC9E3951}"/>
    <cellStyle name="Normal 5 11 3" xfId="3250" xr:uid="{0D3FB265-C33F-494E-907C-A7895FE6C66C}"/>
    <cellStyle name="Normal 5 11 3 2" xfId="7259" xr:uid="{437F9A36-73DA-4EBB-9326-1C0E72044E97}"/>
    <cellStyle name="Normal 5 11 3 3" xfId="28168" xr:uid="{0511B376-C0B7-4D13-A950-02A3560B58F0}"/>
    <cellStyle name="Normal 5 11 4" xfId="5268" xr:uid="{6CA295E8-6292-4819-B764-00D5A2E1BB3E}"/>
    <cellStyle name="Normal 5 11 4 2" xfId="25624" xr:uid="{D0A6AE17-0364-4AEF-9DCA-18EFF4D4B19F}"/>
    <cellStyle name="Normal 5 11 5" xfId="9763" xr:uid="{5124B0CE-6BEB-417F-BEF2-10B86CDBBF71}"/>
    <cellStyle name="Normal 5 11 6" xfId="11993" xr:uid="{2981FDA9-3997-416D-97FC-AAA6909E8C0E}"/>
    <cellStyle name="Normal 5 12" xfId="1245" xr:uid="{4C9C5148-8434-413D-B679-2299900F985C}"/>
    <cellStyle name="Normal 5 12 2" xfId="2286" xr:uid="{4780EAED-3C68-4B48-BE0E-25EA2C93C154}"/>
    <cellStyle name="Normal 5 12 2 2" xfId="4310" xr:uid="{1060E336-85B5-4FF8-87D3-721110FD656A}"/>
    <cellStyle name="Normal 5 12 2 2 2" xfId="8319" xr:uid="{5E82D653-0D14-4ECA-AD88-71054BBB75A5}"/>
    <cellStyle name="Normal 5 12 2 2 3" xfId="29192" xr:uid="{6B5E75A2-9BD0-4601-8DBE-5F2FE8DFC534}"/>
    <cellStyle name="Normal 5 12 2 3" xfId="6328" xr:uid="{C30A6D68-3B65-4826-89D1-7F90563BFE68}"/>
    <cellStyle name="Normal 5 12 2 4" xfId="10823" xr:uid="{4BD7C745-7C36-446E-9928-442A85E25693}"/>
    <cellStyle name="Normal 5 12 2 5" xfId="13053" xr:uid="{15F9A33D-3111-48B2-82E7-0F844035689E}"/>
    <cellStyle name="Normal 5 12 3" xfId="3273" xr:uid="{62F6A0E5-E565-42BF-8085-2A0E39F3B474}"/>
    <cellStyle name="Normal 5 12 3 2" xfId="7282" xr:uid="{64292BAC-0D51-42B8-B430-A54BBF81C99B}"/>
    <cellStyle name="Normal 5 12 3 3" xfId="28190" xr:uid="{45C86173-9139-42A0-857B-994E58B890BA}"/>
    <cellStyle name="Normal 5 12 4" xfId="5291" xr:uid="{2FEC4EAD-DAD6-401C-88A4-9BE349EF4EF9}"/>
    <cellStyle name="Normal 5 12 4 2" xfId="25625" xr:uid="{0AA249C6-6C03-4D6D-8848-B5F1CB9FAF38}"/>
    <cellStyle name="Normal 5 12 5" xfId="9786" xr:uid="{DED79863-05BB-4D31-9D24-9BED27443E7A}"/>
    <cellStyle name="Normal 5 12 6" xfId="12016" xr:uid="{059D7218-B7C7-470D-A0DD-9FC122F85E79}"/>
    <cellStyle name="Normal 5 13" xfId="1269" xr:uid="{7ADBC149-9D52-44D5-BD7F-0055F2D041D6}"/>
    <cellStyle name="Normal 5 13 2" xfId="2310" xr:uid="{3264B012-463F-43F4-B2AA-B76D95A87E3F}"/>
    <cellStyle name="Normal 5 13 2 2" xfId="4334" xr:uid="{6ACE28FD-DAC2-4DCF-9C1F-37D69529EA49}"/>
    <cellStyle name="Normal 5 13 2 2 2" xfId="8343" xr:uid="{AE65F593-CCE1-4659-9F41-28F248133DAC}"/>
    <cellStyle name="Normal 5 13 2 2 3" xfId="29215" xr:uid="{DF6C9FAB-DAB2-4FF3-ACE0-3F0248EC524D}"/>
    <cellStyle name="Normal 5 13 2 3" xfId="6352" xr:uid="{5B599EEB-5CC4-494C-86E9-E5F430AE0FB5}"/>
    <cellStyle name="Normal 5 13 2 4" xfId="10847" xr:uid="{62B67C89-9CEB-4D31-954D-E25D207A097E}"/>
    <cellStyle name="Normal 5 13 2 5" xfId="13077" xr:uid="{4D15CEF9-53D0-49AC-BA3B-5B19FBE1779F}"/>
    <cellStyle name="Normal 5 13 3" xfId="3297" xr:uid="{2A78AB9F-4D7E-4FDE-86AC-14C2DBFCFCBE}"/>
    <cellStyle name="Normal 5 13 3 2" xfId="7306" xr:uid="{F977EC46-BC8A-419F-8677-78DB22F8FB7B}"/>
    <cellStyle name="Normal 5 13 3 3" xfId="28213" xr:uid="{8955AB99-87D8-450D-B693-52899E5FB03D}"/>
    <cellStyle name="Normal 5 13 4" xfId="5315" xr:uid="{6156122C-D4CF-4E93-9975-1FFB8580389A}"/>
    <cellStyle name="Normal 5 13 4 2" xfId="27235" xr:uid="{9DBEAFC1-B1A8-49D2-BC57-B6B1F9CD380E}"/>
    <cellStyle name="Normal 5 13 5" xfId="9810" xr:uid="{693ABEBE-1241-41F5-9D17-26D0D858EC18}"/>
    <cellStyle name="Normal 5 13 6" xfId="12040" xr:uid="{13BF267D-0614-4D3B-BD8A-127499B1CE8B}"/>
    <cellStyle name="Normal 5 14" xfId="1293" xr:uid="{7336898B-D6B1-4243-97DA-B42D9BC288D3}"/>
    <cellStyle name="Normal 5 14 2" xfId="2334" xr:uid="{60A016D5-1EA3-4ADB-934B-44C90CD9B476}"/>
    <cellStyle name="Normal 5 14 2 2" xfId="4358" xr:uid="{36E71A78-BD11-426D-8D28-27A72EA415E4}"/>
    <cellStyle name="Normal 5 14 2 2 2" xfId="8367" xr:uid="{B15D1712-613F-4372-ADED-FB89A221B6A9}"/>
    <cellStyle name="Normal 5 14 2 2 3" xfId="29238" xr:uid="{A4EAD46E-6655-427B-AF97-3F2004EB93E6}"/>
    <cellStyle name="Normal 5 14 2 3" xfId="6376" xr:uid="{0B0B3A70-1C19-489C-BFC9-A1FB52E9312A}"/>
    <cellStyle name="Normal 5 14 2 4" xfId="10871" xr:uid="{2FB6E1D8-E20D-4C93-9F2C-16DD15FDC0D0}"/>
    <cellStyle name="Normal 5 14 2 5" xfId="13101" xr:uid="{39EDBBF9-BBE2-41D1-A5F1-098A63F7F100}"/>
    <cellStyle name="Normal 5 14 3" xfId="3321" xr:uid="{22822FB9-E4F3-4D75-A503-532D228A38C9}"/>
    <cellStyle name="Normal 5 14 3 2" xfId="7330" xr:uid="{5FF0DC43-5321-486B-B9E2-A51446F0253F}"/>
    <cellStyle name="Normal 5 14 3 3" xfId="28236" xr:uid="{C6EF1627-44CE-4A09-83BA-315A7F7A5E29}"/>
    <cellStyle name="Normal 5 14 4" xfId="5339" xr:uid="{EE99CBAC-10FD-492F-BA49-6150363912C6}"/>
    <cellStyle name="Normal 5 14 4 2" xfId="25622" xr:uid="{A1E0B3F1-E5FD-47D8-9849-653A7C6E9D44}"/>
    <cellStyle name="Normal 5 14 5" xfId="9834" xr:uid="{7A695CD2-E519-48F8-A381-6C1B6371EA16}"/>
    <cellStyle name="Normal 5 14 6" xfId="12064" xr:uid="{FD8A3B6F-9830-4898-9A4E-C4A6DD2DB0FC}"/>
    <cellStyle name="Normal 5 15" xfId="1318" xr:uid="{47EDAB3B-AFBB-46CD-8948-F52AD26EC70D}"/>
    <cellStyle name="Normal 5 15 2" xfId="3346" xr:uid="{38B86D43-A116-4637-9820-449060F402A0}"/>
    <cellStyle name="Normal 5 15 2 2" xfId="7355" xr:uid="{10A69D80-71FF-4EB9-B053-6E99B2B6E119}"/>
    <cellStyle name="Normal 5 15 2 3" xfId="28260" xr:uid="{477C93CA-66A5-4F82-AA79-F1F865025B2F}"/>
    <cellStyle name="Normal 5 15 3" xfId="5364" xr:uid="{3C75171A-BD2C-49B6-8E0E-875915DA8A76}"/>
    <cellStyle name="Normal 5 15 4" xfId="9859" xr:uid="{C47EC99F-2BEC-4092-901D-7F38F638CFEB}"/>
    <cellStyle name="Normal 5 15 5" xfId="12089" xr:uid="{E81091A1-3D2C-4C47-BCCE-70E07DD301BA}"/>
    <cellStyle name="Normal 5 16" xfId="1342" xr:uid="{FDAB463B-5205-4407-B2CA-352E63525268}"/>
    <cellStyle name="Normal 5 16 2" xfId="3370" xr:uid="{6B067518-DD1A-41F1-8E5B-68CEB383FFF1}"/>
    <cellStyle name="Normal 5 16 2 2" xfId="7379" xr:uid="{DB07049C-E5EF-4B7B-A127-06074385A259}"/>
    <cellStyle name="Normal 5 16 2 3" xfId="28283" xr:uid="{3CB32A7E-39DC-42B5-8E8C-ABDD1CAF5D8C}"/>
    <cellStyle name="Normal 5 16 3" xfId="5388" xr:uid="{B8860492-C9FF-4576-A23B-375C827A3959}"/>
    <cellStyle name="Normal 5 16 4" xfId="9883" xr:uid="{295D29B1-B2D9-4957-B7E0-97DE81339F8F}"/>
    <cellStyle name="Normal 5 16 5" xfId="12113" xr:uid="{B6CFD9C0-8837-431E-9F02-ABD35E0759BA}"/>
    <cellStyle name="Normal 5 17" xfId="1366" xr:uid="{829990DA-4DDB-4C8F-860F-567B1B816B5B}"/>
    <cellStyle name="Normal 5 17 2" xfId="3394" xr:uid="{29954D48-F025-49DF-8669-77D399B690B7}"/>
    <cellStyle name="Normal 5 17 2 2" xfId="7403" xr:uid="{80448650-7521-44BD-BE43-5E7F274F37A3}"/>
    <cellStyle name="Normal 5 17 2 3" xfId="28307" xr:uid="{9AC5605F-77CD-4BEF-A139-44EC91419D8A}"/>
    <cellStyle name="Normal 5 17 3" xfId="5412" xr:uid="{688ABD4D-26B9-45D8-9711-E38C702F7DA5}"/>
    <cellStyle name="Normal 5 17 4" xfId="9907" xr:uid="{DF25CD0F-396C-4C8A-B858-D7A5E2A5FA21}"/>
    <cellStyle name="Normal 5 17 5" xfId="12137" xr:uid="{5C0E3E6F-57EC-49AA-B373-E84CA894B003}"/>
    <cellStyle name="Normal 5 18" xfId="1390" xr:uid="{EA701C64-16B3-4E28-982C-B8DA0AE0F100}"/>
    <cellStyle name="Normal 5 18 2" xfId="3418" xr:uid="{7CF6263C-A4C9-476F-9575-819958C6015B}"/>
    <cellStyle name="Normal 5 18 2 2" xfId="7427" xr:uid="{F6EC822F-646A-43F2-8998-23D8D0AEB282}"/>
    <cellStyle name="Normal 5 18 2 3" xfId="28331" xr:uid="{04CE3D72-26CD-450A-9E8F-F2DDB79B780B}"/>
    <cellStyle name="Normal 5 18 3" xfId="5436" xr:uid="{8865DC7C-1424-4584-BF25-2FF814D78DD8}"/>
    <cellStyle name="Normal 5 18 4" xfId="9931" xr:uid="{7CD7789B-3D9D-4DF8-95CF-2A321218CF54}"/>
    <cellStyle name="Normal 5 18 5" xfId="12161" xr:uid="{CE2D8B06-46E9-492C-B333-A87204E71851}"/>
    <cellStyle name="Normal 5 19" xfId="1410" xr:uid="{FC66C9F4-EE36-4161-B5FE-BA09B2FACE2A}"/>
    <cellStyle name="Normal 5 19 2" xfId="3436" xr:uid="{590891B7-42BD-4C51-AB19-9CD7659BCAFB}"/>
    <cellStyle name="Normal 5 19 2 2" xfId="7445" xr:uid="{150A181C-1E68-4400-A51F-16B43E36587F}"/>
    <cellStyle name="Normal 5 19 2 3" xfId="28350" xr:uid="{884ED83A-58A4-49E1-80FA-BE8A5FA3C4A0}"/>
    <cellStyle name="Normal 5 19 3" xfId="5454" xr:uid="{59A91C85-FE2D-4F6B-B4FB-F8A42DA8F165}"/>
    <cellStyle name="Normal 5 19 4" xfId="9949" xr:uid="{716231CD-582D-444B-BF4D-FA69AB6406AA}"/>
    <cellStyle name="Normal 5 19 5" xfId="12179" xr:uid="{B88CA858-0D4E-41C1-92A6-C217DE1E8B3D}"/>
    <cellStyle name="Normal 5 2" xfId="91" xr:uid="{2AA80271-5D0F-4BA2-A071-D38D731C6B11}"/>
    <cellStyle name="Normal 5 2 10" xfId="27386" xr:uid="{CFC44797-FCE5-47C8-8CA2-B764ACAE06E7}"/>
    <cellStyle name="Normal 5 2 11" xfId="25626" xr:uid="{8CFB6BD5-0B9B-4609-99D9-09E9A0580087}"/>
    <cellStyle name="Normal 5 2 2" xfId="702" xr:uid="{146D44D8-F14F-496C-A604-3612A081FD11}"/>
    <cellStyle name="Normal 5 2 2 10" xfId="11477" xr:uid="{A53A4C7B-5071-488A-9E36-3A82A942C7A2}"/>
    <cellStyle name="Normal 5 2 2 2" xfId="1749" xr:uid="{E80F4C97-892A-44C5-97AF-79B2C4057A4E}"/>
    <cellStyle name="Normal 5 2 2 2 2" xfId="3773" xr:uid="{08A3F8EC-D168-40FE-AE03-5578555C5741}"/>
    <cellStyle name="Normal 5 2 2 2 2 2" xfId="7782" xr:uid="{2557664E-0F0C-4D51-B1B2-10906858DC02}"/>
    <cellStyle name="Normal 5 2 2 2 2 2 2" xfId="25630" xr:uid="{11527331-AF14-476D-816A-C71C67F52043}"/>
    <cellStyle name="Normal 5 2 2 2 2 3" xfId="8648" xr:uid="{63B41410-28D8-4EA7-BE4C-8DA1FF5B6C13}"/>
    <cellStyle name="Normal 5 2 2 2 2 3 2" xfId="25631" xr:uid="{AC5C1B81-2345-4D7D-8C25-0328E5A74543}"/>
    <cellStyle name="Normal 5 2 2 2 2 4" xfId="25629" xr:uid="{F15E884F-554B-4330-B1CB-6BE5788C6D31}"/>
    <cellStyle name="Normal 5 2 2 2 3" xfId="5791" xr:uid="{3AD24BD9-704E-4F4B-ABAD-2415CCA37AE3}"/>
    <cellStyle name="Normal 5 2 2 2 3 2" xfId="8409" xr:uid="{9A705F0D-BC64-4F49-BE26-C818092C5D0F}"/>
    <cellStyle name="Normal 5 2 2 2 3 3" xfId="25632" xr:uid="{079F43D7-FBEA-4A58-BA24-4E5AAA71B9B7}"/>
    <cellStyle name="Normal 5 2 2 2 4" xfId="8484" xr:uid="{6AF66CC9-278F-40E5-B9E9-8F4DA73564AE}"/>
    <cellStyle name="Normal 5 2 2 2 4 2" xfId="25633" xr:uid="{5E175CFE-0CC6-46CC-81DB-28B4C5E13A3F}"/>
    <cellStyle name="Normal 5 2 2 2 5" xfId="4466" xr:uid="{A2FCF820-0F9F-46DF-97FE-4BDE3F29EE76}"/>
    <cellStyle name="Normal 5 2 2 2 5 2" xfId="25634" xr:uid="{4EC283B8-9D5C-4870-9E56-4FA4A4B59D55}"/>
    <cellStyle name="Normal 5 2 2 2 6" xfId="10286" xr:uid="{D72E6034-622B-4E28-B35E-4A948E89E191}"/>
    <cellStyle name="Normal 5 2 2 2 6 2" xfId="28668" xr:uid="{D3552158-ECAC-4993-8039-6218B1A11C5F}"/>
    <cellStyle name="Normal 5 2 2 2 7" xfId="25628" xr:uid="{A9ACB819-163C-4AC3-8FE1-690F7093976B}"/>
    <cellStyle name="Normal 5 2 2 2 8" xfId="12516" xr:uid="{28E2176C-D656-43AC-9E82-B4200FE4064E}"/>
    <cellStyle name="Normal 5 2 2 3" xfId="2736" xr:uid="{699B86C6-3B18-4419-8AE6-777AE989FA42}"/>
    <cellStyle name="Normal 5 2 2 3 2" xfId="6745" xr:uid="{7A083E9C-B770-4820-8EE1-4CEABB48323E}"/>
    <cellStyle name="Normal 5 2 2 3 2 2" xfId="25637" xr:uid="{B0643FFB-9F09-49C7-B830-034646EA5602}"/>
    <cellStyle name="Normal 5 2 2 3 2 3" xfId="25638" xr:uid="{35287247-00C3-46C5-BA45-59878AAF9FBA}"/>
    <cellStyle name="Normal 5 2 2 3 2 4" xfId="25636" xr:uid="{9007D2DD-9025-43B1-A59A-10FE1645062B}"/>
    <cellStyle name="Normal 5 2 2 3 3" xfId="25639" xr:uid="{39037002-E20D-424F-9144-15A4764B53B4}"/>
    <cellStyle name="Normal 5 2 2 3 4" xfId="25640" xr:uid="{B8ADF2FE-F3F8-4E0A-8DAA-BE2DFC500104}"/>
    <cellStyle name="Normal 5 2 2 3 5" xfId="25641" xr:uid="{B9C98AEB-1F83-4FCA-9EC7-0C2182333E27}"/>
    <cellStyle name="Normal 5 2 2 3 6" xfId="25635" xr:uid="{1EADAEAB-04C7-477C-8331-FC1413911C40}"/>
    <cellStyle name="Normal 5 2 2 4" xfId="4753" xr:uid="{96561711-B35A-4555-9CE4-139D2B05631F}"/>
    <cellStyle name="Normal 5 2 2 4 2" xfId="25643" xr:uid="{ECA237DE-CFAB-459D-9048-45F2D92E0BDF}"/>
    <cellStyle name="Normal 5 2 2 4 3" xfId="25644" xr:uid="{3BB9A9C6-4BAE-4898-AC30-7921A0018956}"/>
    <cellStyle name="Normal 5 2 2 4 4" xfId="25642" xr:uid="{F33D4346-9420-4099-8FDE-29F623F41A63}"/>
    <cellStyle name="Normal 5 2 2 5" xfId="8491" xr:uid="{6FEF6FFA-C736-439F-8909-5C0600C9825A}"/>
    <cellStyle name="Normal 5 2 2 5 2" xfId="25645" xr:uid="{8D9BBBDE-C222-498E-9A7B-0238A12492E8}"/>
    <cellStyle name="Normal 5 2 2 6" xfId="9248" xr:uid="{93F2CAD0-2D62-47C8-9B73-0747F16CC498}"/>
    <cellStyle name="Normal 5 2 2 6 2" xfId="25646" xr:uid="{520C3AD5-4FB0-4699-BF1A-2E89A4F4E227}"/>
    <cellStyle name="Normal 5 2 2 7" xfId="25647" xr:uid="{76CAD4ED-1D1A-4664-838B-3C897DEA145E}"/>
    <cellStyle name="Normal 5 2 2 8" xfId="27686" xr:uid="{C5EDA0EE-F3CB-4C70-8512-9A81A5602BE6}"/>
    <cellStyle name="Normal 5 2 2 9" xfId="25627" xr:uid="{AD8EBF12-17B7-4551-9577-53ADE37AB0F0}"/>
    <cellStyle name="Normal 5 2 3" xfId="975" xr:uid="{83A00928-0EBF-42CC-B18C-9AB8BFC5021C}"/>
    <cellStyle name="Normal 5 2 3 10" xfId="11746" xr:uid="{188B2206-EBD8-48C8-B043-DFA67B4034D8}"/>
    <cellStyle name="Normal 5 2 3 2" xfId="2016" xr:uid="{643410B0-E70B-4EB5-81F5-250119BFB719}"/>
    <cellStyle name="Normal 5 2 3 2 2" xfId="4040" xr:uid="{9EFD6D40-3424-4874-AE9B-B395F014A664}"/>
    <cellStyle name="Normal 5 2 3 2 2 2" xfId="8049" xr:uid="{DE0A3A6F-FAF5-4055-896E-3687F4A3448E}"/>
    <cellStyle name="Normal 5 2 3 2 2 2 2" xfId="25651" xr:uid="{20FC8791-4D07-4B2D-AA1F-CF7116717584}"/>
    <cellStyle name="Normal 5 2 3 2 2 3" xfId="25652" xr:uid="{C23BC7FB-EDFA-4560-AFF5-7D722C4D9888}"/>
    <cellStyle name="Normal 5 2 3 2 2 4" xfId="25650" xr:uid="{4D779901-F20A-4412-AA71-AADA81B196E0}"/>
    <cellStyle name="Normal 5 2 3 2 3" xfId="6058" xr:uid="{D8F90064-C824-4072-8FEF-57975FD3C48E}"/>
    <cellStyle name="Normal 5 2 3 2 3 2" xfId="25653" xr:uid="{E665C2FB-76EE-46FA-A2C2-440B6E0E5603}"/>
    <cellStyle name="Normal 5 2 3 2 4" xfId="10553" xr:uid="{81ED657D-E5B2-45FB-A3AB-8AD02B5DE5AE}"/>
    <cellStyle name="Normal 5 2 3 2 4 2" xfId="25654" xr:uid="{8E1FB6DD-B973-4C2E-8029-9901D9909EBD}"/>
    <cellStyle name="Normal 5 2 3 2 5" xfId="25655" xr:uid="{5A9DC00E-058A-4FE0-BAD7-0CDF22A16642}"/>
    <cellStyle name="Normal 5 2 3 2 6" xfId="28928" xr:uid="{A435FA05-980B-4B66-8B96-9CF8356AC726}"/>
    <cellStyle name="Normal 5 2 3 2 7" xfId="25649" xr:uid="{6E4505F0-E83F-40FC-A984-4452AE59FD33}"/>
    <cellStyle name="Normal 5 2 3 2 8" xfId="12783" xr:uid="{8A19C572-EE94-49D7-8B36-5E1AB42B3E3A}"/>
    <cellStyle name="Normal 5 2 3 3" xfId="3003" xr:uid="{726B94F3-E392-42D9-B9FB-3FF4FECE08DE}"/>
    <cellStyle name="Normal 5 2 3 3 2" xfId="7012" xr:uid="{13D3EE26-2FFC-409A-B561-384AE2333D2F}"/>
    <cellStyle name="Normal 5 2 3 3 2 2" xfId="25658" xr:uid="{63E43050-0AE0-41D2-9352-B5FF5BBCC0F7}"/>
    <cellStyle name="Normal 5 2 3 3 2 3" xfId="25659" xr:uid="{C7F4C4EE-2389-4E1E-8742-EDCB2FE34989}"/>
    <cellStyle name="Normal 5 2 3 3 2 4" xfId="25657" xr:uid="{B74CD432-E0C0-4923-8C54-D24BD5998370}"/>
    <cellStyle name="Normal 5 2 3 3 3" xfId="25660" xr:uid="{2643B561-D6D7-4EA0-9B08-299071EBB0E4}"/>
    <cellStyle name="Normal 5 2 3 3 4" xfId="25661" xr:uid="{72EA04CD-F1FD-4146-8BEA-E74BC6C2100F}"/>
    <cellStyle name="Normal 5 2 3 3 5" xfId="25662" xr:uid="{EBF7FE8E-4982-426F-A753-61B568565EC2}"/>
    <cellStyle name="Normal 5 2 3 3 6" xfId="25656" xr:uid="{18BB37AE-A600-44F2-A04F-11B6DCF0EF02}"/>
    <cellStyle name="Normal 5 2 3 4" xfId="5021" xr:uid="{ED74B8D1-5CD7-48AA-9A40-48B6A53762F9}"/>
    <cellStyle name="Normal 5 2 3 4 2" xfId="25664" xr:uid="{41778A53-3382-430C-A30B-60690A02B984}"/>
    <cellStyle name="Normal 5 2 3 4 3" xfId="25665" xr:uid="{EA4C1D9F-7661-4A75-BD3D-7A576DB51140}"/>
    <cellStyle name="Normal 5 2 3 4 4" xfId="25663" xr:uid="{4B8F0C87-5C60-4A92-A367-CAA87A2A1DF1}"/>
    <cellStyle name="Normal 5 2 3 5" xfId="9516" xr:uid="{4ECDDB3D-03E2-4537-B63B-15471BFA2796}"/>
    <cellStyle name="Normal 5 2 3 5 2" xfId="25666" xr:uid="{BE1F0DC9-F26D-4C7C-8373-D309374B2C02}"/>
    <cellStyle name="Normal 5 2 3 6" xfId="25667" xr:uid="{E1A33719-5271-4336-80FF-7CBE75100741}"/>
    <cellStyle name="Normal 5 2 3 7" xfId="25668" xr:uid="{A4AC643C-AE2F-4FC9-88F6-EF70E6CE6B6D}"/>
    <cellStyle name="Normal 5 2 3 8" xfId="27931" xr:uid="{18C77C07-8660-43A9-9E36-D206CAF42320}"/>
    <cellStyle name="Normal 5 2 3 9" xfId="25648" xr:uid="{1A68C386-17D5-4586-A2AB-AFE6150ED0D5}"/>
    <cellStyle name="Normal 5 2 4" xfId="1480" xr:uid="{C923C368-F4CF-474C-944B-2B58267C2FF1}"/>
    <cellStyle name="Normal 5 2 4 2" xfId="3505" xr:uid="{4D00C352-973D-4EDC-8C60-FA51149BA99A}"/>
    <cellStyle name="Normal 5 2 4 2 2" xfId="7514" xr:uid="{B4535D38-0529-4BDB-89BF-06982C99F796}"/>
    <cellStyle name="Normal 5 2 4 2 2 2" xfId="25671" xr:uid="{8DBB2F9A-1996-4923-93EE-0C4F2CBAA20F}"/>
    <cellStyle name="Normal 5 2 4 2 3" xfId="25672" xr:uid="{9E98E6EC-847A-44EB-B1D2-4C7BE17B8403}"/>
    <cellStyle name="Normal 5 2 4 2 4" xfId="25670" xr:uid="{22F73EC6-92E3-4DC4-AC0E-5EF43629BE73}"/>
    <cellStyle name="Normal 5 2 4 3" xfId="5523" xr:uid="{08B67941-027E-4F94-8A23-EC492280C246}"/>
    <cellStyle name="Normal 5 2 4 3 2" xfId="25673" xr:uid="{FEB2FE0B-CAAB-4F57-B682-63D9AEAEB7DC}"/>
    <cellStyle name="Normal 5 2 4 4" xfId="8656" xr:uid="{BEF01AB7-8576-4FB4-883E-1265E54F46BC}"/>
    <cellStyle name="Normal 5 2 4 4 2" xfId="25674" xr:uid="{45EB6191-2482-4EA4-98AA-7475838A11C4}"/>
    <cellStyle name="Normal 5 2 4 5" xfId="10018" xr:uid="{4A2D1FA6-61F2-44F3-B2C8-BD148BC969E1}"/>
    <cellStyle name="Normal 5 2 4 5 2" xfId="25675" xr:uid="{C92674EC-AB5D-49E8-AAFC-452BB77094E4}"/>
    <cellStyle name="Normal 5 2 4 6" xfId="28419" xr:uid="{0527DC37-2823-4973-96CF-4EB3213CF916}"/>
    <cellStyle name="Normal 5 2 4 7" xfId="25669" xr:uid="{8D9F4A82-4C16-4B41-8157-776E2B2913ED}"/>
    <cellStyle name="Normal 5 2 4 8" xfId="12248" xr:uid="{D9625FA4-5A09-4D12-90D4-97D2B9308816}"/>
    <cellStyle name="Normal 5 2 5" xfId="424" xr:uid="{7F637461-C859-490C-8C28-62577926B803}"/>
    <cellStyle name="Normal 5 2 5 2" xfId="2485" xr:uid="{D3636C4E-11C3-47D9-B8C9-1B8CC283B89B}"/>
    <cellStyle name="Normal 5 2 5 2 2" xfId="6494" xr:uid="{7D2F46A1-F18A-4ECB-86EC-85C2C4EF2C9E}"/>
    <cellStyle name="Normal 5 2 5 2 2 2" xfId="25678" xr:uid="{F31FB470-72A4-4BA2-95D7-C601BEA8AD87}"/>
    <cellStyle name="Normal 5 2 5 2 3" xfId="25679" xr:uid="{060ACF25-8883-4E44-AA24-2C652FE20FCD}"/>
    <cellStyle name="Normal 5 2 5 2 4" xfId="25677" xr:uid="{AE717E25-43B8-4F77-A64D-1CE26F5191AF}"/>
    <cellStyle name="Normal 5 2 5 3" xfId="4500" xr:uid="{8FF8CA70-9AA1-4FE2-8492-F1699E12CF30}"/>
    <cellStyle name="Normal 5 2 5 3 2" xfId="25680" xr:uid="{AC8726E2-78C6-4B61-807C-884E95DC2243}"/>
    <cellStyle name="Normal 5 2 5 4" xfId="8994" xr:uid="{D37358A5-3AD2-4297-B467-AA6D53D7B673}"/>
    <cellStyle name="Normal 5 2 5 4 2" xfId="25681" xr:uid="{2BD987F3-6050-4326-8C8D-0399CC52128D}"/>
    <cellStyle name="Normal 5 2 5 5" xfId="25682" xr:uid="{082FE593-C03D-4533-84C4-25DEB1046C83}"/>
    <cellStyle name="Normal 5 2 5 6" xfId="27467" xr:uid="{3957171B-6D51-4CBB-9616-A09A68188C13}"/>
    <cellStyle name="Normal 5 2 5 7" xfId="25676" xr:uid="{0ED5EACD-2155-4829-9746-DE2500182B5A}"/>
    <cellStyle name="Normal 5 2 5 8" xfId="11216" xr:uid="{A1420557-0758-4D0A-90A3-CAFD7E876EB2}"/>
    <cellStyle name="Normal 5 2 6" xfId="247" xr:uid="{211A0117-F8C9-4740-A2F1-3D4EFC0B2DDD}"/>
    <cellStyle name="Normal 5 2 6 2" xfId="8606" xr:uid="{E64EB5E6-E5DE-4D65-B479-C7464642A8E6}"/>
    <cellStyle name="Normal 5 2 6 2 2" xfId="25684" xr:uid="{BE66F02D-991B-4171-A1EF-8BF0A4B2D695}"/>
    <cellStyle name="Normal 5 2 6 3" xfId="25685" xr:uid="{E9AEF714-BBBA-43FF-AE31-E05A07E28B95}"/>
    <cellStyle name="Normal 5 2 6 4" xfId="25683" xr:uid="{787B78D1-F0D8-4F55-A7A6-A7CA17FB33D3}"/>
    <cellStyle name="Normal 5 2 7" xfId="8386" xr:uid="{A6A03777-EE38-45F9-B831-ABC0E8794CA0}"/>
    <cellStyle name="Normal 5 2 7 2" xfId="25686" xr:uid="{B1376AF9-7DA1-4A2B-B1D7-C35973A12393}"/>
    <cellStyle name="Normal 5 2 8" xfId="8504" xr:uid="{38F2901D-8DAC-4ADD-AAC6-806AD908FE25}"/>
    <cellStyle name="Normal 5 2 8 2" xfId="25687" xr:uid="{4263321E-087C-4289-A476-BA4F8599C656}"/>
    <cellStyle name="Normal 5 2 9" xfId="25688" xr:uid="{499FC1D0-C360-4672-8484-D3FCE7A55640}"/>
    <cellStyle name="Normal 5 20" xfId="2439" xr:uid="{10CF5892-3ABE-4DBC-BDC7-AA443C3B2A49}"/>
    <cellStyle name="Normal 5 20 2" xfId="6448" xr:uid="{F6BA4107-DA9A-4B69-882F-63B33A0399DB}"/>
    <cellStyle name="Normal 5 20 2 2" xfId="13195" xr:uid="{C8189C4F-9534-4503-97C4-83DCE6CC15B1}"/>
    <cellStyle name="Normal 5 20 3" xfId="11116" xr:uid="{349568F7-D0FF-4020-8056-755EBB396689}"/>
    <cellStyle name="Normal 5 21" xfId="4433" xr:uid="{EDDDAC3E-250A-4173-B7C2-8D497D4F7C6D}"/>
    <cellStyle name="Normal 5 22" xfId="8931" xr:uid="{D7FF622F-DAAC-4A0C-A462-3CD762866E22}"/>
    <cellStyle name="Normal 5 23" xfId="11045" xr:uid="{FD399DF0-B180-4D87-9C2E-D341328CF06F}"/>
    <cellStyle name="Normal 5 24" xfId="29378" xr:uid="{26CF7610-4F4F-46D3-B7AC-0F4685294982}"/>
    <cellStyle name="Normal 5 3" xfId="518" xr:uid="{C3241C36-167C-480A-9059-338DDE0ECD8A}"/>
    <cellStyle name="Normal 5 3 10" xfId="11304" xr:uid="{3578A6A7-E1B0-4760-93FD-7031283D164D}"/>
    <cellStyle name="Normal 5 3 2" xfId="788" xr:uid="{814D22B1-D70C-45F7-87F0-08B233B53838}"/>
    <cellStyle name="Normal 5 3 2 2" xfId="1833" xr:uid="{2E2A1AE0-45E8-45C1-87F8-1ABF7DD32BE5}"/>
    <cellStyle name="Normal 5 3 2 2 2" xfId="3857" xr:uid="{A87C0D7A-9A73-4A12-ACE0-DC6A2EB7F9E7}"/>
    <cellStyle name="Normal 5 3 2 2 2 2" xfId="7866" xr:uid="{E438D961-4AB9-4DEA-812C-0D99ADA113B0}"/>
    <cellStyle name="Normal 5 3 2 2 2 3" xfId="25692" xr:uid="{CAA54297-BCCA-486D-98B4-BC5F3DFA4F2D}"/>
    <cellStyle name="Normal 5 3 2 2 3" xfId="5875" xr:uid="{CCD32577-B5A6-4011-8C6B-A022DA20D097}"/>
    <cellStyle name="Normal 5 3 2 2 3 2" xfId="25693" xr:uid="{7FCDB198-2C30-4640-B29B-681DB703E36C}"/>
    <cellStyle name="Normal 5 3 2 2 4" xfId="10370" xr:uid="{1A780056-DA8E-4E07-AAC2-8B929873589F}"/>
    <cellStyle name="Normal 5 3 2 2 4 2" xfId="28747" xr:uid="{4CADAE50-DDA7-4E89-925D-3401F89BDBB6}"/>
    <cellStyle name="Normal 5 3 2 2 5" xfId="25691" xr:uid="{76236264-D939-4A7F-B788-268574905B5A}"/>
    <cellStyle name="Normal 5 3 2 2 6" xfId="12600" xr:uid="{C176D40A-8F92-4781-B736-E674CFDBD3EA}"/>
    <cellStyle name="Normal 5 3 2 3" xfId="2820" xr:uid="{733094BD-A568-4828-AC07-2878CBEAB0D2}"/>
    <cellStyle name="Normal 5 3 2 3 2" xfId="6829" xr:uid="{EADF4ABD-EF4C-423B-9482-CF9177BD5B9B}"/>
    <cellStyle name="Normal 5 3 2 3 3" xfId="25694" xr:uid="{5B8311EB-E216-42E0-9C68-C68A2A2B2D32}"/>
    <cellStyle name="Normal 5 3 2 4" xfId="4837" xr:uid="{27300B25-CDEF-4AAC-BFCF-582201741912}"/>
    <cellStyle name="Normal 5 3 2 4 2" xfId="25695" xr:uid="{86992076-3E5B-427F-A273-78B36610F2F7}"/>
    <cellStyle name="Normal 5 3 2 5" xfId="9333" xr:uid="{AC21BFB6-9CC8-429D-8ADB-83531CD2759A}"/>
    <cellStyle name="Normal 5 3 2 5 2" xfId="25696" xr:uid="{FCA19052-5382-4B46-AC37-C6DDA27F4265}"/>
    <cellStyle name="Normal 5 3 2 6" xfId="27764" xr:uid="{D27A3B40-A6CC-4E1C-A7E4-45ED0B711E94}"/>
    <cellStyle name="Normal 5 3 2 7" xfId="25690" xr:uid="{A7F5AB01-3FF4-42A4-91BA-D8A65EFBC476}"/>
    <cellStyle name="Normal 5 3 2 8" xfId="11562" xr:uid="{76436D9B-2F27-4F66-9CDB-F04708E7AAAB}"/>
    <cellStyle name="Normal 5 3 3" xfId="1059" xr:uid="{BFB0BED1-1365-4756-A85F-1D930ADA08FB}"/>
    <cellStyle name="Normal 5 3 3 2" xfId="2100" xr:uid="{FF44DA4F-3153-46ED-9828-9DF475F36816}"/>
    <cellStyle name="Normal 5 3 3 2 2" xfId="4124" xr:uid="{9F76EFDC-F238-4AB1-B62B-9FB65FAA5BFC}"/>
    <cellStyle name="Normal 5 3 3 2 2 2" xfId="8133" xr:uid="{91F65614-71DE-44A8-B482-511EE73C5E68}"/>
    <cellStyle name="Normal 5 3 3 2 2 3" xfId="25699" xr:uid="{C947116F-AAE3-41E9-8382-856C04AECB2D}"/>
    <cellStyle name="Normal 5 3 3 2 3" xfId="6142" xr:uid="{107D8B17-3E81-4281-A82A-068EBD4FA4A3}"/>
    <cellStyle name="Normal 5 3 3 2 3 2" xfId="25700" xr:uid="{128D0EBA-4005-4016-A68B-7FA8020471A3}"/>
    <cellStyle name="Normal 5 3 3 2 4" xfId="10637" xr:uid="{A9080296-DF75-449A-9B84-3B131D05335F}"/>
    <cellStyle name="Normal 5 3 3 2 4 2" xfId="29010" xr:uid="{556E1C23-2CFA-4A51-9BF3-0AB670A4CDC4}"/>
    <cellStyle name="Normal 5 3 3 2 5" xfId="25698" xr:uid="{46781A1B-F95F-41E2-9DBF-9B6B0EA2BE74}"/>
    <cellStyle name="Normal 5 3 3 2 6" xfId="12867" xr:uid="{BEE99069-9689-4204-8B5B-9F821C2D2EC3}"/>
    <cellStyle name="Normal 5 3 3 3" xfId="3087" xr:uid="{D1423766-943B-43B7-AB79-B9289D50CAEE}"/>
    <cellStyle name="Normal 5 3 3 3 2" xfId="7096" xr:uid="{D8CF459F-B8C3-404F-8CB4-FA50D99EA934}"/>
    <cellStyle name="Normal 5 3 3 3 3" xfId="25701" xr:uid="{15F874F6-6A75-40FC-A4EB-5775DB4F7035}"/>
    <cellStyle name="Normal 5 3 3 4" xfId="5105" xr:uid="{D4D802AD-06CB-4AA0-BA3A-D567F69DCC5B}"/>
    <cellStyle name="Normal 5 3 3 4 2" xfId="25702" xr:uid="{BBB1A27F-2A60-4B65-A5EB-D0FBF72BA216}"/>
    <cellStyle name="Normal 5 3 3 5" xfId="9600" xr:uid="{9EE510EB-1B2E-49B9-9BA1-05C2EA65E17F}"/>
    <cellStyle name="Normal 5 3 3 5 2" xfId="25703" xr:uid="{8EA0760A-B88D-49F7-9CA9-C5D2F3F241E9}"/>
    <cellStyle name="Normal 5 3 3 6" xfId="28011" xr:uid="{B1882661-766E-4344-88CC-95A3D54B8574}"/>
    <cellStyle name="Normal 5 3 3 7" xfId="25697" xr:uid="{F0423E22-464A-48C3-91F4-5C4767437A01}"/>
    <cellStyle name="Normal 5 3 3 8" xfId="11830" xr:uid="{0BB8B7DE-4B4C-4C3B-819F-EF0DF7D9FAE5}"/>
    <cellStyle name="Normal 5 3 4" xfId="1582" xr:uid="{5650BC70-D764-4F71-9101-49FC7197F897}"/>
    <cellStyle name="Normal 5 3 4 2" xfId="3606" xr:uid="{30A4E437-8FC1-46F0-A6EF-801EAE8D93F4}"/>
    <cellStyle name="Normal 5 3 4 2 2" xfId="7615" xr:uid="{1D5E75AC-2AAD-4995-9847-E5177624F2DE}"/>
    <cellStyle name="Normal 5 3 4 2 3" xfId="25705" xr:uid="{5D06A627-30DB-4BBD-8655-36BDAFE99D94}"/>
    <cellStyle name="Normal 5 3 4 3" xfId="5624" xr:uid="{10B0CC06-0392-45A0-8166-3817233B0E9C}"/>
    <cellStyle name="Normal 5 3 4 3 2" xfId="25706" xr:uid="{DC584D7A-61A8-4FE1-ADB9-9B6EE3300608}"/>
    <cellStyle name="Normal 5 3 4 4" xfId="10119" xr:uid="{E61C0A09-2CD1-48EC-B49B-0C1A1FEDDB77}"/>
    <cellStyle name="Normal 5 3 4 4 2" xfId="28515" xr:uid="{1EA393AD-5E11-4663-9DCD-FA3E1590A8AD}"/>
    <cellStyle name="Normal 5 3 4 5" xfId="25704" xr:uid="{BFC8571C-8736-43E1-B2C7-3E98431F4D01}"/>
    <cellStyle name="Normal 5 3 4 6" xfId="12349" xr:uid="{92054D7E-CA19-4100-BF06-2DF9B90D1C43}"/>
    <cellStyle name="Normal 5 3 5" xfId="2569" xr:uid="{83A55000-A983-44B8-AF04-9AE433EB1D28}"/>
    <cellStyle name="Normal 5 3 5 2" xfId="6578" xr:uid="{41022D39-3AF3-47B3-AA18-177286D64E45}"/>
    <cellStyle name="Normal 5 3 5 3" xfId="25707" xr:uid="{0E338A8F-D19E-45C5-9642-7C18CA2D3B50}"/>
    <cellStyle name="Normal 5 3 6" xfId="4585" xr:uid="{9ACDABA1-DCC5-42C9-BCF8-FEC783F9A00F}"/>
    <cellStyle name="Normal 5 3 6 2" xfId="25708" xr:uid="{3C7E31C2-7168-4F11-9FAB-185BDB131475}"/>
    <cellStyle name="Normal 5 3 7" xfId="9080" xr:uid="{93EA3AEB-CEB1-48F7-A17D-462072FF86C3}"/>
    <cellStyle name="Normal 5 3 7 2" xfId="25709" xr:uid="{93D1AF3D-EC45-4CEF-B805-F55B6E0E5836}"/>
    <cellStyle name="Normal 5 3 8" xfId="27535" xr:uid="{37603FDA-BD03-41EA-BB23-D6CAD4B9B366}"/>
    <cellStyle name="Normal 5 3 9" xfId="25689" xr:uid="{7C853F5B-C82F-4593-AD5F-FA44671590E0}"/>
    <cellStyle name="Normal 5 4" xfId="544" xr:uid="{6B2E7251-931B-4613-94C3-CA29CEBCE0CD}"/>
    <cellStyle name="Normal 5 4 10" xfId="11328" xr:uid="{69072577-0517-4490-999F-527CB820D218}"/>
    <cellStyle name="Normal 5 4 2" xfId="809" xr:uid="{60D79622-A7CA-4042-AE6F-C71F9B619625}"/>
    <cellStyle name="Normal 5 4 2 2" xfId="1854" xr:uid="{FB310DA7-4CD7-480A-80D2-87D87E0337BD}"/>
    <cellStyle name="Normal 5 4 2 2 2" xfId="3878" xr:uid="{F9DA09F4-8BAF-4651-B6C5-D820CF586605}"/>
    <cellStyle name="Normal 5 4 2 2 2 2" xfId="7887" xr:uid="{F669A845-B9FF-47D7-B314-0708A3938F61}"/>
    <cellStyle name="Normal 5 4 2 2 2 3" xfId="25713" xr:uid="{9DCDDEF3-05B5-431B-8396-CE43857B9A37}"/>
    <cellStyle name="Normal 5 4 2 2 3" xfId="5896" xr:uid="{826FC866-54A2-496D-B5F1-14A9ED999A4D}"/>
    <cellStyle name="Normal 5 4 2 2 3 2" xfId="25714" xr:uid="{E82334CC-844D-4192-B1A8-50846CECC372}"/>
    <cellStyle name="Normal 5 4 2 2 4" xfId="10391" xr:uid="{62053F33-0233-406C-A133-676D54FCD63C}"/>
    <cellStyle name="Normal 5 4 2 2 4 2" xfId="28768" xr:uid="{F574ABB7-AACF-45D4-805D-42E99F1B7A24}"/>
    <cellStyle name="Normal 5 4 2 2 5" xfId="25712" xr:uid="{F2D60E61-BFE0-4D74-8027-89180DE00437}"/>
    <cellStyle name="Normal 5 4 2 2 6" xfId="12621" xr:uid="{FAC3A533-8F58-4348-AABE-707BACF3E117}"/>
    <cellStyle name="Normal 5 4 2 3" xfId="2841" xr:uid="{DFEE73D1-E2A8-4159-BEEE-809B6877456F}"/>
    <cellStyle name="Normal 5 4 2 3 2" xfId="6850" xr:uid="{36002F3B-2759-4D99-888D-A91D3FAE3850}"/>
    <cellStyle name="Normal 5 4 2 3 3" xfId="25715" xr:uid="{29BECD58-CC1B-4BD9-9635-0E762D9276EE}"/>
    <cellStyle name="Normal 5 4 2 4" xfId="4858" xr:uid="{5E518858-E2C6-49CF-A792-A2CB89B02C0E}"/>
    <cellStyle name="Normal 5 4 2 4 2" xfId="25716" xr:uid="{AC51219B-6825-410C-AD0A-CA4D8A1E326F}"/>
    <cellStyle name="Normal 5 4 2 5" xfId="9354" xr:uid="{D2D83884-4D2E-4887-8E77-BD38FD0DFEE0}"/>
    <cellStyle name="Normal 5 4 2 5 2" xfId="25717" xr:uid="{4C55BFC8-55B4-4B13-B792-512A48234408}"/>
    <cellStyle name="Normal 5 4 2 6" xfId="27783" xr:uid="{975594ED-1321-4577-A3F7-87EA05E388EF}"/>
    <cellStyle name="Normal 5 4 2 7" xfId="25711" xr:uid="{1A086EF5-3BA3-4C28-94BF-5C83EF2A0EF9}"/>
    <cellStyle name="Normal 5 4 2 8" xfId="11583" xr:uid="{F1ABFAFD-B11C-4941-AD2F-3ABC93800207}"/>
    <cellStyle name="Normal 5 4 3" xfId="1080" xr:uid="{48750800-A3F2-419A-BEB7-EA95AB3DFA21}"/>
    <cellStyle name="Normal 5 4 3 2" xfId="2121" xr:uid="{3D375EB2-2E30-4F32-B31D-443DA995F4FF}"/>
    <cellStyle name="Normal 5 4 3 2 2" xfId="4145" xr:uid="{05CA408C-EDCF-4A6F-A27D-DEB109BD47A0}"/>
    <cellStyle name="Normal 5 4 3 2 2 2" xfId="8154" xr:uid="{C0F80ABB-CC88-43D7-A053-135D210F31AC}"/>
    <cellStyle name="Normal 5 4 3 2 2 3" xfId="25720" xr:uid="{9F85A86E-D125-40FE-B09E-CD624C8192D5}"/>
    <cellStyle name="Normal 5 4 3 2 3" xfId="6163" xr:uid="{3ADEDD4A-199A-467F-980A-B766B601F822}"/>
    <cellStyle name="Normal 5 4 3 2 3 2" xfId="25721" xr:uid="{2821AC24-A82D-4CD9-BFE3-4881F9F0D36B}"/>
    <cellStyle name="Normal 5 4 3 2 4" xfId="10658" xr:uid="{398FAFDB-0516-4F31-AD1E-038308E6326F}"/>
    <cellStyle name="Normal 5 4 3 2 4 2" xfId="29031" xr:uid="{2F64CD08-7BA3-4ACD-AF04-1C9CCD5B9E00}"/>
    <cellStyle name="Normal 5 4 3 2 5" xfId="25719" xr:uid="{0D1B58DA-E8D7-410F-A881-B39FD3181743}"/>
    <cellStyle name="Normal 5 4 3 2 6" xfId="12888" xr:uid="{75EDC96C-E8B3-4343-A185-73A6DCD65BA3}"/>
    <cellStyle name="Normal 5 4 3 3" xfId="3108" xr:uid="{89EB5EA9-957D-4B8B-8081-BFFF05A0C3EC}"/>
    <cellStyle name="Normal 5 4 3 3 2" xfId="7117" xr:uid="{D346CC78-6114-43DF-80C8-B462EF028BAE}"/>
    <cellStyle name="Normal 5 4 3 3 3" xfId="25722" xr:uid="{C91157C0-2135-459A-9F2F-99CA970E5E95}"/>
    <cellStyle name="Normal 5 4 3 4" xfId="5126" xr:uid="{5437C34A-7C7F-4071-AA9B-0ADA04D3ED4D}"/>
    <cellStyle name="Normal 5 4 3 4 2" xfId="25723" xr:uid="{C3068683-1371-4144-894D-55A2048292A5}"/>
    <cellStyle name="Normal 5 4 3 5" xfId="9621" xr:uid="{F00CED3A-8901-4DEC-8B3D-C414FD596360}"/>
    <cellStyle name="Normal 5 4 3 5 2" xfId="25724" xr:uid="{93BBADB1-2EF3-4514-BECA-BF46823E16C2}"/>
    <cellStyle name="Normal 5 4 3 6" xfId="28031" xr:uid="{98FF21A1-638E-48F2-9993-A60B63F63EF1}"/>
    <cellStyle name="Normal 5 4 3 7" xfId="25718" xr:uid="{53864522-E056-4C6D-99ED-3DA4898C567B}"/>
    <cellStyle name="Normal 5 4 3 8" xfId="11851" xr:uid="{D72F886A-6CCE-401A-A69F-15D291BC60A8}"/>
    <cellStyle name="Normal 5 4 4" xfId="1605" xr:uid="{B8C991B3-B348-487E-A261-F0D46B13ACD4}"/>
    <cellStyle name="Normal 5 4 4 2" xfId="3629" xr:uid="{43F1F8A5-E3EC-460A-B958-EEA30547536D}"/>
    <cellStyle name="Normal 5 4 4 2 2" xfId="7638" xr:uid="{68294568-3F73-420B-A646-063D2CB3AC72}"/>
    <cellStyle name="Normal 5 4 4 2 3" xfId="25726" xr:uid="{7AA27B49-BD81-450C-89A0-65E57C58BABD}"/>
    <cellStyle name="Normal 5 4 4 3" xfId="5647" xr:uid="{C25112B3-D9C8-456E-9713-5606B801D556}"/>
    <cellStyle name="Normal 5 4 4 3 2" xfId="25727" xr:uid="{E97763AD-1A33-44A4-9AE8-BAC1AC83B6F9}"/>
    <cellStyle name="Normal 5 4 4 4" xfId="10142" xr:uid="{77FF3F0F-A29A-4A75-937D-AA452CD2AAD3}"/>
    <cellStyle name="Normal 5 4 4 4 2" xfId="28538" xr:uid="{85020B79-9999-4FD8-A471-969FF21500E8}"/>
    <cellStyle name="Normal 5 4 4 5" xfId="25725" xr:uid="{B21E59E4-E6C2-409C-8641-CF51C41E8001}"/>
    <cellStyle name="Normal 5 4 4 6" xfId="12372" xr:uid="{9DBC4FCF-4210-4DE2-9B55-DB6795714BBC}"/>
    <cellStyle name="Normal 5 4 5" xfId="2592" xr:uid="{D40C9A12-2D37-4BEE-9CE3-DCF68FA3C1D2}"/>
    <cellStyle name="Normal 5 4 5 2" xfId="6601" xr:uid="{2BCE9E9B-3781-44AB-968B-9E08E5B2B14B}"/>
    <cellStyle name="Normal 5 4 5 3" xfId="25728" xr:uid="{5FDFC886-0204-4C23-973E-1C8609405D48}"/>
    <cellStyle name="Normal 5 4 6" xfId="4608" xr:uid="{BC6B4595-7076-4554-A97C-83C108B48007}"/>
    <cellStyle name="Normal 5 4 6 2" xfId="25729" xr:uid="{7481E90D-61CF-4CC6-9802-D531BFAF0E64}"/>
    <cellStyle name="Normal 5 4 7" xfId="8686" xr:uid="{315DC9BC-A1DF-44AE-BC56-924D7C0A3AF5}"/>
    <cellStyle name="Normal 5 4 7 2" xfId="25730" xr:uid="{8C688913-4EA9-4D90-B129-11C0FF8FD334}"/>
    <cellStyle name="Normal 5 4 8" xfId="9103" xr:uid="{F003EAD9-928A-47B9-A2FB-6FC061AB6A6C}"/>
    <cellStyle name="Normal 5 4 8 2" xfId="27558" xr:uid="{8157FE79-3AC6-4043-BCA5-2A8D0E653D67}"/>
    <cellStyle name="Normal 5 4 9" xfId="25710" xr:uid="{1B058209-5D78-4A16-9253-09A3D8097CF7}"/>
    <cellStyle name="Normal 5 5" xfId="571" xr:uid="{2B63E7B9-B29E-4457-9B8E-A2BFF31673D2}"/>
    <cellStyle name="Normal 5 5 10" xfId="11352" xr:uid="{A8867291-1939-456B-8B5A-0F530280E466}"/>
    <cellStyle name="Normal 5 5 2" xfId="855" xr:uid="{6C91625C-6C5E-4C37-B278-D9004EAAADEE}"/>
    <cellStyle name="Normal 5 5 2 2" xfId="1896" xr:uid="{5BEBB4E2-3536-4C4B-A330-E8094DBE37E7}"/>
    <cellStyle name="Normal 5 5 2 2 2" xfId="3920" xr:uid="{F2221B8B-527F-484C-8E4C-3BECFCDB8C9D}"/>
    <cellStyle name="Normal 5 5 2 2 2 2" xfId="7929" xr:uid="{0E0DB904-3ABF-4822-8E5E-7CC1DF12013D}"/>
    <cellStyle name="Normal 5 5 2 2 2 3" xfId="25734" xr:uid="{57992408-A7C5-4CC8-B75B-2EB1472EE7CC}"/>
    <cellStyle name="Normal 5 5 2 2 3" xfId="5938" xr:uid="{74BBF28E-90ED-4550-B49E-2103E91BE1F4}"/>
    <cellStyle name="Normal 5 5 2 2 3 2" xfId="25735" xr:uid="{56B20BE3-FAB5-46BA-A410-116CBC538CA2}"/>
    <cellStyle name="Normal 5 5 2 2 4" xfId="10433" xr:uid="{BA6803C5-087D-4D9D-8A4D-6A781FC95018}"/>
    <cellStyle name="Normal 5 5 2 2 4 2" xfId="28810" xr:uid="{5E330ABC-DF0B-41E0-8A98-0A54F6B93E39}"/>
    <cellStyle name="Normal 5 5 2 2 5" xfId="25733" xr:uid="{980C1EB9-C0E1-468F-9EB9-24C8AE873D92}"/>
    <cellStyle name="Normal 5 5 2 2 6" xfId="12663" xr:uid="{6A57E1AA-698B-47B0-A820-EA3C99CCC88C}"/>
    <cellStyle name="Normal 5 5 2 3" xfId="2883" xr:uid="{5B6FBAA0-A081-4FDE-87CC-2D63A8907F44}"/>
    <cellStyle name="Normal 5 5 2 3 2" xfId="6892" xr:uid="{95CA34FF-0318-4333-B5AF-89F7C40B2E24}"/>
    <cellStyle name="Normal 5 5 2 3 3" xfId="25736" xr:uid="{8249B0C1-4114-41CF-8D51-0FC6967F29AD}"/>
    <cellStyle name="Normal 5 5 2 4" xfId="4901" xr:uid="{502F9E6B-7159-40E7-AD95-F55D32AE7FFF}"/>
    <cellStyle name="Normal 5 5 2 4 2" xfId="25737" xr:uid="{13269B4C-DD21-4A15-BE3B-967552064F65}"/>
    <cellStyle name="Normal 5 5 2 5" xfId="9396" xr:uid="{4B3425B3-9BD1-4DC3-9818-9E1BA2ED24C4}"/>
    <cellStyle name="Normal 5 5 2 5 2" xfId="25738" xr:uid="{CD8B60A7-151A-4EC7-9E03-F7B520A02D22}"/>
    <cellStyle name="Normal 5 5 2 6" xfId="27826" xr:uid="{80D1DC7A-7EDD-4398-921B-C31B2C06B4DD}"/>
    <cellStyle name="Normal 5 5 2 7" xfId="25732" xr:uid="{1B5D242B-A764-4CC2-A167-8AC3B03BE5E7}"/>
    <cellStyle name="Normal 5 5 2 8" xfId="11626" xr:uid="{4D442063-EF6C-49C8-A50B-1E09EA08BFFE}"/>
    <cellStyle name="Normal 5 5 3" xfId="1122" xr:uid="{F4CDEF39-998D-4ADB-910C-69CEC14AE310}"/>
    <cellStyle name="Normal 5 5 3 2" xfId="2163" xr:uid="{BAF7C99C-632A-4CED-AC71-4B8664234C25}"/>
    <cellStyle name="Normal 5 5 3 2 2" xfId="4187" xr:uid="{6B56431A-01FB-4153-921E-94DF02C25811}"/>
    <cellStyle name="Normal 5 5 3 2 2 2" xfId="8196" xr:uid="{EE1FAD87-B3AA-4C50-83E1-662162B2DEDA}"/>
    <cellStyle name="Normal 5 5 3 2 2 3" xfId="25741" xr:uid="{E3D25F2D-DD87-4E1A-A367-EF9767720B3C}"/>
    <cellStyle name="Normal 5 5 3 2 3" xfId="6205" xr:uid="{FA624675-1907-484F-B205-74BE5DAD7178}"/>
    <cellStyle name="Normal 5 5 3 2 3 2" xfId="25742" xr:uid="{D05778F9-96BD-4720-9320-7E5A6C6ADE82}"/>
    <cellStyle name="Normal 5 5 3 2 4" xfId="10700" xr:uid="{28A2891D-F251-45C5-AE79-CFAB61C2D6EC}"/>
    <cellStyle name="Normal 5 5 3 2 4 2" xfId="29073" xr:uid="{6C8B9FF7-6753-4A71-A4EF-1633D041EB5F}"/>
    <cellStyle name="Normal 5 5 3 2 5" xfId="25740" xr:uid="{0557C7A2-4ECF-413E-968D-3CE42BB8D26A}"/>
    <cellStyle name="Normal 5 5 3 2 6" xfId="12930" xr:uid="{6A7F703F-6252-4B87-B300-05F0893C11D0}"/>
    <cellStyle name="Normal 5 5 3 3" xfId="3150" xr:uid="{25B782A8-175F-4B7A-87F8-419FD012E187}"/>
    <cellStyle name="Normal 5 5 3 3 2" xfId="7159" xr:uid="{6FB8852A-2533-47B1-8672-ABC6CD8391A7}"/>
    <cellStyle name="Normal 5 5 3 3 3" xfId="25743" xr:uid="{6CE407CB-734F-42D0-B143-FFE013EB759F}"/>
    <cellStyle name="Normal 5 5 3 4" xfId="5168" xr:uid="{FCF0B68A-F3F8-4399-A242-F25255A761B0}"/>
    <cellStyle name="Normal 5 5 3 4 2" xfId="25744" xr:uid="{0FA389CC-6A06-4E82-80EA-3EFBF80C5851}"/>
    <cellStyle name="Normal 5 5 3 5" xfId="9663" xr:uid="{909079B5-DD45-4942-A308-2064446CBE2E}"/>
    <cellStyle name="Normal 5 5 3 5 2" xfId="25745" xr:uid="{273E9D57-40A2-4CD3-BC5C-1DA0778E6919}"/>
    <cellStyle name="Normal 5 5 3 6" xfId="28073" xr:uid="{269DFC91-A5C3-4763-84F0-77ED9D05F8D6}"/>
    <cellStyle name="Normal 5 5 3 7" xfId="25739" xr:uid="{E20692A8-6656-4728-A4C6-4A26790E9AA6}"/>
    <cellStyle name="Normal 5 5 3 8" xfId="11893" xr:uid="{22B4F54A-0FD3-4F31-B9EE-8E749FFE1B00}"/>
    <cellStyle name="Normal 5 5 4" xfId="1629" xr:uid="{EC4B00F8-582B-446E-8863-0AE7EAFAF8E6}"/>
    <cellStyle name="Normal 5 5 4 2" xfId="3653" xr:uid="{16641CF5-E964-4CC0-8BA1-F0FF0B5B1A48}"/>
    <cellStyle name="Normal 5 5 4 2 2" xfId="7662" xr:uid="{4EC83195-A7DB-4770-A10E-972DF322ECDC}"/>
    <cellStyle name="Normal 5 5 4 2 3" xfId="25747" xr:uid="{3B9C1D2D-5873-4B4B-81CD-37DD330D69BB}"/>
    <cellStyle name="Normal 5 5 4 3" xfId="5671" xr:uid="{0E61E614-3EC7-4C90-B2AB-97079D2430B7}"/>
    <cellStyle name="Normal 5 5 4 3 2" xfId="25748" xr:uid="{92E3CCDA-F8C5-4C5B-B0B1-7CB3454B976A}"/>
    <cellStyle name="Normal 5 5 4 4" xfId="10166" xr:uid="{C9862F96-73EC-424D-8373-258DC0DE5DFF}"/>
    <cellStyle name="Normal 5 5 4 4 2" xfId="28562" xr:uid="{6357087D-2FF9-469A-ACBA-08F0E14755BA}"/>
    <cellStyle name="Normal 5 5 4 5" xfId="25746" xr:uid="{17FD37FD-DD83-4052-848D-0AF8D5309476}"/>
    <cellStyle name="Normal 5 5 4 6" xfId="12396" xr:uid="{F80D5A2C-7011-41A5-9D02-A86BF4C92AEC}"/>
    <cellStyle name="Normal 5 5 5" xfId="2616" xr:uid="{268B9153-4D0D-44AE-AA27-B2542EA38BA7}"/>
    <cellStyle name="Normal 5 5 5 2" xfId="6625" xr:uid="{76A35976-AA8D-4274-8C15-6E6147C45526}"/>
    <cellStyle name="Normal 5 5 5 3" xfId="25749" xr:uid="{3EDF9B31-C123-4533-8E24-C9DBC61DF101}"/>
    <cellStyle name="Normal 5 5 6" xfId="4632" xr:uid="{445906F0-F8CB-4A3F-AAA9-6C014BF2F26F}"/>
    <cellStyle name="Normal 5 5 6 2" xfId="25750" xr:uid="{2D005256-7985-4E69-BBCF-956052051510}"/>
    <cellStyle name="Normal 5 5 7" xfId="9127" xr:uid="{D692004E-9B61-49DE-9AAE-5481A51A83D2}"/>
    <cellStyle name="Normal 5 5 7 2" xfId="25751" xr:uid="{AEEA2BE3-D11D-43AE-806E-27975B72540F}"/>
    <cellStyle name="Normal 5 5 8" xfId="27581" xr:uid="{0E3E6E47-6291-4C47-A1DA-7F585D3BE971}"/>
    <cellStyle name="Normal 5 5 9" xfId="25731" xr:uid="{5C5B4C44-277B-4045-861E-25EF6F66AFAF}"/>
    <cellStyle name="Normal 5 6" xfId="595" xr:uid="{38344346-9E1B-4655-80C0-FA29D14E1D74}"/>
    <cellStyle name="Normal 5 6 2" xfId="879" xr:uid="{7BC51F52-9A02-4EBA-8633-479F5B7CEF17}"/>
    <cellStyle name="Normal 5 6 2 2" xfId="1920" xr:uid="{C3DE1D12-59D0-489F-A4A4-470E97CD1186}"/>
    <cellStyle name="Normal 5 6 2 2 2" xfId="3944" xr:uid="{D01C827F-9078-4A23-9736-75FC85DEE9AC}"/>
    <cellStyle name="Normal 5 6 2 2 2 2" xfId="7953" xr:uid="{E927252A-C59B-4D2A-81FC-0D723B9901E1}"/>
    <cellStyle name="Normal 5 6 2 2 2 3" xfId="28834" xr:uid="{A8A1D77C-62E3-4439-99E5-9F73D75C59D5}"/>
    <cellStyle name="Normal 5 6 2 2 3" xfId="5962" xr:uid="{C166FA0F-38D3-426C-B68F-128B15614834}"/>
    <cellStyle name="Normal 5 6 2 2 3 2" xfId="25754" xr:uid="{F642CF2B-169A-4164-B3C6-35F097D0EB86}"/>
    <cellStyle name="Normal 5 6 2 2 4" xfId="10457" xr:uid="{CFDA914B-796D-4998-998E-656E3426FB11}"/>
    <cellStyle name="Normal 5 6 2 2 5" xfId="12687" xr:uid="{1C34F267-1D38-41F4-A5B0-AFB20C23F872}"/>
    <cellStyle name="Normal 5 6 2 3" xfId="2907" xr:uid="{57BE689A-5864-45B8-90CF-E0B215320968}"/>
    <cellStyle name="Normal 5 6 2 3 2" xfId="6916" xr:uid="{CB838CAB-0A28-4FAE-9514-A431E9967A0F}"/>
    <cellStyle name="Normal 5 6 2 3 3" xfId="25755" xr:uid="{51538CB4-6E59-4001-84A0-A2C459CBCDBD}"/>
    <cellStyle name="Normal 5 6 2 4" xfId="4925" xr:uid="{C7784D6E-D03F-4A31-9FB6-73E448CCE34D}"/>
    <cellStyle name="Normal 5 6 2 4 2" xfId="27849" xr:uid="{91173A6D-5638-4812-BD39-5259A6BFA07B}"/>
    <cellStyle name="Normal 5 6 2 5" xfId="9420" xr:uid="{CD96CEC9-98DD-4086-8290-CCCE21A56EB0}"/>
    <cellStyle name="Normal 5 6 2 5 2" xfId="25753" xr:uid="{7A077EC2-14E1-45C9-BE11-A71940F2770C}"/>
    <cellStyle name="Normal 5 6 2 6" xfId="11650" xr:uid="{92B0C43C-01FA-4605-93B8-58AEA8D66AF0}"/>
    <cellStyle name="Normal 5 6 3" xfId="1146" xr:uid="{F2CA6F38-493C-455F-836C-71F4A99FB5E7}"/>
    <cellStyle name="Normal 5 6 3 2" xfId="2187" xr:uid="{291539DD-FAB7-461F-8F99-1961258F5CD0}"/>
    <cellStyle name="Normal 5 6 3 2 2" xfId="4211" xr:uid="{EC4DEFF7-0E92-4B5A-965B-57534E43F95A}"/>
    <cellStyle name="Normal 5 6 3 2 2 2" xfId="8220" xr:uid="{42037B1B-8EC4-4F93-8FE3-5AB1AAE4ED50}"/>
    <cellStyle name="Normal 5 6 3 2 2 3" xfId="29097" xr:uid="{33B82BA8-D457-4EB1-8606-F91AB5B23B9A}"/>
    <cellStyle name="Normal 5 6 3 2 3" xfId="6229" xr:uid="{2C74C560-6E51-494E-B786-CB3356DD135F}"/>
    <cellStyle name="Normal 5 6 3 2 4" xfId="10724" xr:uid="{BE3A12D6-826D-43A9-AACC-05BE8402ED6E}"/>
    <cellStyle name="Normal 5 6 3 2 5" xfId="12954" xr:uid="{491EA578-CDE7-4002-8C35-615FABDB3950}"/>
    <cellStyle name="Normal 5 6 3 3" xfId="3174" xr:uid="{EC78A5F4-6C39-48FC-AF22-14A278FAE4FD}"/>
    <cellStyle name="Normal 5 6 3 3 2" xfId="7183" xr:uid="{D9C32712-0226-4603-AAAF-7FED3C0702DB}"/>
    <cellStyle name="Normal 5 6 3 3 3" xfId="28097" xr:uid="{B3763EDE-CDC8-4FD8-B64F-944823F1820E}"/>
    <cellStyle name="Normal 5 6 3 4" xfId="5192" xr:uid="{0642A0B1-BDD7-42B5-91DB-58B57145B8AE}"/>
    <cellStyle name="Normal 5 6 3 4 2" xfId="25756" xr:uid="{4C037939-7A9A-4916-8012-2434D3142047}"/>
    <cellStyle name="Normal 5 6 3 5" xfId="9687" xr:uid="{961ECC54-145D-4E7E-B23A-EFA8BBCAC2AD}"/>
    <cellStyle name="Normal 5 6 3 6" xfId="11917" xr:uid="{31FEA480-F6A8-40D3-9C30-AFAC481BD989}"/>
    <cellStyle name="Normal 5 6 4" xfId="1653" xr:uid="{57C1DF0F-B0B4-48E6-867F-F99B51C28267}"/>
    <cellStyle name="Normal 5 6 4 2" xfId="3677" xr:uid="{D27F00BF-ADB8-4D33-81D4-7CE9E2A8680E}"/>
    <cellStyle name="Normal 5 6 4 2 2" xfId="7686" xr:uid="{088CD18A-645B-4FC7-AA20-29BA416562CA}"/>
    <cellStyle name="Normal 5 6 4 2 3" xfId="28586" xr:uid="{CB3C8F32-2EE8-43A3-A410-AE9848A886B7}"/>
    <cellStyle name="Normal 5 6 4 3" xfId="5695" xr:uid="{56EC7103-4F7C-4367-8687-CA05DC3FEBC3}"/>
    <cellStyle name="Normal 5 6 4 3 2" xfId="25757" xr:uid="{B408D227-C98C-489E-8727-5536AAE86757}"/>
    <cellStyle name="Normal 5 6 4 4" xfId="10190" xr:uid="{1598D235-8B3B-4567-810D-1E4CF506122A}"/>
    <cellStyle name="Normal 5 6 4 5" xfId="12420" xr:uid="{37431057-8001-464C-B36B-FB38E6B2DAC0}"/>
    <cellStyle name="Normal 5 6 5" xfId="2640" xr:uid="{CFFFF3F2-20CC-4249-8AAA-8D588476C0A7}"/>
    <cellStyle name="Normal 5 6 5 2" xfId="6649" xr:uid="{E5D3DD35-D4FE-4779-9421-4D7549BF7295}"/>
    <cellStyle name="Normal 5 6 5 3" xfId="25758" xr:uid="{35F5242C-8F1A-43DB-B197-20B51873C0AD}"/>
    <cellStyle name="Normal 5 6 6" xfId="4656" xr:uid="{4382E145-4680-40B5-9DD2-6155CF4C4C2B}"/>
    <cellStyle name="Normal 5 6 6 2" xfId="25759" xr:uid="{EDD44D9B-AC65-4F66-B924-A54805952122}"/>
    <cellStyle name="Normal 5 6 7" xfId="9151" xr:uid="{A85BDB33-C7DA-45AB-95C4-4D54AB5D6B4E}"/>
    <cellStyle name="Normal 5 6 7 2" xfId="27603" xr:uid="{43C9B5BE-A951-4521-98CA-0F8E9630FD92}"/>
    <cellStyle name="Normal 5 6 8" xfId="25752" xr:uid="{0BD104A5-048F-4C6E-8179-35CC33C79599}"/>
    <cellStyle name="Normal 5 6 9" xfId="11376" xr:uid="{07801683-F614-4FF1-A2C6-5B3A7AA3BDA9}"/>
    <cellStyle name="Normal 5 7" xfId="621" xr:uid="{8BBFFF84-D451-44D4-95CC-6A231AECEBB8}"/>
    <cellStyle name="Normal 5 7 2" xfId="1677" xr:uid="{8514AA59-84AB-485F-A867-2869FC6BEACB}"/>
    <cellStyle name="Normal 5 7 2 2" xfId="3701" xr:uid="{2440E71B-B7B0-44FB-91FC-73B1D650058F}"/>
    <cellStyle name="Normal 5 7 2 2 2" xfId="7710" xr:uid="{0DE0C454-8D27-43A1-85DC-A2EB7D78C6D9}"/>
    <cellStyle name="Normal 5 7 2 2 3" xfId="25762" xr:uid="{34F4C8B5-CDDB-406B-818A-F3D368AC0B44}"/>
    <cellStyle name="Normal 5 7 2 3" xfId="5719" xr:uid="{1F212FDF-BDB3-4D78-BCC4-E0AB9CC3FC2F}"/>
    <cellStyle name="Normal 5 7 2 3 2" xfId="25763" xr:uid="{474E19FA-77D0-45D1-804C-108699B6FB3C}"/>
    <cellStyle name="Normal 5 7 2 4" xfId="10214" xr:uid="{ADC321DA-6506-493D-8F57-0CEC6E73C59E}"/>
    <cellStyle name="Normal 5 7 2 4 2" xfId="28609" xr:uid="{22AE385E-3AA8-499A-BEBB-B6D956DDC4C6}"/>
    <cellStyle name="Normal 5 7 2 5" xfId="25761" xr:uid="{F064AC7D-42CA-4D50-9754-CAE716278AAD}"/>
    <cellStyle name="Normal 5 7 2 6" xfId="12444" xr:uid="{F0960F68-9F79-4B97-B3F6-51116869A4BA}"/>
    <cellStyle name="Normal 5 7 3" xfId="2664" xr:uid="{85673939-3D46-4A05-80D5-6448A7F700EA}"/>
    <cellStyle name="Normal 5 7 3 2" xfId="6673" xr:uid="{F1E665AB-6925-4865-B4D1-513CB028EA69}"/>
    <cellStyle name="Normal 5 7 3 3" xfId="25764" xr:uid="{0587058D-BC2E-4FA2-911F-CC7AAA4C8CF4}"/>
    <cellStyle name="Normal 5 7 4" xfId="4680" xr:uid="{174F198B-1CCF-43D2-BD2A-E308E62F003D}"/>
    <cellStyle name="Normal 5 7 4 2" xfId="25765" xr:uid="{6BAD0388-F8C1-4E95-B942-FCE0C9A2BC6B}"/>
    <cellStyle name="Normal 5 7 5" xfId="9175" xr:uid="{4CD88114-D34C-48E6-9F27-DF9187353270}"/>
    <cellStyle name="Normal 5 7 5 2" xfId="25766" xr:uid="{C1A1194E-0CF4-42F5-85D4-061855A098B8}"/>
    <cellStyle name="Normal 5 7 6" xfId="27624" xr:uid="{A7C467F2-4A04-47E2-A97E-A98AFAC6907F}"/>
    <cellStyle name="Normal 5 7 7" xfId="25760" xr:uid="{D15A0B00-F790-423D-8945-94BD4E3B84CE}"/>
    <cellStyle name="Normal 5 7 8" xfId="11401" xr:uid="{7AB9915D-CFA0-4655-B95D-E3C4D51799FB}"/>
    <cellStyle name="Normal 5 8" xfId="903" xr:uid="{999C8C83-9031-40AD-9CDA-FE249BCE515E}"/>
    <cellStyle name="Normal 5 8 2" xfId="1944" xr:uid="{110C9CB3-2E1E-4BB5-9DD9-8955CF7D0397}"/>
    <cellStyle name="Normal 5 8 2 2" xfId="3968" xr:uid="{2A348F2B-70DF-4B22-AFB6-50ECE01C282D}"/>
    <cellStyle name="Normal 5 8 2 2 2" xfId="7977" xr:uid="{CA35A7B6-055E-4626-80D4-77B38BF18947}"/>
    <cellStyle name="Normal 5 8 2 2 3" xfId="28857" xr:uid="{0BFF9ECF-D5BB-4DD8-9902-EECDB5B3B0D7}"/>
    <cellStyle name="Normal 5 8 2 3" xfId="5986" xr:uid="{545767D9-6D1B-47B6-A83B-1B45E17F35B3}"/>
    <cellStyle name="Normal 5 8 2 3 2" xfId="25768" xr:uid="{80D33882-38E7-43F6-A6E4-23C7C9B5CCF2}"/>
    <cellStyle name="Normal 5 8 2 4" xfId="10481" xr:uid="{C5CF0450-BC2C-4108-B77E-880EB3827DF5}"/>
    <cellStyle name="Normal 5 8 2 5" xfId="12711" xr:uid="{B9D85A61-AF39-422E-910E-A0DCFF8C8D17}"/>
    <cellStyle name="Normal 5 8 3" xfId="2931" xr:uid="{F5852A7C-C686-4B0C-BAD3-E081907FA05E}"/>
    <cellStyle name="Normal 5 8 3 2" xfId="6940" xr:uid="{5FF08D58-93B4-4ED3-A249-E5FADBF0932F}"/>
    <cellStyle name="Normal 5 8 3 3" xfId="25769" xr:uid="{951C76FA-4750-4411-947D-86A9227A87CC}"/>
    <cellStyle name="Normal 5 8 4" xfId="4949" xr:uid="{C20C9981-4A1A-4082-B96D-2B6EBF676EA6}"/>
    <cellStyle name="Normal 5 8 4 2" xfId="27872" xr:uid="{D690070A-4371-4350-967A-F2270A2923FD}"/>
    <cellStyle name="Normal 5 8 5" xfId="9444" xr:uid="{1513B441-C10C-47BF-A22B-0C7F82874E3A}"/>
    <cellStyle name="Normal 5 8 5 2" xfId="25767" xr:uid="{545CDB90-CFCE-4CBE-92A0-938EA1347F20}"/>
    <cellStyle name="Normal 5 8 6" xfId="11674" xr:uid="{7F11A58C-D9EA-44C0-AC30-1C6911AF97AD}"/>
    <cellStyle name="Normal 5 9" xfId="1172" xr:uid="{96C81E49-21AE-4A55-8DC9-B66049EA6AE0}"/>
    <cellStyle name="Normal 5 9 2" xfId="2213" xr:uid="{C651273D-0324-4140-8604-0398C90BC594}"/>
    <cellStyle name="Normal 5 9 2 2" xfId="4237" xr:uid="{0608F5A9-5BB1-4303-8CBE-5B03E47C42C7}"/>
    <cellStyle name="Normal 5 9 2 2 2" xfId="8246" xr:uid="{C4E49797-B70F-4C63-99CF-8FE0DE35E9E4}"/>
    <cellStyle name="Normal 5 9 2 2 3" xfId="29122" xr:uid="{13CF8C91-34B9-42DF-AFCF-C2C1747E62F7}"/>
    <cellStyle name="Normal 5 9 2 3" xfId="6255" xr:uid="{D4C509AF-8D53-4806-992B-718634730E9F}"/>
    <cellStyle name="Normal 5 9 2 4" xfId="10750" xr:uid="{5605022B-9728-475D-B1AF-29781E1BD2BC}"/>
    <cellStyle name="Normal 5 9 2 5" xfId="12980" xr:uid="{208D157C-F2E9-49C6-9513-735706A7DBF8}"/>
    <cellStyle name="Normal 5 9 3" xfId="3200" xr:uid="{2ABD796C-F244-485D-8C0A-3091BED95740}"/>
    <cellStyle name="Normal 5 9 3 2" xfId="7209" xr:uid="{A8FDCC51-46D4-4896-B841-BD96DFD14E3E}"/>
    <cellStyle name="Normal 5 9 3 3" xfId="28121" xr:uid="{D2F089DB-E19F-46C2-B4B4-B926577F1097}"/>
    <cellStyle name="Normal 5 9 4" xfId="5218" xr:uid="{B2E76F63-B335-4825-ACA0-B9D77809D137}"/>
    <cellStyle name="Normal 5 9 4 2" xfId="25770" xr:uid="{ED838CD3-8C83-4727-8D6D-9B7B24885C31}"/>
    <cellStyle name="Normal 5 9 5" xfId="9713" xr:uid="{24309784-7680-46AF-90CE-439EAF2ADFD4}"/>
    <cellStyle name="Normal 5 9 6" xfId="11943" xr:uid="{A6B61386-505A-4E9D-B67E-613F8F42BA33}"/>
    <cellStyle name="Normal 50" xfId="169" xr:uid="{AC650D3B-1EBA-440C-BD1E-0C3D938D8DAD}"/>
    <cellStyle name="Normal 50 2" xfId="338" xr:uid="{91083FD2-318D-433C-B881-6887AEABF9A8}"/>
    <cellStyle name="Normal 50 2 2" xfId="370" xr:uid="{DB0432EB-43D2-4CB0-848C-E82BBCCA3B29}"/>
    <cellStyle name="Normal 50 2 2 2" xfId="1750" xr:uid="{3132DA5F-A655-4E87-9395-127DB4474AF2}"/>
    <cellStyle name="Normal 50 2 2 2 2" xfId="3774" xr:uid="{8A5A7D4B-2FAA-4529-9082-53DD9687D95C}"/>
    <cellStyle name="Normal 50 2 2 2 2 2" xfId="7783" xr:uid="{17B484C0-DAD0-4B08-A087-CA75D690578E}"/>
    <cellStyle name="Normal 50 2 2 2 2 3" xfId="28669" xr:uid="{CC8BB0E2-1284-4539-BAC2-7AA6328F9F41}"/>
    <cellStyle name="Normal 50 2 2 2 3" xfId="5792" xr:uid="{9CE07CD1-AECD-429A-8436-716C9F766B21}"/>
    <cellStyle name="Normal 50 2 2 2 4" xfId="10287" xr:uid="{54126D38-CDE4-4FE6-951E-E970A73708DB}"/>
    <cellStyle name="Normal 50 2 2 2 5" xfId="12517" xr:uid="{7354A3F8-A488-4B95-94B3-EB7FCAA04095}"/>
    <cellStyle name="Normal 50 2 3" xfId="703" xr:uid="{F35D6F1D-9533-4DB2-82CF-DE146F73AB45}"/>
    <cellStyle name="Normal 50 2 3 2" xfId="2737" xr:uid="{A5D976B0-CAEB-4462-B29E-787FA525C4B2}"/>
    <cellStyle name="Normal 50 2 3 2 2" xfId="6746" xr:uid="{A9812035-2758-4D27-AD19-625084506B39}"/>
    <cellStyle name="Normal 50 2 3 2 3" xfId="27687" xr:uid="{8B6556EC-66D3-4B64-90D4-3EEFBDCD3A3C}"/>
    <cellStyle name="Normal 50 2 3 3" xfId="4754" xr:uid="{FAD1179F-4C6D-42DB-9CD3-AF639C0E2A2F}"/>
    <cellStyle name="Normal 50 2 3 4" xfId="9249" xr:uid="{442A2A8C-FE21-40AA-8CCA-E5E482B14BED}"/>
    <cellStyle name="Normal 50 2 3 5" xfId="11478" xr:uid="{59C1D023-7D19-43D4-AB53-2C5369A9D951}"/>
    <cellStyle name="Normal 50 2 4" xfId="8608" xr:uid="{FF58D971-1CDF-45B5-BF26-4200C0F6367E}"/>
    <cellStyle name="Normal 50 2 4 2" xfId="27436" xr:uid="{744FF218-AA05-43BB-9634-A00945F96980}"/>
    <cellStyle name="Normal 50 3" xfId="292" xr:uid="{87285018-FBA9-4FA2-88B4-FDC1257BD1E6}"/>
    <cellStyle name="Normal 50 3 2" xfId="2017" xr:uid="{CF0F43EF-B27E-4B57-BFF9-D465D6D00ED0}"/>
    <cellStyle name="Normal 50 3 2 2" xfId="4041" xr:uid="{7D2CD96A-03C7-4B3B-9296-56462E4AAC6C}"/>
    <cellStyle name="Normal 50 3 2 2 2" xfId="8050" xr:uid="{7A690FB3-752F-4389-AD6B-7BDE5D29B2BE}"/>
    <cellStyle name="Normal 50 3 2 2 3" xfId="28929" xr:uid="{9C44015A-A62B-41C8-9ECF-057D3E2FA536}"/>
    <cellStyle name="Normal 50 3 2 3" xfId="6059" xr:uid="{06DD8C35-CF97-4E76-A695-19080AB81FE4}"/>
    <cellStyle name="Normal 50 3 2 4" xfId="10554" xr:uid="{6BFEF7AD-28AA-4DDD-88BE-C58DED8A10EA}"/>
    <cellStyle name="Normal 50 3 2 5" xfId="12784" xr:uid="{D70361C4-AAA3-4600-A1FB-D73BE368F6A0}"/>
    <cellStyle name="Normal 50 3 3" xfId="976" xr:uid="{A0861A8E-340C-48CD-B05E-5C937B7A36E0}"/>
    <cellStyle name="Normal 50 3 3 2" xfId="3004" xr:uid="{F6F5C881-FAEC-4AEA-9E74-76F4A748F2E6}"/>
    <cellStyle name="Normal 50 3 3 2 2" xfId="7013" xr:uid="{A9111EDB-7EC4-44F3-BD69-DCC7ED23542A}"/>
    <cellStyle name="Normal 50 3 3 2 3" xfId="27932" xr:uid="{5B567CE8-6A86-4D53-AAE2-1C0415620F8C}"/>
    <cellStyle name="Normal 50 3 3 3" xfId="5022" xr:uid="{771DF53A-1B44-47B2-8D9E-922FD48CC104}"/>
    <cellStyle name="Normal 50 3 3 4" xfId="9517" xr:uid="{56EAC0ED-72D7-4ECD-A8E4-AE699DE6255D}"/>
    <cellStyle name="Normal 50 3 3 5" xfId="11747" xr:uid="{A3F8E66D-C9F8-41C0-80EC-593F662DA9A1}"/>
    <cellStyle name="Normal 50 4" xfId="1481" xr:uid="{50E49001-6748-44BB-996C-F862C0CAAE9C}"/>
    <cellStyle name="Normal 50 4 2" xfId="3506" xr:uid="{84255BA4-3668-4205-AF99-C91E8D04ECD1}"/>
    <cellStyle name="Normal 50 4 2 2" xfId="7515" xr:uid="{6589A301-52F6-4B6D-9516-611A5DB7080F}"/>
    <cellStyle name="Normal 50 4 2 3" xfId="28420" xr:uid="{00A21896-3EC7-43B8-944F-2DCAE956F43D}"/>
    <cellStyle name="Normal 50 4 3" xfId="5524" xr:uid="{4CD9DD34-E878-4052-BB1F-AFD6AFF14DCD}"/>
    <cellStyle name="Normal 50 4 4" xfId="10019" xr:uid="{3B8B048C-7B33-4ECD-BB70-9AFFB8EF2E6C}"/>
    <cellStyle name="Normal 50 4 5" xfId="12249" xr:uid="{3FDC8BC0-1303-4B71-9015-E47646E16299}"/>
    <cellStyle name="Normal 50 5" xfId="2440" xr:uid="{BDDBE043-F51E-49EC-8367-C1A5D13D94BE}"/>
    <cellStyle name="Normal 50 5 2" xfId="6449" xr:uid="{CD02FF41-64AF-4041-9F36-3D3D7389F741}"/>
    <cellStyle name="Normal 50 5 3" xfId="27330" xr:uid="{2F32EBE9-EF27-47D2-8D7A-F96CFDFAE564}"/>
    <cellStyle name="Normal 50 6" xfId="4434" xr:uid="{2735EC54-23FB-4826-BABC-8C1F1124D313}"/>
    <cellStyle name="Normal 50 6 2" xfId="25771" xr:uid="{D46AAEF5-E051-4E67-BFDE-7644B3B08DDC}"/>
    <cellStyle name="Normal 50 7" xfId="8932" xr:uid="{315DEB5F-D8D0-4E95-83A8-35DF033C11A0}"/>
    <cellStyle name="Normal 50 8" xfId="11117" xr:uid="{97AC904A-9E85-4E24-9499-EE91F5AEB917}"/>
    <cellStyle name="Normal 51" xfId="170" xr:uid="{FF880009-45C8-4BED-88E2-98CAD769059D}"/>
    <cellStyle name="Normal 51 2" xfId="339" xr:uid="{48E29FAA-F970-4AD7-BE22-EA6013923816}"/>
    <cellStyle name="Normal 51 2 2" xfId="371" xr:uid="{DC328999-7FDB-49C9-A324-A3D5E0F67817}"/>
    <cellStyle name="Normal 51 2 2 2" xfId="1751" xr:uid="{83AFB4AE-9FF4-47B1-A2D5-C3312D0351C0}"/>
    <cellStyle name="Normal 51 2 2 2 2" xfId="3775" xr:uid="{925972FF-2958-4272-930B-49B6DA0C4895}"/>
    <cellStyle name="Normal 51 2 2 2 2 2" xfId="7784" xr:uid="{2A996895-F969-4F0F-A005-C1EFAC9C570F}"/>
    <cellStyle name="Normal 51 2 2 2 2 3" xfId="28670" xr:uid="{A57FEC2B-3D79-46AD-B91B-BAD8EE83F930}"/>
    <cellStyle name="Normal 51 2 2 2 3" xfId="5793" xr:uid="{B2D5BE43-42D6-44A7-AF64-55FB2B089FF7}"/>
    <cellStyle name="Normal 51 2 2 2 4" xfId="10288" xr:uid="{ECDA04BF-526C-4CCE-BA55-44D67A03BA75}"/>
    <cellStyle name="Normal 51 2 2 2 5" xfId="12518" xr:uid="{42015F08-B899-4CA3-A920-6D19790C3BC9}"/>
    <cellStyle name="Normal 51 2 3" xfId="704" xr:uid="{714B80AE-05B0-4B16-942F-C560E5CD2E36}"/>
    <cellStyle name="Normal 51 2 3 2" xfId="2738" xr:uid="{4508310D-CAB8-43E0-A632-B024B4AF6E28}"/>
    <cellStyle name="Normal 51 2 3 2 2" xfId="6747" xr:uid="{2F1B7003-9560-4F52-96E7-ED3AC4A91062}"/>
    <cellStyle name="Normal 51 2 3 2 3" xfId="27688" xr:uid="{A4964682-FFA0-4475-85A3-D4E6B6F46ADB}"/>
    <cellStyle name="Normal 51 2 3 3" xfId="4755" xr:uid="{8A131675-181C-4AF8-AAD8-21EC560AAB2D}"/>
    <cellStyle name="Normal 51 2 3 4" xfId="9250" xr:uid="{456761DF-C5F4-4F6F-A592-CDA624E65B2E}"/>
    <cellStyle name="Normal 51 2 3 5" xfId="11479" xr:uid="{FE06CF38-968C-4A86-A9F1-D791496B7428}"/>
    <cellStyle name="Normal 51 2 4" xfId="8462" xr:uid="{61368BB4-21AA-41F1-929C-32B9D3ACA71B}"/>
    <cellStyle name="Normal 51 2 4 2" xfId="27437" xr:uid="{78FAD2BF-9019-4220-B8CB-B4E6CFF0A83B}"/>
    <cellStyle name="Normal 51 3" xfId="293" xr:uid="{6335C017-3FCE-4865-8D94-17F22B1F3F80}"/>
    <cellStyle name="Normal 51 3 2" xfId="2018" xr:uid="{DBFE3B9E-9716-44DE-86B6-FB6EB2B2B1F2}"/>
    <cellStyle name="Normal 51 3 2 2" xfId="4042" xr:uid="{1BD37EFB-5DF1-4667-B63D-0DFBD30A8353}"/>
    <cellStyle name="Normal 51 3 2 2 2" xfId="8051" xr:uid="{03EACD09-E306-456C-9FC9-72F7750706AB}"/>
    <cellStyle name="Normal 51 3 2 2 3" xfId="28930" xr:uid="{1717B1F7-509E-4E7B-871E-42254C7C9550}"/>
    <cellStyle name="Normal 51 3 2 3" xfId="6060" xr:uid="{057FA41D-C5A9-40BF-883B-4E5A98EC0FEA}"/>
    <cellStyle name="Normal 51 3 2 4" xfId="10555" xr:uid="{6EC99E68-4EE0-4F56-9A68-7781F6B92C59}"/>
    <cellStyle name="Normal 51 3 2 5" xfId="12785" xr:uid="{8DD23532-B3E9-49AA-A17D-F99409D9A683}"/>
    <cellStyle name="Normal 51 3 3" xfId="977" xr:uid="{97E976FB-5E8B-4BF0-866F-881B4A4988F6}"/>
    <cellStyle name="Normal 51 3 3 2" xfId="3005" xr:uid="{E8294F75-E90D-4832-98C1-6ED11697E519}"/>
    <cellStyle name="Normal 51 3 3 2 2" xfId="7014" xr:uid="{DF989BCD-2D9B-4DF0-9A07-891676C6CDA3}"/>
    <cellStyle name="Normal 51 3 3 2 3" xfId="27933" xr:uid="{AF67F14D-9152-4314-8C9E-87D2494C9261}"/>
    <cellStyle name="Normal 51 3 3 3" xfId="5023" xr:uid="{EA080C36-D8B2-49C1-8B29-5244AC8EEE2A}"/>
    <cellStyle name="Normal 51 3 3 4" xfId="9518" xr:uid="{FA250399-DC14-4B09-AF94-FEC29E0CCE94}"/>
    <cellStyle name="Normal 51 3 3 5" xfId="11748" xr:uid="{CF35976A-A72C-446F-A517-E0F8888E0719}"/>
    <cellStyle name="Normal 51 4" xfId="1482" xr:uid="{0347ABCF-9E8C-4B73-9CE1-49813C865758}"/>
    <cellStyle name="Normal 51 4 2" xfId="3507" xr:uid="{A05D02E3-10CD-4189-B021-B19B75783CF2}"/>
    <cellStyle name="Normal 51 4 2 2" xfId="7516" xr:uid="{56045135-48B1-4374-9EF9-A0AE2B738C7B}"/>
    <cellStyle name="Normal 51 4 2 3" xfId="28421" xr:uid="{5530B767-D367-49CB-838A-94B4244D6ACF}"/>
    <cellStyle name="Normal 51 4 3" xfId="5525" xr:uid="{83E1B832-78EF-4A48-A4BC-0A3C7695EB94}"/>
    <cellStyle name="Normal 51 4 4" xfId="10020" xr:uid="{FA9B37D2-14CA-4075-BD5E-8BE723690144}"/>
    <cellStyle name="Normal 51 4 5" xfId="12250" xr:uid="{7B256960-C5C2-4671-BCDC-7314EEE37E0F}"/>
    <cellStyle name="Normal 51 5" xfId="2441" xr:uid="{4B76A330-6C00-4AD9-A148-4521B7E262F4}"/>
    <cellStyle name="Normal 51 5 2" xfId="6450" xr:uid="{DAA76983-BED9-4977-8936-D1D1809F5E7B}"/>
    <cellStyle name="Normal 51 5 3" xfId="27331" xr:uid="{E26648EB-75F8-4EC3-93C4-BAFE9F2F8924}"/>
    <cellStyle name="Normal 51 6" xfId="4435" xr:uid="{E139DC14-5A6F-4EC4-8295-2E201053D871}"/>
    <cellStyle name="Normal 51 6 2" xfId="25772" xr:uid="{1ED738DF-525F-489E-9D1A-75CE89B1EA00}"/>
    <cellStyle name="Normal 51 7" xfId="8933" xr:uid="{212FC0BC-914E-4E95-A27E-AA6E01338257}"/>
    <cellStyle name="Normal 51 8" xfId="11118" xr:uid="{1E16113B-AE00-4C7A-81A6-7533BF46F47C}"/>
    <cellStyle name="Normal 52" xfId="171" xr:uid="{8918A3EB-A075-49EF-A207-4E9AF62CF086}"/>
    <cellStyle name="Normal 52 2" xfId="294" xr:uid="{545AFB54-C219-485A-80DC-1867882E422F}"/>
    <cellStyle name="Normal 52 2 2" xfId="1752" xr:uid="{9A0E24CD-D010-4649-B6D8-CD31934EAD9A}"/>
    <cellStyle name="Normal 52 2 2 2" xfId="3776" xr:uid="{615C15AC-527C-4B32-87C3-B55AA81F2444}"/>
    <cellStyle name="Normal 52 2 2 2 2" xfId="7785" xr:uid="{99443771-A504-48D4-B8E2-A8E2E58EAA39}"/>
    <cellStyle name="Normal 52 2 2 2 3" xfId="28671" xr:uid="{4AE88DF6-22E4-49C0-AA82-271A796F453C}"/>
    <cellStyle name="Normal 52 2 2 3" xfId="5794" xr:uid="{88E6649B-A769-4A7B-A2FE-83947E4FFA47}"/>
    <cellStyle name="Normal 52 2 2 4" xfId="10289" xr:uid="{CB864BA7-E3ED-4F8C-B62D-F2032478113B}"/>
    <cellStyle name="Normal 52 2 2 5" xfId="12519" xr:uid="{C5E05D3E-875A-414D-9CF5-B589F9E451FE}"/>
    <cellStyle name="Normal 52 2 3" xfId="705" xr:uid="{D1352196-F4D0-436B-BD16-D9C005026C36}"/>
    <cellStyle name="Normal 52 2 3 2" xfId="2739" xr:uid="{D1BC3BE0-DE7F-4F47-B5C1-136D5E1DE827}"/>
    <cellStyle name="Normal 52 2 3 2 2" xfId="6748" xr:uid="{BDC6D4AD-15CF-42F3-B22E-98F6C0E8E32D}"/>
    <cellStyle name="Normal 52 2 3 2 3" xfId="27689" xr:uid="{25109FD5-6B85-4575-A14A-49307E1DED6F}"/>
    <cellStyle name="Normal 52 2 3 3" xfId="4756" xr:uid="{AE5EC076-8A99-434F-9413-705BC913BCBA}"/>
    <cellStyle name="Normal 52 2 3 4" xfId="9251" xr:uid="{7C50AF05-56D7-4F17-8EA0-86E494E726CC}"/>
    <cellStyle name="Normal 52 2 3 5" xfId="11480" xr:uid="{EC9135C0-5FC3-4E67-8B27-FE0A01F7DCAD}"/>
    <cellStyle name="Normal 52 3" xfId="978" xr:uid="{8C487AB0-7CA6-496E-89AF-A9BA092AEAA3}"/>
    <cellStyle name="Normal 52 3 2" xfId="2019" xr:uid="{C0312B10-686A-4E7C-9314-64D84AB2D5C9}"/>
    <cellStyle name="Normal 52 3 2 2" xfId="4043" xr:uid="{41F2CA4C-E2EA-4EE3-9510-77A4E7583E3D}"/>
    <cellStyle name="Normal 52 3 2 2 2" xfId="8052" xr:uid="{5888E992-65D3-4F98-B4FF-0590BA812E2B}"/>
    <cellStyle name="Normal 52 3 2 2 3" xfId="28931" xr:uid="{EEE4413E-909F-4F3B-AF2B-1F9B9C99E830}"/>
    <cellStyle name="Normal 52 3 2 3" xfId="6061" xr:uid="{BC5A0F6B-6573-480F-ABAD-32BACA5BA07A}"/>
    <cellStyle name="Normal 52 3 2 4" xfId="10556" xr:uid="{67A7BA8B-81D9-472A-BADC-19CAE8C57134}"/>
    <cellStyle name="Normal 52 3 2 5" xfId="12786" xr:uid="{9E650233-CBD6-4AA3-A4C8-B593458BDC78}"/>
    <cellStyle name="Normal 52 3 3" xfId="3006" xr:uid="{55B13272-5821-4359-B86C-9ADF86AC1EB0}"/>
    <cellStyle name="Normal 52 3 3 2" xfId="7015" xr:uid="{04DC7726-6842-4B4D-8773-10166EF8BC34}"/>
    <cellStyle name="Normal 52 3 3 3" xfId="27934" xr:uid="{6AEC90A6-CA4A-401E-815F-A79E77A0408D}"/>
    <cellStyle name="Normal 52 3 4" xfId="5024" xr:uid="{4E764B49-4E3A-4897-A45A-A34167E27109}"/>
    <cellStyle name="Normal 52 3 5" xfId="9519" xr:uid="{842601F9-9C21-44A5-8272-9FC607018B41}"/>
    <cellStyle name="Normal 52 3 6" xfId="11749" xr:uid="{104D0273-F2C2-489E-9D4B-7D5B343EA59C}"/>
    <cellStyle name="Normal 52 4" xfId="1483" xr:uid="{B466A566-B159-489D-8F7E-880E22999A52}"/>
    <cellStyle name="Normal 52 4 2" xfId="3508" xr:uid="{6CEAEE50-C282-4D6D-9D58-9275A8E3ECCB}"/>
    <cellStyle name="Normal 52 4 2 2" xfId="7517" xr:uid="{7E00404E-CF21-4B36-913F-EB4F26EFA5B3}"/>
    <cellStyle name="Normal 52 4 2 3" xfId="28422" xr:uid="{583D08D9-EF93-4ECF-9816-4747E1545689}"/>
    <cellStyle name="Normal 52 4 3" xfId="5526" xr:uid="{DDF8EFC7-3B6B-4805-AE4F-BB45FA3591D1}"/>
    <cellStyle name="Normal 52 4 4" xfId="10021" xr:uid="{5E93337F-C4F6-48A4-8BB4-9EAF11C936B9}"/>
    <cellStyle name="Normal 52 4 5" xfId="12251" xr:uid="{4A8D3DEE-6A06-4CFB-822F-18BC0F5836DB}"/>
    <cellStyle name="Normal 52 5" xfId="2442" xr:uid="{9380EEC3-1D93-4828-99DC-345D0B75EEA9}"/>
    <cellStyle name="Normal 52 5 2" xfId="6451" xr:uid="{5A027010-16D2-40E7-8479-80C49625224C}"/>
    <cellStyle name="Normal 52 5 3" xfId="27332" xr:uid="{5409E6B6-1A26-4117-9164-F09AB5DD704C}"/>
    <cellStyle name="Normal 52 6" xfId="4436" xr:uid="{2E32A675-4D9A-4DD9-B02B-7293D7B77334}"/>
    <cellStyle name="Normal 52 6 2" xfId="25773" xr:uid="{4D52EFE1-5E49-4CF2-B505-292DD54F7708}"/>
    <cellStyle name="Normal 52 7" xfId="8934" xr:uid="{64761D61-4770-4841-B479-1E00F4C91707}"/>
    <cellStyle name="Normal 52 8" xfId="11119" xr:uid="{3801F42C-D986-4BF7-BFA7-98957458E245}"/>
    <cellStyle name="Normal 53" xfId="172" xr:uid="{59773033-704F-4989-A4BF-103621CDF2D9}"/>
    <cellStyle name="Normal 53 2" xfId="295" xr:uid="{DC116DDA-14DF-4282-9350-7FA369699EDA}"/>
    <cellStyle name="Normal 53 2 2" xfId="1753" xr:uid="{32304054-9C12-4011-861A-4502975BC323}"/>
    <cellStyle name="Normal 53 2 2 2" xfId="3777" xr:uid="{3A143124-68E2-42AE-A19B-C36A39A662DD}"/>
    <cellStyle name="Normal 53 2 2 2 2" xfId="7786" xr:uid="{C93953AA-9F12-4600-B7E9-296F2B743CF7}"/>
    <cellStyle name="Normal 53 2 2 2 3" xfId="28672" xr:uid="{657982D3-2513-4C01-89AC-C91F9FD8558E}"/>
    <cellStyle name="Normal 53 2 2 3" xfId="5795" xr:uid="{F2FDC3F8-7053-449F-9249-1FD37E686020}"/>
    <cellStyle name="Normal 53 2 2 4" xfId="10290" xr:uid="{20790CC8-3AB6-4E98-90C4-576774C017B4}"/>
    <cellStyle name="Normal 53 2 2 5" xfId="12520" xr:uid="{F57AF7AE-C67B-4508-A65B-5EDEDA566D35}"/>
    <cellStyle name="Normal 53 2 3" xfId="706" xr:uid="{CEFB9E65-7BA6-4971-B7AC-B7801B58A806}"/>
    <cellStyle name="Normal 53 2 3 2" xfId="2740" xr:uid="{193BB524-D725-4FEF-A505-706965F30D21}"/>
    <cellStyle name="Normal 53 2 3 2 2" xfId="6749" xr:uid="{C20599E7-00D0-4840-AA0F-1A15EB883DFA}"/>
    <cellStyle name="Normal 53 2 3 2 3" xfId="27690" xr:uid="{29A3A310-34E0-4C09-8BD1-94BDCF6B646E}"/>
    <cellStyle name="Normal 53 2 3 3" xfId="4757" xr:uid="{8555A5DE-7F9E-4AD6-969A-4112F6508388}"/>
    <cellStyle name="Normal 53 2 3 4" xfId="9252" xr:uid="{3902C7A6-C691-435B-9A13-901A5DDAE7C7}"/>
    <cellStyle name="Normal 53 2 3 5" xfId="11481" xr:uid="{7B0DFD2D-406C-4AAD-B90E-1F7A59A1C903}"/>
    <cellStyle name="Normal 53 3" xfId="979" xr:uid="{DA7BB810-A8F1-4E2F-94DB-95C7204113EE}"/>
    <cellStyle name="Normal 53 3 2" xfId="2020" xr:uid="{DA6836EF-BE14-460B-A484-485F5AAE2825}"/>
    <cellStyle name="Normal 53 3 2 2" xfId="4044" xr:uid="{22A4883B-165A-4974-BBBC-6FCFCB4FCB30}"/>
    <cellStyle name="Normal 53 3 2 2 2" xfId="8053" xr:uid="{30DA3D6B-5364-4F50-9965-8C7FB8D24E7B}"/>
    <cellStyle name="Normal 53 3 2 2 3" xfId="28932" xr:uid="{A0B9E38A-6959-4956-B125-1D8FC95AB680}"/>
    <cellStyle name="Normal 53 3 2 3" xfId="6062" xr:uid="{605265C4-4612-4F46-8322-367ADD61C9A1}"/>
    <cellStyle name="Normal 53 3 2 4" xfId="10557" xr:uid="{01765F4B-4C35-40AA-8F56-04B6E4FB5028}"/>
    <cellStyle name="Normal 53 3 2 5" xfId="12787" xr:uid="{C3A22E18-2357-49E5-BE44-75ECA1B5F2DD}"/>
    <cellStyle name="Normal 53 3 3" xfId="3007" xr:uid="{19C33EB2-C7B7-4A37-A271-897804A4AB35}"/>
    <cellStyle name="Normal 53 3 3 2" xfId="7016" xr:uid="{E18E2631-7CAC-45C9-9763-19A043C8A65A}"/>
    <cellStyle name="Normal 53 3 3 3" xfId="27935" xr:uid="{992A142E-3787-433B-9755-A63153B822DF}"/>
    <cellStyle name="Normal 53 3 4" xfId="5025" xr:uid="{C4278415-47A3-4EA0-B163-1C0D67896326}"/>
    <cellStyle name="Normal 53 3 5" xfId="9520" xr:uid="{D16ABB8F-DFCC-49C8-92CC-5764FFD6FA68}"/>
    <cellStyle name="Normal 53 3 6" xfId="11750" xr:uid="{A4B00BA2-49A4-431B-BF3F-E340559FD857}"/>
    <cellStyle name="Normal 53 4" xfId="1484" xr:uid="{8BC5B7B3-B64E-44D0-98B7-B6957701658F}"/>
    <cellStyle name="Normal 53 4 2" xfId="3509" xr:uid="{073D06C0-78C4-4AA7-B9C3-5424273B0BD8}"/>
    <cellStyle name="Normal 53 4 2 2" xfId="7518" xr:uid="{7B9183EE-2E39-4270-8012-50FB3C273CF5}"/>
    <cellStyle name="Normal 53 4 2 3" xfId="28423" xr:uid="{4AB4752B-D84D-409C-BD79-9E656F9C9DC2}"/>
    <cellStyle name="Normal 53 4 3" xfId="5527" xr:uid="{617E6B4B-3B25-441F-86AE-DC375A8F41C7}"/>
    <cellStyle name="Normal 53 4 4" xfId="10022" xr:uid="{5E3A1FAC-58C0-43F8-A305-0860078DCA17}"/>
    <cellStyle name="Normal 53 4 5" xfId="12252" xr:uid="{ED8469B8-D79C-43E5-B1CB-D8E7124B2A24}"/>
    <cellStyle name="Normal 53 5" xfId="2443" xr:uid="{0FDAD166-1F35-4AF5-B4D0-C2240BC413D5}"/>
    <cellStyle name="Normal 53 5 2" xfId="6452" xr:uid="{CD6AE1C2-5BAD-44FD-8CA2-6476F45D868D}"/>
    <cellStyle name="Normal 53 5 3" xfId="27333" xr:uid="{BB057193-1E06-4F8E-86B7-D17E530F140C}"/>
    <cellStyle name="Normal 53 6" xfId="4437" xr:uid="{6953FA2E-8AF9-4579-A703-00DC5821DEB2}"/>
    <cellStyle name="Normal 53 6 2" xfId="25774" xr:uid="{C0A5295C-023C-4E55-9526-0204154F3C1F}"/>
    <cellStyle name="Normal 53 7" xfId="8935" xr:uid="{DB33EAF3-69F4-4460-8CCD-14CD02A6A02C}"/>
    <cellStyle name="Normal 53 8" xfId="11120" xr:uid="{F0D5A5F7-AFD5-4F7D-8EA8-BA4CA6786DB6}"/>
    <cellStyle name="Normal 54" xfId="173" xr:uid="{8A6A5971-B827-4B2B-B805-12F3CBB83981}"/>
    <cellStyle name="Normal 54 2" xfId="296" xr:uid="{6813CDA8-1BBE-4EC5-8CA9-A0AE0F582E00}"/>
    <cellStyle name="Normal 54 2 2" xfId="1754" xr:uid="{15165B04-C9B8-4442-9E9B-D64E39E44E18}"/>
    <cellStyle name="Normal 54 2 2 2" xfId="3778" xr:uid="{BB379995-CC7D-48FB-AFD2-8DBD449244C7}"/>
    <cellStyle name="Normal 54 2 2 2 2" xfId="7787" xr:uid="{B8E0E69A-6919-4D55-A3BF-43A2A26F82DA}"/>
    <cellStyle name="Normal 54 2 2 2 3" xfId="28673" xr:uid="{0B6C3CB8-B52D-41FB-BAC1-111E2E3634BD}"/>
    <cellStyle name="Normal 54 2 2 3" xfId="5796" xr:uid="{31893A26-F4FD-49F0-9883-9AB1640901AA}"/>
    <cellStyle name="Normal 54 2 2 4" xfId="10291" xr:uid="{39033678-76E9-4415-865D-A917CFB69160}"/>
    <cellStyle name="Normal 54 2 2 5" xfId="12521" xr:uid="{64379CAF-4CC4-45FB-B03F-84DA9AF1446F}"/>
    <cellStyle name="Normal 54 2 3" xfId="707" xr:uid="{7FAC9EBF-6A5A-43D9-9581-F69901603AEB}"/>
    <cellStyle name="Normal 54 2 3 2" xfId="2741" xr:uid="{90B03612-87D7-4F67-8FCD-A80227727AB5}"/>
    <cellStyle name="Normal 54 2 3 2 2" xfId="6750" xr:uid="{A3111BF9-D4F9-43B7-A3E6-17106255B2C7}"/>
    <cellStyle name="Normal 54 2 3 2 3" xfId="27691" xr:uid="{0C22D782-8071-4A1B-8447-757CCC02EAA3}"/>
    <cellStyle name="Normal 54 2 3 3" xfId="4758" xr:uid="{813C64A1-7E55-4C49-B36E-668DFB743985}"/>
    <cellStyle name="Normal 54 2 3 4" xfId="9253" xr:uid="{916A93DB-5634-459B-92B4-5831D3681375}"/>
    <cellStyle name="Normal 54 2 3 5" xfId="11482" xr:uid="{92FBE0A0-94B9-4A5A-85A4-EA55C1B7F7D7}"/>
    <cellStyle name="Normal 54 3" xfId="980" xr:uid="{663A1FA7-3BB0-443A-A444-6AF46026F9FC}"/>
    <cellStyle name="Normal 54 3 2" xfId="2021" xr:uid="{1A20FC36-1DEE-4E79-97E6-33CE6A705509}"/>
    <cellStyle name="Normal 54 3 2 2" xfId="4045" xr:uid="{11E4F20C-8A6B-423D-BC1B-3EC84CB04996}"/>
    <cellStyle name="Normal 54 3 2 2 2" xfId="8054" xr:uid="{6D33EAA0-27AB-4393-853E-786BDBCCE7A3}"/>
    <cellStyle name="Normal 54 3 2 2 3" xfId="28933" xr:uid="{F800B19C-233D-410A-B3BF-9860EDCC12C4}"/>
    <cellStyle name="Normal 54 3 2 3" xfId="6063" xr:uid="{E0139F35-55E2-4406-B7FE-F548E9764BBF}"/>
    <cellStyle name="Normal 54 3 2 4" xfId="10558" xr:uid="{22DC4B01-08E7-4528-95E5-A433C49DAC06}"/>
    <cellStyle name="Normal 54 3 2 5" xfId="12788" xr:uid="{B1E6B297-CD9B-4A58-B619-FF24E7F2FB01}"/>
    <cellStyle name="Normal 54 3 3" xfId="3008" xr:uid="{36EEA681-80D8-4E4A-949A-F3DF92F2CC86}"/>
    <cellStyle name="Normal 54 3 3 2" xfId="7017" xr:uid="{9ABEF7CB-F61D-4DD9-BB65-6D468F1817FD}"/>
    <cellStyle name="Normal 54 3 3 3" xfId="27936" xr:uid="{3B062A9A-D069-4A39-BA12-B17A8184FF1D}"/>
    <cellStyle name="Normal 54 3 4" xfId="5026" xr:uid="{4F6D31B6-8519-4D75-A18F-7A020DE25788}"/>
    <cellStyle name="Normal 54 3 5" xfId="9521" xr:uid="{0FF8E101-D52F-4C89-AF45-B7B80108DB7D}"/>
    <cellStyle name="Normal 54 3 6" xfId="11751" xr:uid="{420520F1-4E81-4326-B13F-036D33290B18}"/>
    <cellStyle name="Normal 54 4" xfId="1485" xr:uid="{DB0942E3-B816-45AA-B259-CC9092951E28}"/>
    <cellStyle name="Normal 54 4 2" xfId="3510" xr:uid="{F7DBDAA2-D883-4B4F-971A-888A1974A9AB}"/>
    <cellStyle name="Normal 54 4 2 2" xfId="7519" xr:uid="{49E32730-73ED-4BCC-9644-F52F5F6F54F6}"/>
    <cellStyle name="Normal 54 4 2 3" xfId="28424" xr:uid="{EC05F7A3-D149-445E-B09A-1EA23BA3B63D}"/>
    <cellStyle name="Normal 54 4 3" xfId="5528" xr:uid="{A1B25955-2174-447F-944B-B291026B1146}"/>
    <cellStyle name="Normal 54 4 4" xfId="10023" xr:uid="{F563BD1A-CDF1-49B1-92A3-4C75ADEF3E0B}"/>
    <cellStyle name="Normal 54 4 5" xfId="12253" xr:uid="{DF128C47-9559-47B7-BD0D-125413845BC7}"/>
    <cellStyle name="Normal 54 5" xfId="2444" xr:uid="{FE83BBFA-8674-4D83-BC22-1D6B7F70828E}"/>
    <cellStyle name="Normal 54 5 2" xfId="6453" xr:uid="{DC0FD6CF-3FC8-4B77-8C5E-AE2A7CA1151D}"/>
    <cellStyle name="Normal 54 5 3" xfId="27334" xr:uid="{4598D389-7270-4FE6-ACAC-4B09B283E395}"/>
    <cellStyle name="Normal 54 6" xfId="4438" xr:uid="{7058C0ED-F3F9-4055-AC4F-14B4FB9D4DAC}"/>
    <cellStyle name="Normal 54 6 2" xfId="25775" xr:uid="{D5AC73D0-5E7B-4A48-8115-7D24EEF6EE2A}"/>
    <cellStyle name="Normal 54 7" xfId="8936" xr:uid="{EF519C82-3D5E-4605-AEC8-24568916C221}"/>
    <cellStyle name="Normal 54 8" xfId="11121" xr:uid="{F6B382B4-3A9D-4E4E-9B9E-8BCFE7FB5541}"/>
    <cellStyle name="Normal 55" xfId="174" xr:uid="{1C058D8E-1B06-4DB5-9F0B-DC9744BBD4E3}"/>
    <cellStyle name="Normal 55 2" xfId="297" xr:uid="{9A4AA0E0-0D9F-4A26-B312-7E913F524B6E}"/>
    <cellStyle name="Normal 55 2 2" xfId="1755" xr:uid="{2D01FC21-E2D2-452A-B949-0D386967CF07}"/>
    <cellStyle name="Normal 55 2 2 2" xfId="3779" xr:uid="{CD617A6C-EA0E-4170-AB24-847E08DBB4AF}"/>
    <cellStyle name="Normal 55 2 2 2 2" xfId="7788" xr:uid="{04D3F46A-2F13-4351-A8EF-58946AEBBDA2}"/>
    <cellStyle name="Normal 55 2 2 2 3" xfId="28674" xr:uid="{9EBC52EF-0991-4310-8BCA-BEEE52C54B8F}"/>
    <cellStyle name="Normal 55 2 2 3" xfId="5797" xr:uid="{59BD6DAB-458F-47C7-BFBF-161C98FC32E1}"/>
    <cellStyle name="Normal 55 2 2 4" xfId="10292" xr:uid="{0102A938-192C-4BE2-92AE-65681E8C666C}"/>
    <cellStyle name="Normal 55 2 2 5" xfId="12522" xr:uid="{EF2DFB96-EAB8-48CD-A332-2B6E2E9C6FA9}"/>
    <cellStyle name="Normal 55 2 3" xfId="708" xr:uid="{96AA3C43-7337-4C35-AF7F-7B0CC43536FB}"/>
    <cellStyle name="Normal 55 2 3 2" xfId="2742" xr:uid="{A9F124D6-CE23-458E-BC9C-39424940C819}"/>
    <cellStyle name="Normal 55 2 3 2 2" xfId="6751" xr:uid="{C09FEB0C-203F-4B9D-9E4E-E95D2645B077}"/>
    <cellStyle name="Normal 55 2 3 2 3" xfId="27692" xr:uid="{DFF0D8D0-01DF-4B6E-AA96-30533B08F324}"/>
    <cellStyle name="Normal 55 2 3 3" xfId="4759" xr:uid="{201CB400-BD37-4F67-B585-05604DBCDCA6}"/>
    <cellStyle name="Normal 55 2 3 4" xfId="9254" xr:uid="{67A0B945-85CB-45D6-9949-07E0EF03AFDD}"/>
    <cellStyle name="Normal 55 2 3 5" xfId="11483" xr:uid="{D6259586-ED78-4376-9602-E972DA50FBC1}"/>
    <cellStyle name="Normal 55 3" xfId="981" xr:uid="{821E923F-89B0-4285-A108-9FA4A17092B0}"/>
    <cellStyle name="Normal 55 3 2" xfId="2022" xr:uid="{A8246189-C5B8-4A7F-A033-C319716DC38B}"/>
    <cellStyle name="Normal 55 3 2 2" xfId="4046" xr:uid="{B928DB10-F949-430B-8EFD-3F91CFC9BA31}"/>
    <cellStyle name="Normal 55 3 2 2 2" xfId="8055" xr:uid="{2742C328-F8F4-4CEC-896D-47207C921BAC}"/>
    <cellStyle name="Normal 55 3 2 2 3" xfId="28934" xr:uid="{BC3917ED-9F04-42CF-873D-F1A96C86479F}"/>
    <cellStyle name="Normal 55 3 2 3" xfId="6064" xr:uid="{C67A4045-E3D0-4360-AC85-84FD6CEEA041}"/>
    <cellStyle name="Normal 55 3 2 4" xfId="10559" xr:uid="{82A7C0C8-450D-4A19-8C28-14E0191DE682}"/>
    <cellStyle name="Normal 55 3 2 5" xfId="12789" xr:uid="{896AC11C-1660-4CF4-86AD-D28BA00917A2}"/>
    <cellStyle name="Normal 55 3 3" xfId="3009" xr:uid="{9523511E-6E34-46AF-920E-E8964DF31D20}"/>
    <cellStyle name="Normal 55 3 3 2" xfId="7018" xr:uid="{25230240-E7CF-4C61-8B40-DEEF377C43D9}"/>
    <cellStyle name="Normal 55 3 3 3" xfId="27937" xr:uid="{0F82D141-B829-4AD5-B99D-24B893D1A9C7}"/>
    <cellStyle name="Normal 55 3 4" xfId="5027" xr:uid="{4BF852B1-F230-4735-B5B8-5C0A08C496AB}"/>
    <cellStyle name="Normal 55 3 5" xfId="9522" xr:uid="{B77B9851-2F5A-4A36-8894-4E33C091BE8E}"/>
    <cellStyle name="Normal 55 3 6" xfId="11752" xr:uid="{CC676D9A-251A-450D-A371-5D2B4A8E1348}"/>
    <cellStyle name="Normal 55 4" xfId="1486" xr:uid="{11488ED8-75D1-41FE-B92F-479F5ACC89F3}"/>
    <cellStyle name="Normal 55 4 2" xfId="3511" xr:uid="{D9AB9981-96D9-4352-B920-1DD2DDD4F6F0}"/>
    <cellStyle name="Normal 55 4 2 2" xfId="7520" xr:uid="{C974882C-5BD6-4B8C-AC10-C0B1A2BD7830}"/>
    <cellStyle name="Normal 55 4 2 3" xfId="28425" xr:uid="{03C81273-C244-481E-B432-3F80B903BAD6}"/>
    <cellStyle name="Normal 55 4 3" xfId="5529" xr:uid="{B17BC60D-9348-4B58-AD8A-FBA76CE6919C}"/>
    <cellStyle name="Normal 55 4 4" xfId="10024" xr:uid="{AD65656F-A8B5-49F9-B624-E70D8CC2F283}"/>
    <cellStyle name="Normal 55 4 5" xfId="12254" xr:uid="{B9ED1E07-EAF9-467F-93DD-869534488CA0}"/>
    <cellStyle name="Normal 55 5" xfId="2445" xr:uid="{E708061A-18E7-4E3E-A82D-D0B267A7CB8E}"/>
    <cellStyle name="Normal 55 5 2" xfId="6454" xr:uid="{1FC6C08E-D0C0-4F8D-96DF-3A266D8A84F4}"/>
    <cellStyle name="Normal 55 5 3" xfId="27335" xr:uid="{0E8614F4-DD23-4C88-A7DC-781872A7CBF6}"/>
    <cellStyle name="Normal 55 6" xfId="4439" xr:uid="{3615E17D-97C9-415C-B246-8B12E97BB73F}"/>
    <cellStyle name="Normal 55 6 2" xfId="25776" xr:uid="{5980B0FE-4070-436A-823F-2425CFD4F6CE}"/>
    <cellStyle name="Normal 55 7" xfId="8937" xr:uid="{65ABDF8A-1CCD-49E1-9D3E-AA9F0108C6AD}"/>
    <cellStyle name="Normal 55 8" xfId="11122" xr:uid="{C5775680-4A2A-455A-9ECF-CC90C11A8091}"/>
    <cellStyle name="Normal 557" xfId="6" xr:uid="{00000000-0005-0000-0000-00000F000000}"/>
    <cellStyle name="Normal 557 2" xfId="8623" xr:uid="{3F867A8C-2675-428A-95EA-5FE8D7469D64}"/>
    <cellStyle name="Normal 56" xfId="175" xr:uid="{FC94000A-0C90-490D-B58E-7448380C3774}"/>
    <cellStyle name="Normal 56 2" xfId="298" xr:uid="{D7662B44-2863-4B0D-AD63-4FE3D26D6D80}"/>
    <cellStyle name="Normal 56 2 2" xfId="1756" xr:uid="{192F6F33-D47B-4466-9141-3D5B5F631796}"/>
    <cellStyle name="Normal 56 2 2 2" xfId="3780" xr:uid="{B6A33F60-4BA8-478F-BABE-F48E90ACF154}"/>
    <cellStyle name="Normal 56 2 2 2 2" xfId="7789" xr:uid="{16149B2B-69DA-4CCD-B55C-52E229BDEFB6}"/>
    <cellStyle name="Normal 56 2 2 2 3" xfId="28675" xr:uid="{7EA471C6-7960-4850-8640-DFED64BBF6A9}"/>
    <cellStyle name="Normal 56 2 2 3" xfId="5798" xr:uid="{66FD2467-05F1-499E-9329-4F5190CB89CD}"/>
    <cellStyle name="Normal 56 2 2 4" xfId="10293" xr:uid="{7CBFBE7F-CEAA-46C1-86A5-E9F5F3D32D9C}"/>
    <cellStyle name="Normal 56 2 2 5" xfId="12523" xr:uid="{94397D58-B5BE-4ADB-8B48-32B510E56E7B}"/>
    <cellStyle name="Normal 56 2 3" xfId="709" xr:uid="{2A132DC0-9703-41AD-A49B-AAD15B7EB39B}"/>
    <cellStyle name="Normal 56 2 3 2" xfId="2743" xr:uid="{4E19D3C9-7B89-41A9-BA7B-CA94AF84185E}"/>
    <cellStyle name="Normal 56 2 3 2 2" xfId="6752" xr:uid="{4DD6C7F2-80A7-446D-9ACD-CC8A786E8043}"/>
    <cellStyle name="Normal 56 2 3 2 3" xfId="27693" xr:uid="{CAA1950A-53D2-46AE-B877-4AE4FB192AFE}"/>
    <cellStyle name="Normal 56 2 3 3" xfId="4760" xr:uid="{AEF7BF8F-143D-49C7-9244-44AA04B32564}"/>
    <cellStyle name="Normal 56 2 3 4" xfId="9255" xr:uid="{4930FBCF-753D-496E-A23B-13E5A8383A67}"/>
    <cellStyle name="Normal 56 2 3 5" xfId="11484" xr:uid="{94318E33-F85E-49CA-A7D2-F3BE093B3AF1}"/>
    <cellStyle name="Normal 56 3" xfId="982" xr:uid="{1A942A53-2DC9-48CE-9B47-2913EFD01F6F}"/>
    <cellStyle name="Normal 56 3 2" xfId="2023" xr:uid="{1100CE78-63F9-4F07-8E0F-00BB954B527D}"/>
    <cellStyle name="Normal 56 3 2 2" xfId="4047" xr:uid="{A4CE0CFF-7C0F-446D-92EA-96DB39B530E8}"/>
    <cellStyle name="Normal 56 3 2 2 2" xfId="8056" xr:uid="{10274EDE-B9CF-4BDD-AD6D-C3B17AB9B4CF}"/>
    <cellStyle name="Normal 56 3 2 2 3" xfId="28935" xr:uid="{24092F68-A89D-4C70-9E0D-8A27F80C5B92}"/>
    <cellStyle name="Normal 56 3 2 3" xfId="6065" xr:uid="{8DAB237C-6AA1-4598-AAD4-0256DED1CBD6}"/>
    <cellStyle name="Normal 56 3 2 4" xfId="10560" xr:uid="{FE4C3DCA-5279-4A55-89D1-DB58857C249D}"/>
    <cellStyle name="Normal 56 3 2 5" xfId="12790" xr:uid="{3354247B-24C0-46C4-9479-AA2AD136F07A}"/>
    <cellStyle name="Normal 56 3 3" xfId="3010" xr:uid="{FC61534D-15B3-471B-A2CA-C6C2A1F08313}"/>
    <cellStyle name="Normal 56 3 3 2" xfId="7019" xr:uid="{EBC8B629-3916-45BD-BD0E-99281681242C}"/>
    <cellStyle name="Normal 56 3 3 3" xfId="27938" xr:uid="{BE059CB8-7F17-4751-8801-9D4A6323C556}"/>
    <cellStyle name="Normal 56 3 4" xfId="5028" xr:uid="{0912BB30-6B3E-4172-B024-E9DC33287640}"/>
    <cellStyle name="Normal 56 3 5" xfId="9523" xr:uid="{7166F8F7-03A2-475E-873C-F38741607EF7}"/>
    <cellStyle name="Normal 56 3 6" xfId="11753" xr:uid="{97452976-5D36-4F6D-A7A5-2B6DF86F9FE9}"/>
    <cellStyle name="Normal 56 4" xfId="1487" xr:uid="{51D40A49-C6D2-48A9-B81A-C544BE16F459}"/>
    <cellStyle name="Normal 56 4 2" xfId="3512" xr:uid="{720A62A7-C739-4420-A912-CD705980120C}"/>
    <cellStyle name="Normal 56 4 2 2" xfId="7521" xr:uid="{23921F0C-06E1-4541-B410-EAC9C5B146AC}"/>
    <cellStyle name="Normal 56 4 2 3" xfId="28426" xr:uid="{D7C50045-174D-433E-99D8-91021A5B633B}"/>
    <cellStyle name="Normal 56 4 3" xfId="5530" xr:uid="{632D81AA-8BCB-49A0-ABE8-C7DBDC31F01F}"/>
    <cellStyle name="Normal 56 4 4" xfId="10025" xr:uid="{215E9A82-5ECD-4080-96C2-1DA441595B20}"/>
    <cellStyle name="Normal 56 4 5" xfId="12255" xr:uid="{854747F8-DEF5-45BC-850A-DE628C3174EF}"/>
    <cellStyle name="Normal 56 5" xfId="2446" xr:uid="{C48211DE-5913-441A-B08B-DC7006417708}"/>
    <cellStyle name="Normal 56 5 2" xfId="6455" xr:uid="{D40BBFA6-8C3E-48A9-BEEE-EEEBFAAD0E01}"/>
    <cellStyle name="Normal 56 5 3" xfId="27336" xr:uid="{16B74582-FB2B-4442-9126-FA8D92F73A8C}"/>
    <cellStyle name="Normal 56 6" xfId="4440" xr:uid="{B94C9054-9F16-4310-9459-E4168C807F92}"/>
    <cellStyle name="Normal 56 6 2" xfId="25777" xr:uid="{7E803A20-E8B0-4A0A-97FB-4D3EDD9BD566}"/>
    <cellStyle name="Normal 56 7" xfId="8938" xr:uid="{92ED0E9A-7F05-4E78-A828-75321A73FD78}"/>
    <cellStyle name="Normal 56 8" xfId="11123" xr:uid="{0326D1BA-044F-4955-9995-2F791C716433}"/>
    <cellStyle name="Normal 561" xfId="7" xr:uid="{00000000-0005-0000-0000-000010000000}"/>
    <cellStyle name="Normal 561 2" xfId="4363" xr:uid="{934D23EE-47A7-4A76-B392-D6748BF4FC42}"/>
    <cellStyle name="Normal 568" xfId="8" xr:uid="{00000000-0005-0000-0000-000011000000}"/>
    <cellStyle name="Normal 568 2" xfId="8642" xr:uid="{58F6EB5C-DEBB-43A3-A39B-223BEB96500C}"/>
    <cellStyle name="Normal 57" xfId="176" xr:uid="{035935CF-B7DD-47FB-9A7E-2FAF757E2AFD}"/>
    <cellStyle name="Normal 57 2" xfId="299" xr:uid="{340C29BF-7B08-49D2-92EE-2574C99E2E15}"/>
    <cellStyle name="Normal 57 2 2" xfId="1757" xr:uid="{9566B20C-D796-493B-9CAE-C06272FB3266}"/>
    <cellStyle name="Normal 57 2 2 2" xfId="3781" xr:uid="{B2DD574F-D1B9-4660-9111-7EA75C7ECF21}"/>
    <cellStyle name="Normal 57 2 2 2 2" xfId="7790" xr:uid="{16F5CD9D-0953-4D4C-BA5F-1F0A0D0C8FDB}"/>
    <cellStyle name="Normal 57 2 2 2 3" xfId="28676" xr:uid="{4CC146AD-4EF1-47C1-8FCE-6C74BF099DFA}"/>
    <cellStyle name="Normal 57 2 2 3" xfId="5799" xr:uid="{E8A537EC-AF45-4194-ACBA-0E5BC896A655}"/>
    <cellStyle name="Normal 57 2 2 4" xfId="10294" xr:uid="{F0516A5B-8285-4E6A-A1C3-E2A1D8EA2403}"/>
    <cellStyle name="Normal 57 2 2 5" xfId="12524" xr:uid="{FD3969C7-9AFA-44A0-82C5-3A30A4B24BD5}"/>
    <cellStyle name="Normal 57 2 3" xfId="710" xr:uid="{901B24EC-48C9-45AE-8758-3E5FE093549A}"/>
    <cellStyle name="Normal 57 2 3 2" xfId="2744" xr:uid="{0BD4F756-668C-452C-A6EF-2AAD563CFB96}"/>
    <cellStyle name="Normal 57 2 3 2 2" xfId="6753" xr:uid="{1CEFA2C4-A3CA-4856-B9F1-567E502B4718}"/>
    <cellStyle name="Normal 57 2 3 2 3" xfId="27694" xr:uid="{5B30FF06-8D6F-4A37-B1BF-06F2CB8EF634}"/>
    <cellStyle name="Normal 57 2 3 3" xfId="4761" xr:uid="{900F4692-B880-42E9-BC2B-84D6F33D7988}"/>
    <cellStyle name="Normal 57 2 3 4" xfId="9256" xr:uid="{5AA8510E-3511-4C40-8AF6-4CB1620C6FD1}"/>
    <cellStyle name="Normal 57 2 3 5" xfId="11485" xr:uid="{946DA42A-CA1B-46F5-9B2A-E560252B588B}"/>
    <cellStyle name="Normal 57 3" xfId="983" xr:uid="{F2303CB8-5A99-4245-B062-57F5D0938D80}"/>
    <cellStyle name="Normal 57 3 2" xfId="2024" xr:uid="{4CB0D39D-A8CC-4B9B-B117-5A14FD1FE3C1}"/>
    <cellStyle name="Normal 57 3 2 2" xfId="4048" xr:uid="{6245811A-13F9-4AA8-BE79-EDC50F2DB73E}"/>
    <cellStyle name="Normal 57 3 2 2 2" xfId="8057" xr:uid="{9076EAFA-87C8-467F-AB42-B7C602F937CD}"/>
    <cellStyle name="Normal 57 3 2 2 3" xfId="28936" xr:uid="{1FBA369A-486A-4448-965B-B38680F29337}"/>
    <cellStyle name="Normal 57 3 2 3" xfId="6066" xr:uid="{46F4C181-EA57-47BA-800F-F243BE31FB24}"/>
    <cellStyle name="Normal 57 3 2 4" xfId="10561" xr:uid="{7D7CF281-4F10-4897-BEF8-DF1C795F114A}"/>
    <cellStyle name="Normal 57 3 2 5" xfId="12791" xr:uid="{179AC42B-6A87-48B4-B660-B56E514BD392}"/>
    <cellStyle name="Normal 57 3 3" xfId="3011" xr:uid="{3E8E6F1D-01FE-4D53-B33C-03D7DEFDBEAD}"/>
    <cellStyle name="Normal 57 3 3 2" xfId="7020" xr:uid="{58B24652-2F46-4D57-B868-6794D5CE3507}"/>
    <cellStyle name="Normal 57 3 3 3" xfId="27939" xr:uid="{4EE229BD-73DD-448C-A17E-616A0C082787}"/>
    <cellStyle name="Normal 57 3 4" xfId="5029" xr:uid="{585487C8-FB77-4615-8D2F-30705C99BDA0}"/>
    <cellStyle name="Normal 57 3 5" xfId="9524" xr:uid="{2FBA6D40-753B-4D03-BCDA-12F8A1671E42}"/>
    <cellStyle name="Normal 57 3 6" xfId="11754" xr:uid="{B0C0814D-9C94-4402-B8A9-A4714BF318C2}"/>
    <cellStyle name="Normal 57 4" xfId="1488" xr:uid="{AB8014EB-39C3-4F59-89A7-FC8385C862BB}"/>
    <cellStyle name="Normal 57 4 2" xfId="3513" xr:uid="{89A77111-1044-4847-BAC8-8A01AB80C722}"/>
    <cellStyle name="Normal 57 4 2 2" xfId="7522" xr:uid="{B54EE189-4F4A-4F10-9F36-7215F2326E52}"/>
    <cellStyle name="Normal 57 4 2 3" xfId="28427" xr:uid="{11FEF411-8092-4839-8D31-D888C859FAAB}"/>
    <cellStyle name="Normal 57 4 3" xfId="5531" xr:uid="{4DE411CC-9EC1-4F57-8DFD-6CBEF7EA39F5}"/>
    <cellStyle name="Normal 57 4 4" xfId="10026" xr:uid="{34DC761A-7A6E-4044-B5D4-278713738622}"/>
    <cellStyle name="Normal 57 4 5" xfId="12256" xr:uid="{6976E06A-703E-4E11-AB6C-67502A0C47CF}"/>
    <cellStyle name="Normal 57 5" xfId="2447" xr:uid="{E561ADD1-B781-475C-B94D-36CC1A6D1936}"/>
    <cellStyle name="Normal 57 5 2" xfId="6456" xr:uid="{E255FFEA-EC46-4038-BFF0-C9A010305952}"/>
    <cellStyle name="Normal 57 5 3" xfId="27337" xr:uid="{E1B04E3A-3581-40F6-A736-94177898B5B6}"/>
    <cellStyle name="Normal 57 6" xfId="4441" xr:uid="{B4146289-4A72-48CF-810F-AECE7A09E31B}"/>
    <cellStyle name="Normal 57 6 2" xfId="25778" xr:uid="{14C6D050-059E-4ED4-97D6-131805DB4A75}"/>
    <cellStyle name="Normal 57 7" xfId="8939" xr:uid="{5861107F-925D-4B9B-B093-F10AE98A32FF}"/>
    <cellStyle name="Normal 57 8" xfId="11124" xr:uid="{E8647006-2435-4B8F-9CBB-BB3C808746AE}"/>
    <cellStyle name="Normal 576" xfId="10" xr:uid="{00000000-0005-0000-0000-000012000000}"/>
    <cellStyle name="Normal 576 2" xfId="8591" xr:uid="{E90BF351-8E69-419C-B1CC-C9181BE6DB28}"/>
    <cellStyle name="Normal 58" xfId="177" xr:uid="{D5E259C9-A09E-439F-AFBC-550C195F3BEC}"/>
    <cellStyle name="Normal 58 2" xfId="300" xr:uid="{FC97023B-5E53-4AEA-AF56-5F8B8EE450D4}"/>
    <cellStyle name="Normal 58 2 2" xfId="1758" xr:uid="{8D5B9456-4DD6-4794-AF5D-BEF7A238220B}"/>
    <cellStyle name="Normal 58 2 2 2" xfId="3782" xr:uid="{381CA936-CDA2-4671-99BC-6B40AE8AFA55}"/>
    <cellStyle name="Normal 58 2 2 2 2" xfId="7791" xr:uid="{82E9AB93-340C-4B65-975D-B92EACD536D1}"/>
    <cellStyle name="Normal 58 2 2 2 3" xfId="28677" xr:uid="{6D8526B4-101E-4A0D-BDD6-3EEFEE396506}"/>
    <cellStyle name="Normal 58 2 2 3" xfId="5800" xr:uid="{81DEF604-56C6-47E8-9961-76BAA935A63D}"/>
    <cellStyle name="Normal 58 2 2 4" xfId="10295" xr:uid="{A3AA65BC-EB42-4613-803F-9E9F9F59D47F}"/>
    <cellStyle name="Normal 58 2 2 5" xfId="12525" xr:uid="{51E34552-A4A0-4E07-81EE-287BF63BE92A}"/>
    <cellStyle name="Normal 58 2 3" xfId="711" xr:uid="{8E905253-5B1B-42B1-9D59-BEA06D1710E0}"/>
    <cellStyle name="Normal 58 2 3 2" xfId="2745" xr:uid="{695CCCFF-E413-4487-A92C-C454D2321071}"/>
    <cellStyle name="Normal 58 2 3 2 2" xfId="6754" xr:uid="{8D942B6C-9467-441A-A33D-347B1B59E559}"/>
    <cellStyle name="Normal 58 2 3 2 3" xfId="27695" xr:uid="{A9622236-B44F-4F65-9F5F-0022AAE4ACFD}"/>
    <cellStyle name="Normal 58 2 3 3" xfId="4762" xr:uid="{DDCC5F97-274B-47A9-9A45-2681F2C2479F}"/>
    <cellStyle name="Normal 58 2 3 4" xfId="9257" xr:uid="{917AA523-F08B-40CB-A966-7056AAC48513}"/>
    <cellStyle name="Normal 58 2 3 5" xfId="11486" xr:uid="{D4A7ED68-E123-4069-9641-D832AF9B0F49}"/>
    <cellStyle name="Normal 58 3" xfId="984" xr:uid="{98857AC3-2DCC-4772-B4D8-BE507200A1BD}"/>
    <cellStyle name="Normal 58 3 2" xfId="2025" xr:uid="{11F2DD24-B5F4-46E8-8AEA-99CCAC77B960}"/>
    <cellStyle name="Normal 58 3 2 2" xfId="4049" xr:uid="{64125638-2EA2-4131-986A-B0E3E58B1D37}"/>
    <cellStyle name="Normal 58 3 2 2 2" xfId="8058" xr:uid="{8C5999A8-B9E9-4E62-A51A-71DF6D48A01A}"/>
    <cellStyle name="Normal 58 3 2 2 3" xfId="28937" xr:uid="{512E8EBF-5240-402F-921A-41A79371D778}"/>
    <cellStyle name="Normal 58 3 2 3" xfId="6067" xr:uid="{29B2A0EE-3EE2-48D3-9ABB-942CC8A91BBD}"/>
    <cellStyle name="Normal 58 3 2 4" xfId="10562" xr:uid="{262B808D-064F-4D69-9148-7AF9281D4E0D}"/>
    <cellStyle name="Normal 58 3 2 5" xfId="12792" xr:uid="{210B5270-364B-48B4-AB3B-7A3ADF11FA52}"/>
    <cellStyle name="Normal 58 3 3" xfId="3012" xr:uid="{9E383B9F-268B-47BF-9B34-96AC04BC615D}"/>
    <cellStyle name="Normal 58 3 3 2" xfId="7021" xr:uid="{EC8A134C-F18C-44DB-974F-E1D6F9BB2D35}"/>
    <cellStyle name="Normal 58 3 3 3" xfId="27940" xr:uid="{550AC215-F3E8-4530-B658-E001CBAD85BA}"/>
    <cellStyle name="Normal 58 3 4" xfId="5030" xr:uid="{116BD920-183F-4511-B11E-835560C91AF1}"/>
    <cellStyle name="Normal 58 3 5" xfId="9525" xr:uid="{3684EB6E-97AD-43C0-906A-5183A9EB5994}"/>
    <cellStyle name="Normal 58 3 6" xfId="11755" xr:uid="{0E3A9329-CE55-4C61-8477-EC2B1D943A48}"/>
    <cellStyle name="Normal 58 4" xfId="1489" xr:uid="{F29EC9FE-0D2B-4DE6-B1FB-C0D272341F33}"/>
    <cellStyle name="Normal 58 4 2" xfId="3514" xr:uid="{169A53DB-D44B-4E47-807C-44CB9F605FB0}"/>
    <cellStyle name="Normal 58 4 2 2" xfId="7523" xr:uid="{81A9B81B-58F1-4130-A89E-D045E813005C}"/>
    <cellStyle name="Normal 58 4 2 3" xfId="28428" xr:uid="{8D9BF0AE-232B-4170-B4DB-177511D44441}"/>
    <cellStyle name="Normal 58 4 3" xfId="5532" xr:uid="{1F07BE0B-153D-48BF-9015-879DC175A932}"/>
    <cellStyle name="Normal 58 4 4" xfId="10027" xr:uid="{BF2428D7-A360-4060-AB0B-44CCBCB1E6CC}"/>
    <cellStyle name="Normal 58 4 5" xfId="12257" xr:uid="{D8609A99-3337-44BB-A3C3-55B120CBD2D2}"/>
    <cellStyle name="Normal 58 5" xfId="2448" xr:uid="{284AEE84-67F0-4D6C-8259-16BF55E2E58F}"/>
    <cellStyle name="Normal 58 5 2" xfId="6457" xr:uid="{785D6C21-D65B-4A5C-9CD8-7DD7E3C4E269}"/>
    <cellStyle name="Normal 58 5 3" xfId="27338" xr:uid="{84EDB290-0B54-4715-92A8-8641D3B9A605}"/>
    <cellStyle name="Normal 58 6" xfId="4442" xr:uid="{BDCF8709-1285-4A45-9970-AEE8A3902FF8}"/>
    <cellStyle name="Normal 58 6 2" xfId="25779" xr:uid="{27A4CC29-87CD-450E-BAEA-46879BC71BDA}"/>
    <cellStyle name="Normal 58 7" xfId="8940" xr:uid="{99503BA8-D1DB-435F-87C8-93053CF5EB3D}"/>
    <cellStyle name="Normal 58 8" xfId="11125" xr:uid="{5A4363A5-6474-4A4A-9875-BFAD46290A80}"/>
    <cellStyle name="Normal 59" xfId="178" xr:uid="{2A0399EE-23AE-4AD5-81F0-43D1F07CDA0D}"/>
    <cellStyle name="Normal 59 2" xfId="301" xr:uid="{D12A9A6B-BFA2-4ABB-ADE2-9002EFB72966}"/>
    <cellStyle name="Normal 59 2 2" xfId="1759" xr:uid="{659C50D1-DF7E-49D6-BD32-728A97DDD96D}"/>
    <cellStyle name="Normal 59 2 2 2" xfId="3783" xr:uid="{C839961E-213F-4ACE-AE4D-BC77B78A2ED1}"/>
    <cellStyle name="Normal 59 2 2 2 2" xfId="7792" xr:uid="{6143A71B-1607-47C2-8E72-1531F45A36CA}"/>
    <cellStyle name="Normal 59 2 2 2 3" xfId="28678" xr:uid="{36D89E06-1B5E-4F1C-A521-786DFEAF8767}"/>
    <cellStyle name="Normal 59 2 2 3" xfId="5801" xr:uid="{B6EF2C42-76BE-4C32-8CD4-BD012070F32F}"/>
    <cellStyle name="Normal 59 2 2 4" xfId="10296" xr:uid="{EC54D840-5196-4718-9BB9-BC6F627A543A}"/>
    <cellStyle name="Normal 59 2 2 5" xfId="12526" xr:uid="{E69A6E55-57E7-49C6-90AD-989583CD9273}"/>
    <cellStyle name="Normal 59 2 3" xfId="712" xr:uid="{D20F4F0A-8779-4F49-9843-5BE8E3979E34}"/>
    <cellStyle name="Normal 59 2 3 2" xfId="2746" xr:uid="{8B8D9415-7B12-4C45-B978-D6FC9AF89E5F}"/>
    <cellStyle name="Normal 59 2 3 2 2" xfId="6755" xr:uid="{52647614-B5C5-475D-8B73-80AFA6BB3A67}"/>
    <cellStyle name="Normal 59 2 3 2 3" xfId="27696" xr:uid="{554E0066-1CFF-4B9D-8FF9-712266150F36}"/>
    <cellStyle name="Normal 59 2 3 3" xfId="4763" xr:uid="{EFA06A82-DC4D-451D-AFAD-5E03664934AA}"/>
    <cellStyle name="Normal 59 2 3 4" xfId="9258" xr:uid="{A7533C4B-65CD-4825-A260-6294795E49B4}"/>
    <cellStyle name="Normal 59 2 3 5" xfId="11487" xr:uid="{37BD1A4A-8C02-4448-B408-6688623C7B38}"/>
    <cellStyle name="Normal 59 3" xfId="985" xr:uid="{3D843E6C-10BB-4539-B990-8CB8F202F708}"/>
    <cellStyle name="Normal 59 3 2" xfId="2026" xr:uid="{AEF697BA-1DDB-4450-9116-0387DA4E4C85}"/>
    <cellStyle name="Normal 59 3 2 2" xfId="4050" xr:uid="{5F9DADC6-DADB-49E9-B535-5B89CFC7C97B}"/>
    <cellStyle name="Normal 59 3 2 2 2" xfId="8059" xr:uid="{38B750F6-5098-4315-ABD3-170286B901D4}"/>
    <cellStyle name="Normal 59 3 2 2 3" xfId="28938" xr:uid="{BD3753BF-D128-497D-A09C-2215EA3CE72B}"/>
    <cellStyle name="Normal 59 3 2 3" xfId="6068" xr:uid="{1E5DBCD9-D141-417A-8410-209A7781CB36}"/>
    <cellStyle name="Normal 59 3 2 4" xfId="10563" xr:uid="{8317FFC6-1123-4BCC-B8F5-40EBAF87DC8D}"/>
    <cellStyle name="Normal 59 3 2 5" xfId="12793" xr:uid="{DFEECF62-179F-4271-BE21-DF5416AF8817}"/>
    <cellStyle name="Normal 59 3 3" xfId="3013" xr:uid="{DFD48F8C-3D8C-468B-A5AD-AF2F0573C617}"/>
    <cellStyle name="Normal 59 3 3 2" xfId="7022" xr:uid="{8A29AF03-C90C-439D-A0AD-20A8F4635424}"/>
    <cellStyle name="Normal 59 3 3 3" xfId="27941" xr:uid="{0E381C52-675B-404A-8E47-BF0B5ABD7E24}"/>
    <cellStyle name="Normal 59 3 4" xfId="5031" xr:uid="{BC4832CE-9051-4453-9F99-ECE19CB46C78}"/>
    <cellStyle name="Normal 59 3 5" xfId="9526" xr:uid="{4EAAA308-1FE7-45E2-97F3-0AA37DD4725A}"/>
    <cellStyle name="Normal 59 3 6" xfId="11756" xr:uid="{17180635-8961-4CFB-8DF8-CD8CE7D473B7}"/>
    <cellStyle name="Normal 59 4" xfId="1490" xr:uid="{7E68E80F-15AB-45B0-988D-7C95773CA6ED}"/>
    <cellStyle name="Normal 59 4 2" xfId="3515" xr:uid="{8171AAA1-34B1-48B4-876A-1D864CD36A01}"/>
    <cellStyle name="Normal 59 4 2 2" xfId="7524" xr:uid="{2432E6F7-AF32-4606-9637-D3E2B9B89BE2}"/>
    <cellStyle name="Normal 59 4 2 3" xfId="28429" xr:uid="{12FFC898-2B52-4717-A379-833FF837139B}"/>
    <cellStyle name="Normal 59 4 3" xfId="5533" xr:uid="{C987096C-D881-4EB4-A742-3076D919223B}"/>
    <cellStyle name="Normal 59 4 4" xfId="10028" xr:uid="{B1F1FA2E-E728-4E56-913A-62533104CDD7}"/>
    <cellStyle name="Normal 59 4 5" xfId="12258" xr:uid="{CF10071B-B80E-45E5-BE60-D7DBC48FC7E6}"/>
    <cellStyle name="Normal 59 5" xfId="2449" xr:uid="{7A2133DD-2509-42CC-AB2E-17402EA95A29}"/>
    <cellStyle name="Normal 59 5 2" xfId="6458" xr:uid="{CC718F7B-814C-4959-849B-15E5A00F28E0}"/>
    <cellStyle name="Normal 59 5 3" xfId="27339" xr:uid="{50E4A99A-AF50-4974-BB5B-2092642F81C4}"/>
    <cellStyle name="Normal 59 6" xfId="4443" xr:uid="{B209893D-73BD-49A5-B728-72B5573FDF48}"/>
    <cellStyle name="Normal 59 6 2" xfId="25780" xr:uid="{7456CB0D-6E58-4EBA-8039-A458FB82EA96}"/>
    <cellStyle name="Normal 59 7" xfId="8941" xr:uid="{E7F5C880-E84D-4DBB-9FE1-817803BD2F8A}"/>
    <cellStyle name="Normal 59 8" xfId="11126" xr:uid="{7300C7E2-0955-4643-8DBD-7CF044750449}"/>
    <cellStyle name="Normal 6" xfId="93" xr:uid="{90C3EF4A-7526-4D63-8018-2FBC44CB90B3}"/>
    <cellStyle name="Normal 6 10" xfId="25782" xr:uid="{354CF4B5-357E-43B7-BAF8-176524491B48}"/>
    <cellStyle name="Normal 6 11" xfId="25783" xr:uid="{8FB2E1B0-42B2-45B0-9BC9-052E41C06A55}"/>
    <cellStyle name="Normal 6 12" xfId="25784" xr:uid="{636FC045-772B-45F3-A4A8-834925EDDB1F}"/>
    <cellStyle name="Normal 6 13" xfId="27228" xr:uid="{C9FA6775-2922-4272-A728-A4D157165834}"/>
    <cellStyle name="Normal 6 14" xfId="25781" xr:uid="{2EC14657-D9D0-4923-8960-2DD5911D54A6}"/>
    <cellStyle name="Normal 6 15" xfId="27340" xr:uid="{09EAEC3D-CE4C-4407-9025-8F2B964C4629}"/>
    <cellStyle name="Normal 6 16" xfId="13196" xr:uid="{6C2B1DEE-C33D-4247-987F-3338B32C9471}"/>
    <cellStyle name="Normal 6 2" xfId="248" xr:uid="{E12C2403-11A7-460C-8B45-C8A19FDDD902}"/>
    <cellStyle name="Normal 6 2 10" xfId="27387" xr:uid="{2647ECF7-2E09-4D63-8C54-A0C557A2927D}"/>
    <cellStyle name="Normal 6 2 11" xfId="25785" xr:uid="{1AAB1B7A-D022-4555-8CF0-96B12C259328}"/>
    <cellStyle name="Normal 6 2 12" xfId="29448" xr:uid="{1DF342BA-3273-4ACE-B1F5-ED80C1643C66}"/>
    <cellStyle name="Normal 6 2 2" xfId="517" xr:uid="{DE5CB484-4256-43DD-B241-3BF80B1B2CF0}"/>
    <cellStyle name="Normal 6 2 2 2" xfId="8619" xr:uid="{A2A16374-BF37-4B5A-A45B-80D302B4E1B1}"/>
    <cellStyle name="Normal 6 2 2 2 2" xfId="25788" xr:uid="{1D08767F-B037-49C5-BB88-820CBBD6C8EE}"/>
    <cellStyle name="Normal 6 2 2 2 2 2" xfId="25789" xr:uid="{55FB48E4-DB9A-477B-8B2D-2BA97C6B45CE}"/>
    <cellStyle name="Normal 6 2 2 2 2 3" xfId="25790" xr:uid="{72D30422-895D-46B1-BAB9-512B2404F13E}"/>
    <cellStyle name="Normal 6 2 2 2 3" xfId="25791" xr:uid="{9FA735C0-019C-464C-A968-0BB432465E45}"/>
    <cellStyle name="Normal 6 2 2 2 4" xfId="25792" xr:uid="{1FD3CBEF-8BB4-4B8A-8222-B1281150B09C}"/>
    <cellStyle name="Normal 6 2 2 2 5" xfId="25793" xr:uid="{55083939-386A-4393-A4D4-6569FCA87C36}"/>
    <cellStyle name="Normal 6 2 2 2 6" xfId="25787" xr:uid="{C0D9FCB4-6F35-4554-8933-FC27CC19249F}"/>
    <cellStyle name="Normal 6 2 2 3" xfId="8670" xr:uid="{F0E7B096-D3FF-45E5-8101-2962CBD549EB}"/>
    <cellStyle name="Normal 6 2 2 3 2" xfId="25795" xr:uid="{57D4E4EF-14B2-416D-A404-C285CF58F36D}"/>
    <cellStyle name="Normal 6 2 2 3 2 2" xfId="25796" xr:uid="{B8361931-9194-4DB7-8C57-FC0A069B14CB}"/>
    <cellStyle name="Normal 6 2 2 3 2 3" xfId="25797" xr:uid="{61D9E8BD-161C-490C-B944-09A8D22B4F03}"/>
    <cellStyle name="Normal 6 2 2 3 3" xfId="25798" xr:uid="{10E51855-CACE-4B5E-AC41-2EEBB2935232}"/>
    <cellStyle name="Normal 6 2 2 3 4" xfId="25799" xr:uid="{54B29570-084D-49E3-8C66-A34CC83B4E83}"/>
    <cellStyle name="Normal 6 2 2 3 5" xfId="25800" xr:uid="{92690C18-F0AC-4721-A11A-3496F0482FBF}"/>
    <cellStyle name="Normal 6 2 2 3 6" xfId="25794" xr:uid="{CB72C29C-F2BD-47CC-8F40-F89B0FC6F06A}"/>
    <cellStyle name="Normal 6 2 2 4" xfId="8399" xr:uid="{7649BB12-4F2F-4E8E-A9DD-8587804CEAAE}"/>
    <cellStyle name="Normal 6 2 2 4 2" xfId="25802" xr:uid="{B57EA9D3-6C6A-4ABE-897D-58196C159057}"/>
    <cellStyle name="Normal 6 2 2 4 3" xfId="25803" xr:uid="{BEAB7EEC-5289-4DD4-988D-5A11C8966563}"/>
    <cellStyle name="Normal 6 2 2 4 4" xfId="25801" xr:uid="{6569C042-B1DE-49F4-996F-F4EE49FA7743}"/>
    <cellStyle name="Normal 6 2 2 5" xfId="25804" xr:uid="{87FBD216-87FE-4542-8F67-DDA1B689D7D8}"/>
    <cellStyle name="Normal 6 2 2 6" xfId="25805" xr:uid="{2CF5F80E-3897-4039-A864-703846A44EFD}"/>
    <cellStyle name="Normal 6 2 2 7" xfId="25806" xr:uid="{7A77A27A-1BDD-423C-A17C-1E1B228C0D29}"/>
    <cellStyle name="Normal 6 2 2 8" xfId="27534" xr:uid="{9069CA4C-7778-4D38-A205-9B7B8B6E2995}"/>
    <cellStyle name="Normal 6 2 2 9" xfId="25786" xr:uid="{9BC9EAAB-CAEF-4E65-BE69-7AC2CF93D6BF}"/>
    <cellStyle name="Normal 6 2 3" xfId="8415" xr:uid="{D1E989D3-CA6E-4F7C-ACE7-938D6D5EF26A}"/>
    <cellStyle name="Normal 6 2 3 2" xfId="25808" xr:uid="{53125EA4-A989-4D76-B2C6-368BE2FBD1B7}"/>
    <cellStyle name="Normal 6 2 3 2 2" xfId="25809" xr:uid="{2138424A-B085-445D-8FB2-35507543F043}"/>
    <cellStyle name="Normal 6 2 3 2 2 2" xfId="25810" xr:uid="{2A037C06-0E23-42BE-BA14-61809850226F}"/>
    <cellStyle name="Normal 6 2 3 2 2 3" xfId="25811" xr:uid="{B300C989-530E-448F-B24B-43D3A3C5F0D6}"/>
    <cellStyle name="Normal 6 2 3 2 3" xfId="25812" xr:uid="{6C978169-EA20-4FE5-B05F-67BFD676E565}"/>
    <cellStyle name="Normal 6 2 3 2 4" xfId="25813" xr:uid="{38A1AB25-09BD-4E9E-A72F-2BFFD72C14B6}"/>
    <cellStyle name="Normal 6 2 3 2 5" xfId="25814" xr:uid="{B42D811F-BA38-4A19-BE5F-19FD0182BBD2}"/>
    <cellStyle name="Normal 6 2 3 3" xfId="25815" xr:uid="{C4A1E261-8E6C-4C72-8410-D93BEAB8910D}"/>
    <cellStyle name="Normal 6 2 3 3 2" xfId="25816" xr:uid="{7BBF37D2-C883-47B0-B95B-0EADE2D79205}"/>
    <cellStyle name="Normal 6 2 3 3 2 2" xfId="25817" xr:uid="{D919C612-FE38-40A7-813C-9F8859DFE40D}"/>
    <cellStyle name="Normal 6 2 3 3 2 3" xfId="25818" xr:uid="{402BCDC6-301F-4242-A784-A29F4A9229AF}"/>
    <cellStyle name="Normal 6 2 3 3 3" xfId="25819" xr:uid="{70AE96A0-0F61-4D9A-9C18-2B63B9E13CB7}"/>
    <cellStyle name="Normal 6 2 3 3 4" xfId="25820" xr:uid="{97119308-A926-4618-9D7D-75914352D46B}"/>
    <cellStyle name="Normal 6 2 3 3 5" xfId="25821" xr:uid="{2550B123-A1C7-423D-BD59-FFA2DB10152F}"/>
    <cellStyle name="Normal 6 2 3 4" xfId="25822" xr:uid="{9954374D-62E9-456D-B1C8-063730736956}"/>
    <cellStyle name="Normal 6 2 3 4 2" xfId="25823" xr:uid="{C1DD6678-508A-4206-A24F-E4BF84B116B7}"/>
    <cellStyle name="Normal 6 2 3 4 3" xfId="25824" xr:uid="{0EB8D5D6-5D25-4BDA-AC8F-F9D34908D3A5}"/>
    <cellStyle name="Normal 6 2 3 5" xfId="25825" xr:uid="{54CF3113-363A-4647-8EE9-DC41094ACFB8}"/>
    <cellStyle name="Normal 6 2 3 6" xfId="25826" xr:uid="{5B4DACDC-30E3-4951-9B09-868903B26612}"/>
    <cellStyle name="Normal 6 2 3 7" xfId="25827" xr:uid="{C7F08D83-115D-4DDD-8BD7-4161812FA391}"/>
    <cellStyle name="Normal 6 2 3 8" xfId="25807" xr:uid="{979C6192-C7D2-48F0-8969-CD18E438D202}"/>
    <cellStyle name="Normal 6 2 4" xfId="4470" xr:uid="{07861FCB-45BB-4A83-888F-B163291B8812}"/>
    <cellStyle name="Normal 6 2 4 2" xfId="25829" xr:uid="{0230D0E7-CB0E-42E1-B0BA-B6DADFE89779}"/>
    <cellStyle name="Normal 6 2 4 2 2" xfId="25830" xr:uid="{D9AE0805-ED81-45F2-8FD1-EEFC665310C1}"/>
    <cellStyle name="Normal 6 2 4 2 3" xfId="25831" xr:uid="{1799D6B9-7987-434F-90D0-73C7470388E1}"/>
    <cellStyle name="Normal 6 2 4 3" xfId="25832" xr:uid="{DE628D4B-F5EF-4AB7-AEB4-D35D6CD99D99}"/>
    <cellStyle name="Normal 6 2 4 4" xfId="25833" xr:uid="{F92BF718-F9C2-432C-B44E-A60FA7256B3E}"/>
    <cellStyle name="Normal 6 2 4 5" xfId="25834" xr:uid="{F6FC3CD8-CC89-4CBA-90BE-FC957B274007}"/>
    <cellStyle name="Normal 6 2 4 6" xfId="25828" xr:uid="{70E20E21-DDB3-4B6B-A9D5-66BAC9E87F13}"/>
    <cellStyle name="Normal 6 2 5" xfId="8594" xr:uid="{6C51C128-67A3-40AC-9ED5-8E9B608CDC99}"/>
    <cellStyle name="Normal 6 2 5 2" xfId="25836" xr:uid="{E080A763-CE20-48D8-A19A-982253769678}"/>
    <cellStyle name="Normal 6 2 5 2 2" xfId="25837" xr:uid="{A7030E57-1DD4-4111-8902-B72096DFF44A}"/>
    <cellStyle name="Normal 6 2 5 2 3" xfId="25838" xr:uid="{5A258D5B-C37D-4164-AAAC-22A43E4155FB}"/>
    <cellStyle name="Normal 6 2 5 3" xfId="25839" xr:uid="{D9533B50-B9F3-4B07-9865-210A9F17DBC1}"/>
    <cellStyle name="Normal 6 2 5 4" xfId="25840" xr:uid="{7FD6FACD-6510-4511-9FD9-3FB77825A75E}"/>
    <cellStyle name="Normal 6 2 5 5" xfId="25841" xr:uid="{71C3DF2F-5FEB-4967-836A-0F77EBD8FE3C}"/>
    <cellStyle name="Normal 6 2 5 6" xfId="25835" xr:uid="{A8C80C54-2049-45ED-9084-91ED03446699}"/>
    <cellStyle name="Normal 6 2 6" xfId="25842" xr:uid="{7820FCCB-A0F6-46D6-80B0-0BB985DDF0DC}"/>
    <cellStyle name="Normal 6 2 6 2" xfId="25843" xr:uid="{A394DF6A-B0D2-4652-9E71-626B2F2696C6}"/>
    <cellStyle name="Normal 6 2 6 3" xfId="25844" xr:uid="{9378FEC6-513F-4EAE-9073-907EB4374E49}"/>
    <cellStyle name="Normal 6 2 7" xfId="25845" xr:uid="{CF8BFA81-9436-4117-972A-D1D147F4209E}"/>
    <cellStyle name="Normal 6 2 8" xfId="25846" xr:uid="{E7D166C9-7ECD-4DE7-984C-AB14E2550DC2}"/>
    <cellStyle name="Normal 6 2 9" xfId="25847" xr:uid="{B0D6F9F9-5748-4432-888B-1F8849EFE4AA}"/>
    <cellStyle name="Normal 6 3" xfId="713" xr:uid="{1FC44CA3-4BD7-4DAD-955B-42F886658B2B}"/>
    <cellStyle name="Normal 6 3 10" xfId="11488" xr:uid="{9B7F11E9-86B3-4813-AC00-1AB4DCE240EA}"/>
    <cellStyle name="Normal 6 3 2" xfId="986" xr:uid="{201E544C-75C0-4013-87EE-B90C4A5DC719}"/>
    <cellStyle name="Normal 6 3 2 2" xfId="2027" xr:uid="{18144412-1F5C-44EE-A269-8EA6F3E2498B}"/>
    <cellStyle name="Normal 6 3 2 2 2" xfId="4051" xr:uid="{F3C87488-0242-4B43-BC46-CA2311C92F45}"/>
    <cellStyle name="Normal 6 3 2 2 2 2" xfId="8060" xr:uid="{28D0AEB8-059D-4376-8180-4179B7E1E9E5}"/>
    <cellStyle name="Normal 6 3 2 2 2 3" xfId="25851" xr:uid="{C13B0AA0-24C1-4951-BE7F-AF59E509C7F8}"/>
    <cellStyle name="Normal 6 3 2 2 3" xfId="6069" xr:uid="{24AC81A9-378B-420C-8972-B7100724E18D}"/>
    <cellStyle name="Normal 6 3 2 2 3 2" xfId="25852" xr:uid="{D4D6AA8F-515D-4106-906F-B813DC15BA21}"/>
    <cellStyle name="Normal 6 3 2 2 4" xfId="10564" xr:uid="{BCA02F3A-8D21-44C5-B2F6-8CBB1A567F5F}"/>
    <cellStyle name="Normal 6 3 2 2 4 2" xfId="28939" xr:uid="{77BF6EB0-A13F-403C-8BF5-7C4FE46014EE}"/>
    <cellStyle name="Normal 6 3 2 2 5" xfId="25850" xr:uid="{0282810E-1F36-46A5-81B6-AE9C7B475D93}"/>
    <cellStyle name="Normal 6 3 2 2 6" xfId="12794" xr:uid="{8E858E44-8541-49F5-80C1-C22B7DAD7214}"/>
    <cellStyle name="Normal 6 3 2 3" xfId="3014" xr:uid="{2B0F4590-0543-4A21-9D3C-519605E9FA82}"/>
    <cellStyle name="Normal 6 3 2 3 2" xfId="7023" xr:uid="{1ADEF626-B936-42C9-915B-DC454D95F8C9}"/>
    <cellStyle name="Normal 6 3 2 3 3" xfId="25853" xr:uid="{B003B8EB-FCA3-438A-B5DB-E3397A655A00}"/>
    <cellStyle name="Normal 6 3 2 4" xfId="5032" xr:uid="{6CD22A84-0EB2-46B2-BF5D-ACE084BBB889}"/>
    <cellStyle name="Normal 6 3 2 4 2" xfId="25854" xr:uid="{D0782312-969A-4F20-AB14-59155E0458ED}"/>
    <cellStyle name="Normal 6 3 2 5" xfId="9527" xr:uid="{63CF86D4-9226-4CF3-88E7-28DF98FEB9AD}"/>
    <cellStyle name="Normal 6 3 2 5 2" xfId="25855" xr:uid="{19AE3B79-7864-452B-8ACF-5A92BC30B60F}"/>
    <cellStyle name="Normal 6 3 2 6" xfId="27942" xr:uid="{175EEF89-0F57-4F0B-8F3A-AF9436FDE6AA}"/>
    <cellStyle name="Normal 6 3 2 7" xfId="25849" xr:uid="{0C9F6E2E-EE5E-441C-9F80-EA4D75B8092E}"/>
    <cellStyle name="Normal 6 3 2 8" xfId="11757" xr:uid="{FE869F49-0FEF-4801-BD2E-14F05AC1100A}"/>
    <cellStyle name="Normal 6 3 3" xfId="1760" xr:uid="{FD75F2C0-F56D-4D26-9220-CEAD24A1123F}"/>
    <cellStyle name="Normal 6 3 3 2" xfId="3784" xr:uid="{3836AEA7-3771-4A79-BBFF-5F7D7D501DAF}"/>
    <cellStyle name="Normal 6 3 3 2 2" xfId="7793" xr:uid="{D6909CB5-3550-47B5-8FAB-47E8A00053FC}"/>
    <cellStyle name="Normal 6 3 3 2 2 2" xfId="25858" xr:uid="{3FE2DC5D-6E04-418C-A44C-3CA473A05F7B}"/>
    <cellStyle name="Normal 6 3 3 2 3" xfId="25859" xr:uid="{B55A99C4-69E5-4C35-92E4-DBD4B8DD04E1}"/>
    <cellStyle name="Normal 6 3 3 2 4" xfId="25857" xr:uid="{E28466EA-BB35-4C3F-9C91-FB124C8953A1}"/>
    <cellStyle name="Normal 6 3 3 3" xfId="5802" xr:uid="{AE9A3775-89DB-475C-B2D8-AAE6B618FECC}"/>
    <cellStyle name="Normal 6 3 3 3 2" xfId="25860" xr:uid="{91ED4976-9968-4908-B0F5-CA696964382D}"/>
    <cellStyle name="Normal 6 3 3 4" xfId="10297" xr:uid="{16012FB3-39C1-44D2-ADD9-C05484FAFE9F}"/>
    <cellStyle name="Normal 6 3 3 4 2" xfId="25861" xr:uid="{1EB6B95D-A406-4CC5-89B4-E9AD6EAEA158}"/>
    <cellStyle name="Normal 6 3 3 5" xfId="25862" xr:uid="{C4469788-46C9-4714-9D8A-EBB7238361EA}"/>
    <cellStyle name="Normal 6 3 3 6" xfId="28679" xr:uid="{91BE5D24-E01C-44D6-9A70-4CE0012416F3}"/>
    <cellStyle name="Normal 6 3 3 7" xfId="25856" xr:uid="{A85A98AA-3648-4122-8455-9ACA27D2BAAA}"/>
    <cellStyle name="Normal 6 3 3 8" xfId="12527" xr:uid="{83DC71D2-D1F6-4554-BF70-B5424DC78A9F}"/>
    <cellStyle name="Normal 6 3 4" xfId="2747" xr:uid="{9BF2BE34-69EA-476F-93DC-A921525B0F2B}"/>
    <cellStyle name="Normal 6 3 4 2" xfId="6756" xr:uid="{D0C9ADC1-2B30-4D3E-B905-7119FFEDB3EC}"/>
    <cellStyle name="Normal 6 3 4 2 2" xfId="25864" xr:uid="{AC944B67-7F15-4A5C-B24F-206974A0EBD4}"/>
    <cellStyle name="Normal 6 3 4 3" xfId="25865" xr:uid="{F90131AB-9397-4F0F-A0EB-43A3887B30F9}"/>
    <cellStyle name="Normal 6 3 4 4" xfId="25863" xr:uid="{A1A162F8-DB82-4F27-988C-DA9B519D2746}"/>
    <cellStyle name="Normal 6 3 5" xfId="4764" xr:uid="{39AD9E02-8E7C-4DCD-B7D9-3419F1B76D56}"/>
    <cellStyle name="Normal 6 3 5 2" xfId="25866" xr:uid="{92403D39-4DAD-438C-AE46-31AD960E0AF7}"/>
    <cellStyle name="Normal 6 3 6" xfId="9259" xr:uid="{982E57D0-D083-4FF0-B665-EA7D50C4590A}"/>
    <cellStyle name="Normal 6 3 6 2" xfId="25867" xr:uid="{96D19819-1888-4C5C-8041-83A2DE9A2A6A}"/>
    <cellStyle name="Normal 6 3 7" xfId="25868" xr:uid="{5CD31B29-9DF1-43AC-85B9-5A8C9C2E4D2F}"/>
    <cellStyle name="Normal 6 3 8" xfId="27697" xr:uid="{A3B3F05E-5001-410A-A858-D26D50A6A8D5}"/>
    <cellStyle name="Normal 6 3 9" xfId="25848" xr:uid="{F4E0B5EB-E2D1-4F41-A7D8-67E4BEF5D631}"/>
    <cellStyle name="Normal 6 4" xfId="1491" xr:uid="{FDCEE784-8640-40F8-ACCB-FDA4C8316CAB}"/>
    <cellStyle name="Normal 6 4 10" xfId="12259" xr:uid="{15563B08-C6DB-4CF3-9D60-FE62F19B34B5}"/>
    <cellStyle name="Normal 6 4 2" xfId="3516" xr:uid="{64CDF255-BCDB-4F49-8570-A8572B4684A6}"/>
    <cellStyle name="Normal 6 4 2 2" xfId="7525" xr:uid="{CCF97953-37E7-47E8-BFEC-8F52279BB919}"/>
    <cellStyle name="Normal 6 4 2 2 2" xfId="25872" xr:uid="{76ECF536-20FF-48E5-B95F-06C7E03C088B}"/>
    <cellStyle name="Normal 6 4 2 2 3" xfId="25873" xr:uid="{3BB797AB-A8F5-4168-8572-BEB3C8C809FB}"/>
    <cellStyle name="Normal 6 4 2 2 4" xfId="25871" xr:uid="{AA0CCC2A-59B8-4837-B776-7AD23F56F86B}"/>
    <cellStyle name="Normal 6 4 2 3" xfId="25874" xr:uid="{748B3B64-D3B0-4B17-B5B3-595D9D568059}"/>
    <cellStyle name="Normal 6 4 2 4" xfId="25875" xr:uid="{2CA12398-082E-4E7F-A94F-C98B4424C524}"/>
    <cellStyle name="Normal 6 4 2 5" xfId="25876" xr:uid="{48E9ACE2-B40B-41D0-B9B2-C4FC3A226157}"/>
    <cellStyle name="Normal 6 4 2 6" xfId="25870" xr:uid="{9CFB79C6-34AB-4B7A-8EEA-781C3A8B84B3}"/>
    <cellStyle name="Normal 6 4 3" xfId="5534" xr:uid="{2BC7C369-E0C6-4CA3-9BE8-3F6460E9B6E5}"/>
    <cellStyle name="Normal 6 4 3 2" xfId="25878" xr:uid="{11593A4E-50B3-433C-B479-CD9952ADEAA7}"/>
    <cellStyle name="Normal 6 4 3 2 2" xfId="25879" xr:uid="{11192FCB-393B-4D65-8352-3AB2E70B15F3}"/>
    <cellStyle name="Normal 6 4 3 2 3" xfId="25880" xr:uid="{CC126315-DFB7-411A-A14E-3949F2957FD9}"/>
    <cellStyle name="Normal 6 4 3 3" xfId="25881" xr:uid="{3074884E-DC3B-4C29-9642-0BD521C7BE85}"/>
    <cellStyle name="Normal 6 4 3 4" xfId="25882" xr:uid="{F258958B-317E-4176-84D7-9B7BFC2C6891}"/>
    <cellStyle name="Normal 6 4 3 5" xfId="25883" xr:uid="{1C931D76-B11C-453A-A687-9235A65C083A}"/>
    <cellStyle name="Normal 6 4 3 6" xfId="25877" xr:uid="{8F582A56-E4D8-499B-86BF-AECF57550548}"/>
    <cellStyle name="Normal 6 4 4" xfId="10029" xr:uid="{4E0FF728-EE5D-41AE-BD5E-45DEE6E7D3F7}"/>
    <cellStyle name="Normal 6 4 4 2" xfId="25885" xr:uid="{0DC11E52-6BDE-4020-BE91-8DAC29186E87}"/>
    <cellStyle name="Normal 6 4 4 3" xfId="25886" xr:uid="{F87D2425-5FB4-4F80-8A1B-FFFC239971A2}"/>
    <cellStyle name="Normal 6 4 4 4" xfId="25884" xr:uid="{063B1641-008C-42D0-B1E7-24C7476A3E9C}"/>
    <cellStyle name="Normal 6 4 5" xfId="25887" xr:uid="{CF7EC268-5C8E-4B06-8B20-7E0BCF370B64}"/>
    <cellStyle name="Normal 6 4 6" xfId="25888" xr:uid="{AA3EC8A5-6C65-4D0E-A46A-49551761A2F4}"/>
    <cellStyle name="Normal 6 4 7" xfId="25889" xr:uid="{0459C193-00A7-46A5-B243-03AD96E277D8}"/>
    <cellStyle name="Normal 6 4 8" xfId="28430" xr:uid="{D88A2284-256F-463F-B5B6-154FAC683AC4}"/>
    <cellStyle name="Normal 6 4 9" xfId="25869" xr:uid="{E1A49AC4-7C4A-4EAF-B2A8-85356DC9049C}"/>
    <cellStyle name="Normal 6 5" xfId="179" xr:uid="{CA7F262C-EE2F-4E80-AE41-BC605822D94E}"/>
    <cellStyle name="Normal 6 5 2" xfId="4444" xr:uid="{D9189D65-DDDC-466D-A730-D6C1765CA9C6}"/>
    <cellStyle name="Normal 6 5 2 2" xfId="25892" xr:uid="{C555984B-FEED-4AC1-AE36-E4FD131D74B2}"/>
    <cellStyle name="Normal 6 5 2 2 2" xfId="25893" xr:uid="{FF3912E5-4528-48D3-8A9A-356D3E796811}"/>
    <cellStyle name="Normal 6 5 2 2 3" xfId="25894" xr:uid="{37CE3B08-2976-42F4-8161-06D9258FC06C}"/>
    <cellStyle name="Normal 6 5 2 3" xfId="25895" xr:uid="{683A6AD0-7C96-47FA-B7D3-87600AFC983B}"/>
    <cellStyle name="Normal 6 5 2 4" xfId="25896" xr:uid="{CFEC797A-B474-48B3-B0FD-C0577F84A8D1}"/>
    <cellStyle name="Normal 6 5 2 5" xfId="25897" xr:uid="{983A31BB-7839-4E33-A1F3-ECC65D990841}"/>
    <cellStyle name="Normal 6 5 2 6" xfId="25891" xr:uid="{FD238BB5-FC93-41B1-9544-FF05206388B2}"/>
    <cellStyle name="Normal 6 5 3" xfId="25898" xr:uid="{229AE229-C40F-4BFF-A126-B7534C6D9A57}"/>
    <cellStyle name="Normal 6 5 3 2" xfId="25899" xr:uid="{560323A5-8F94-4E93-99BD-0F5C2B0D0E9A}"/>
    <cellStyle name="Normal 6 5 3 2 2" xfId="25900" xr:uid="{6E058FFF-0923-4D58-86D9-28A1DDA9D91B}"/>
    <cellStyle name="Normal 6 5 3 2 3" xfId="25901" xr:uid="{0CD674F8-050C-4763-BA6B-7D5E46D63640}"/>
    <cellStyle name="Normal 6 5 3 3" xfId="25902" xr:uid="{82CC87DD-5F05-4C54-BDA2-98C06B590C5F}"/>
    <cellStyle name="Normal 6 5 3 4" xfId="25903" xr:uid="{97D8943B-6A1D-4975-8E24-43D535BDAB00}"/>
    <cellStyle name="Normal 6 5 3 5" xfId="25904" xr:uid="{11020AD9-F572-48F3-B26D-6806DBEF7E21}"/>
    <cellStyle name="Normal 6 5 4" xfId="25905" xr:uid="{13B87947-670B-4816-BEF5-3FE4C7724E4B}"/>
    <cellStyle name="Normal 6 5 4 2" xfId="25906" xr:uid="{31B261B2-C028-40CF-B648-03E2E8304939}"/>
    <cellStyle name="Normal 6 5 4 3" xfId="25907" xr:uid="{030ECB9A-39B5-413E-A019-52DFBD10FF45}"/>
    <cellStyle name="Normal 6 5 5" xfId="25908" xr:uid="{36309C19-DA6C-4547-8112-77AE27F46304}"/>
    <cellStyle name="Normal 6 5 6" xfId="25909" xr:uid="{A1BB1C87-7FF7-45F3-8187-768555E5D792}"/>
    <cellStyle name="Normal 6 5 7" xfId="25910" xr:uid="{2BD58F31-B58F-472B-9300-3FF1A77E5FF2}"/>
    <cellStyle name="Normal 6 5 8" xfId="25890" xr:uid="{0B2C8923-8212-421F-9F64-3697852DB386}"/>
    <cellStyle name="Normal 6 5 9" xfId="11127" xr:uid="{626143DF-772B-4743-BFFD-6E54EB24CA32}"/>
    <cellStyle name="Normal 6 6" xfId="2450" xr:uid="{0A842B66-166E-4A55-890E-3FB08F754632}"/>
    <cellStyle name="Normal 6 6 2" xfId="6459" xr:uid="{14172088-2030-472C-958C-FDD776629FAE}"/>
    <cellStyle name="Normal 6 6 2 2" xfId="25913" xr:uid="{4FDB3908-9B3A-4A78-BDA7-3F330D290B12}"/>
    <cellStyle name="Normal 6 6 2 3" xfId="25914" xr:uid="{4DCC492E-7111-431D-975C-4D949523F9EF}"/>
    <cellStyle name="Normal 6 6 2 4" xfId="25912" xr:uid="{79F3DEE1-1C43-4263-9DD9-55698C9A1E29}"/>
    <cellStyle name="Normal 6 6 3" xfId="25915" xr:uid="{D6CEAC62-A0A3-4F73-BF00-21BF4122E9C8}"/>
    <cellStyle name="Normal 6 6 4" xfId="25916" xr:uid="{44D038ED-B6B5-42DE-A372-553E6E88C58A}"/>
    <cellStyle name="Normal 6 6 5" xfId="25917" xr:uid="{DB5106D4-5F25-4688-86A4-300DCFACC5E6}"/>
    <cellStyle name="Normal 6 6 6" xfId="25918" xr:uid="{AE5E6AD4-DE85-4A39-B1FE-FA249A498F3E}"/>
    <cellStyle name="Normal 6 6 7" xfId="25911" xr:uid="{B701C8AD-C1AD-4C88-8F15-E7DF05F91E63}"/>
    <cellStyle name="Normal 6 7" xfId="8942" xr:uid="{8740D2DC-92AA-4A11-8213-56955F16C027}"/>
    <cellStyle name="Normal 6 7 2" xfId="25920" xr:uid="{61DF1161-B02F-4288-BDBF-B48E0B5A7A5B}"/>
    <cellStyle name="Normal 6 7 2 2" xfId="25921" xr:uid="{7A0A50FA-3CA9-4371-9D7C-56CC683C6A7E}"/>
    <cellStyle name="Normal 6 7 2 3" xfId="25922" xr:uid="{AD1D41ED-22CB-4A41-BB4A-CD33770FD5A6}"/>
    <cellStyle name="Normal 6 7 3" xfId="25923" xr:uid="{4EE9D6C4-B619-47F1-A132-B0C9C31C9C1D}"/>
    <cellStyle name="Normal 6 7 4" xfId="25924" xr:uid="{C52D816D-739F-420F-9581-2ADA6C2968CC}"/>
    <cellStyle name="Normal 6 7 5" xfId="25925" xr:uid="{83B1D423-1CF5-4629-A09B-6D8A5E98F24A}"/>
    <cellStyle name="Normal 6 7 6" xfId="25926" xr:uid="{4C307CDD-D7F7-4693-BAA7-52BDBEFC38CC}"/>
    <cellStyle name="Normal 6 7 7" xfId="25919" xr:uid="{CAAD8CE6-6FD4-46A8-856A-C8AEFC065BCD}"/>
    <cellStyle name="Normal 6 8" xfId="25927" xr:uid="{B73E2CC7-B5D7-4B8A-96BA-764CFB91077C}"/>
    <cellStyle name="Normal 6 8 2" xfId="25928" xr:uid="{AA83AC86-7F00-4EBE-A4F4-10F532A81B3B}"/>
    <cellStyle name="Normal 6 8 3" xfId="25929" xr:uid="{EEFD4767-0E39-43AE-A47B-AF3CA6FFBF75}"/>
    <cellStyle name="Normal 6 9" xfId="25930" xr:uid="{8654864D-E81B-4EEF-8758-7AAB4488AEBB}"/>
    <cellStyle name="Normal 6_Balance Sheet Puget Sound" xfId="42" xr:uid="{00000000-0005-0000-0000-000013000000}"/>
    <cellStyle name="Normal 60" xfId="180" xr:uid="{C0B4C8A2-DF57-4883-8707-E9C35C3225B3}"/>
    <cellStyle name="Normal 60 2" xfId="302" xr:uid="{7FF90590-72FC-4CAD-801B-1E39FCE843BC}"/>
    <cellStyle name="Normal 60 2 2" xfId="1761" xr:uid="{79D33CC8-0248-4AA8-9AC2-B12207F6CD19}"/>
    <cellStyle name="Normal 60 2 2 2" xfId="3785" xr:uid="{AD88D098-1756-4A15-A36F-9127A0F145B9}"/>
    <cellStyle name="Normal 60 2 2 2 2" xfId="7794" xr:uid="{48233F09-3F1C-4A92-8B56-6529603052A2}"/>
    <cellStyle name="Normal 60 2 2 2 3" xfId="28680" xr:uid="{262A59D9-4B95-4FFF-8FED-B6F4082FAF38}"/>
    <cellStyle name="Normal 60 2 2 3" xfId="5803" xr:uid="{F97259AA-387C-4257-BA75-C2D38DBD5454}"/>
    <cellStyle name="Normal 60 2 2 4" xfId="10298" xr:uid="{7A5507DC-928F-4CF2-8E7D-E92C70E61189}"/>
    <cellStyle name="Normal 60 2 2 5" xfId="12528" xr:uid="{3010B9C8-1AD0-4DC2-AD3C-5DEE3C8A5CA7}"/>
    <cellStyle name="Normal 60 2 3" xfId="714" xr:uid="{B6298684-E5F0-42AA-A0A4-6A00904E6E53}"/>
    <cellStyle name="Normal 60 2 3 2" xfId="2748" xr:uid="{1C956CB4-39C6-4DA7-BA0B-7193DCD309CB}"/>
    <cellStyle name="Normal 60 2 3 2 2" xfId="6757" xr:uid="{B248DA59-DFA6-497B-8871-8E79B23E4CB1}"/>
    <cellStyle name="Normal 60 2 3 2 3" xfId="27698" xr:uid="{9E2B72DB-40F5-4462-AC86-B384011C458F}"/>
    <cellStyle name="Normal 60 2 3 3" xfId="4765" xr:uid="{F0B182D0-1B73-40EE-B648-11AD5C48D076}"/>
    <cellStyle name="Normal 60 2 3 4" xfId="9260" xr:uid="{C4E4A514-532C-476A-B80C-C8B09F39C449}"/>
    <cellStyle name="Normal 60 2 3 5" xfId="11489" xr:uid="{7866B7FA-2EA3-46D6-8A58-21B03C6B3553}"/>
    <cellStyle name="Normal 60 3" xfId="987" xr:uid="{425D5C8B-C4F6-42F7-955D-7E93A2369714}"/>
    <cellStyle name="Normal 60 3 2" xfId="2028" xr:uid="{C1B535BA-D972-4D00-A443-84D1F72EA5D3}"/>
    <cellStyle name="Normal 60 3 2 2" xfId="4052" xr:uid="{51901A8C-C3AD-4E36-A69C-E3485E3CB32D}"/>
    <cellStyle name="Normal 60 3 2 2 2" xfId="8061" xr:uid="{B46BA0E8-A532-4BC4-AD92-E57AB11D7B2D}"/>
    <cellStyle name="Normal 60 3 2 2 3" xfId="28940" xr:uid="{BDB87543-56F7-40A1-868F-DC69DD0EB27D}"/>
    <cellStyle name="Normal 60 3 2 3" xfId="6070" xr:uid="{97593079-848B-4855-9196-E4AAA4DC60C0}"/>
    <cellStyle name="Normal 60 3 2 4" xfId="10565" xr:uid="{7B169597-4F14-4BED-80A2-B8AF1DE7CDF8}"/>
    <cellStyle name="Normal 60 3 2 5" xfId="12795" xr:uid="{5A84F7DE-584A-4044-9B5A-C08629186949}"/>
    <cellStyle name="Normal 60 3 3" xfId="3015" xr:uid="{C195F97C-7646-4624-A1FB-E10A5DBBCF71}"/>
    <cellStyle name="Normal 60 3 3 2" xfId="7024" xr:uid="{5A9532E7-B66A-4C44-9072-A38C805BA07E}"/>
    <cellStyle name="Normal 60 3 3 3" xfId="27943" xr:uid="{F460DC33-9AFD-4693-9CC8-FA1E7206EBA9}"/>
    <cellStyle name="Normal 60 3 4" xfId="5033" xr:uid="{9BD4EDCD-9AE9-492C-B0C4-03FB808F2224}"/>
    <cellStyle name="Normal 60 3 5" xfId="9528" xr:uid="{FF14C6FB-4FB4-40CD-9FF4-F40F593F8375}"/>
    <cellStyle name="Normal 60 3 6" xfId="11758" xr:uid="{C8D1A1E6-40EB-40BE-A272-95A23BF4CA57}"/>
    <cellStyle name="Normal 60 4" xfId="1492" xr:uid="{D5CDE994-90C5-4BFC-B983-5B893F906A9E}"/>
    <cellStyle name="Normal 60 4 2" xfId="3517" xr:uid="{5902E9A4-FE22-4D05-94FB-68DE1BB37E8D}"/>
    <cellStyle name="Normal 60 4 2 2" xfId="7526" xr:uid="{6CBF5A15-7309-4AFE-9044-246C69CBC22B}"/>
    <cellStyle name="Normal 60 4 2 3" xfId="28431" xr:uid="{7C4FD43F-BB67-4686-BA30-127D338B6F22}"/>
    <cellStyle name="Normal 60 4 3" xfId="5535" xr:uid="{7FD94D4A-DB3F-4604-A3F6-AE8CE78546E7}"/>
    <cellStyle name="Normal 60 4 4" xfId="10030" xr:uid="{2C7F6623-3418-4D9C-AC73-2A06BF8C5A19}"/>
    <cellStyle name="Normal 60 4 5" xfId="12260" xr:uid="{D1574684-9FAC-4180-AF80-A602D1F81191}"/>
    <cellStyle name="Normal 60 5" xfId="2451" xr:uid="{6DD03249-F9EE-4DE2-A72D-83F3FCC8BBFC}"/>
    <cellStyle name="Normal 60 5 2" xfId="6460" xr:uid="{892E3FDD-03BB-4969-97FE-7D1479AB23DF}"/>
    <cellStyle name="Normal 60 5 3" xfId="27341" xr:uid="{7507FB04-40D3-47C4-8D58-2E18B2EB9C8C}"/>
    <cellStyle name="Normal 60 6" xfId="4445" xr:uid="{672D3EF6-F651-41AD-9885-23ED27D4939A}"/>
    <cellStyle name="Normal 60 6 2" xfId="25931" xr:uid="{94A2BB83-6CDC-4F40-95A0-061B3481BC12}"/>
    <cellStyle name="Normal 60 7" xfId="8943" xr:uid="{6EC62DFE-C09E-4DC3-8C5A-3211C8F33ED8}"/>
    <cellStyle name="Normal 60 8" xfId="11128" xr:uid="{A6D81BB0-13A7-4757-926D-EB3C4DA45C5F}"/>
    <cellStyle name="Normal 61" xfId="110" xr:uid="{3DCC5F3D-E0BC-4562-8875-DF6B67033E36}"/>
    <cellStyle name="Normal 61 2" xfId="372" xr:uid="{18A24405-A3A2-458B-9718-0C37F4856EDB}"/>
    <cellStyle name="Normal 61 2 2" xfId="1699" xr:uid="{E906DB16-F0B6-4A55-B7C3-A3FA2203A784}"/>
    <cellStyle name="Normal 61 2 2 2" xfId="3723" xr:uid="{B78789F8-3921-4A3D-B108-0D6253E9949C}"/>
    <cellStyle name="Normal 61 2 2 2 2" xfId="7732" xr:uid="{4AC19A6A-D02F-4916-9D38-5C5814D676E6}"/>
    <cellStyle name="Normal 61 2 2 2 3" xfId="28618" xr:uid="{DAE651FD-05B5-4B6F-BF8B-691F19D15296}"/>
    <cellStyle name="Normal 61 2 2 3" xfId="5741" xr:uid="{BFC5224E-4965-424B-85D1-EFF6FD01DCA9}"/>
    <cellStyle name="Normal 61 2 2 4" xfId="10236" xr:uid="{8F624A66-60AA-4333-8C2F-1E5DDC8125A6}"/>
    <cellStyle name="Normal 61 2 2 5" xfId="12466" xr:uid="{03F81A04-BA6E-400B-BE80-36F57DDAA667}"/>
    <cellStyle name="Normal 61 2 3" xfId="652" xr:uid="{0C0179A7-55E2-4E97-B3AF-C42F0A62B521}"/>
    <cellStyle name="Normal 61 2 3 2" xfId="2686" xr:uid="{3FE0B2AD-1B70-4E7A-8AD2-42B7052D90B4}"/>
    <cellStyle name="Normal 61 2 3 2 2" xfId="6695" xr:uid="{1CB4D7A6-E3E1-4D58-B11D-D7DA02B2787F}"/>
    <cellStyle name="Normal 61 2 3 2 3" xfId="27636" xr:uid="{C383F4AC-1EF3-4D05-8904-8FABA3D224D6}"/>
    <cellStyle name="Normal 61 2 3 3" xfId="4703" xr:uid="{381786B2-6312-4913-9042-A751C0B3629C}"/>
    <cellStyle name="Normal 61 2 3 4" xfId="9198" xr:uid="{67C5774E-43F7-48BC-94A6-ADB4C007A752}"/>
    <cellStyle name="Normal 61 2 3 5" xfId="11427" xr:uid="{866FE35E-B967-4B5E-80A8-ACB5E08EA83D}"/>
    <cellStyle name="Normal 61 3" xfId="303" xr:uid="{85F5499F-4716-4062-BC1A-39B19002F6CF}"/>
    <cellStyle name="Normal 61 3 2" xfId="1966" xr:uid="{37DF8ABF-DB0D-45A9-8E7A-F1309B718F37}"/>
    <cellStyle name="Normal 61 3 2 2" xfId="3990" xr:uid="{D11CAB08-0EA2-4771-9680-632CC500829C}"/>
    <cellStyle name="Normal 61 3 2 2 2" xfId="7999" xr:uid="{2217E86C-17DC-44BC-BC53-4C85955359F1}"/>
    <cellStyle name="Normal 61 3 2 2 3" xfId="28878" xr:uid="{EC6F2717-5789-4646-AFC6-8B0504DF5D24}"/>
    <cellStyle name="Normal 61 3 2 3" xfId="6008" xr:uid="{67F0F47B-544F-4229-92A4-2E6D44A6C714}"/>
    <cellStyle name="Normal 61 3 2 4" xfId="10503" xr:uid="{8F1FE49A-BED9-4C57-B272-9E2AFA969C45}"/>
    <cellStyle name="Normal 61 3 2 5" xfId="12733" xr:uid="{5EF58EB0-86C6-40EE-8214-AC24BEC5CCBA}"/>
    <cellStyle name="Normal 61 3 3" xfId="925" xr:uid="{55F77122-2274-4942-9377-7FD4BB4948E8}"/>
    <cellStyle name="Normal 61 3 3 2" xfId="2953" xr:uid="{85F8BB29-5071-44CB-83D1-A6C47FCE72AA}"/>
    <cellStyle name="Normal 61 3 3 2 2" xfId="6962" xr:uid="{DF701E41-8A52-4929-9C9C-79BE8A06E054}"/>
    <cellStyle name="Normal 61 3 3 2 3" xfId="27881" xr:uid="{279DD9A1-9E79-48FD-830C-9F326E09630C}"/>
    <cellStyle name="Normal 61 3 3 3" xfId="4971" xr:uid="{47A1A1DB-146F-444C-B65F-748E3F487D96}"/>
    <cellStyle name="Normal 61 3 3 4" xfId="9466" xr:uid="{757CE29F-5A37-49CB-89B7-7AB51BC5660C}"/>
    <cellStyle name="Normal 61 3 3 5" xfId="11696" xr:uid="{8DC084AD-4264-4D4E-A2C0-3D8D559D065C}"/>
    <cellStyle name="Normal 61 4" xfId="1429" xr:uid="{BB2A8DB1-B886-4506-A840-07D48F467613}"/>
    <cellStyle name="Normal 61 4 2" xfId="3455" xr:uid="{BFE649B9-228A-45CE-B998-FB3902EC50D6}"/>
    <cellStyle name="Normal 61 4 2 2" xfId="7464" xr:uid="{EB9C6A2A-61B7-4B2A-A439-46543E628307}"/>
    <cellStyle name="Normal 61 4 2 3" xfId="28368" xr:uid="{24731A26-05D8-4010-B83A-0AAF82CD34B1}"/>
    <cellStyle name="Normal 61 4 3" xfId="5473" xr:uid="{C8C29B54-CB96-4ECB-B614-07A042E0CEFA}"/>
    <cellStyle name="Normal 61 4 4" xfId="9968" xr:uid="{84CF2E51-B8FD-4AED-8703-6F3C28928F20}"/>
    <cellStyle name="Normal 61 4 5" xfId="12198" xr:uid="{3D1C3514-FE92-4E20-81AE-F1101C4F48B5}"/>
    <cellStyle name="Normal 61 5" xfId="2389" xr:uid="{15DFC4E4-670E-416A-8E84-076F7C23088B}"/>
    <cellStyle name="Normal 61 5 2" xfId="6398" xr:uid="{ADB2C9AD-B812-4FEF-B08D-8F5E4E6E0B6C}"/>
    <cellStyle name="Normal 61 5 3" xfId="25932" xr:uid="{34EAAFBE-FBA5-4721-B63A-AAEA3D28129A}"/>
    <cellStyle name="Normal 61 6" xfId="4383" xr:uid="{5D279CF6-C30E-469F-ACF2-A08A3913EBA4}"/>
    <cellStyle name="Normal 61 7" xfId="8880" xr:uid="{6EC2EBEC-0EBA-44F8-BD57-6BEEED91D994}"/>
    <cellStyle name="Normal 61 8" xfId="11065" xr:uid="{CC5AD93C-3BE6-45D9-88B3-F98623EA1F05}"/>
    <cellStyle name="Normal 62" xfId="186" xr:uid="{582544AA-D648-4043-8FF1-FB0AFD614B2A}"/>
    <cellStyle name="Normal 62 2" xfId="340" xr:uid="{0143B337-E14D-47BA-95F6-46B8B075578A}"/>
    <cellStyle name="Normal 62 2 2" xfId="1766" xr:uid="{56B7EA79-F1AB-49B0-9166-03E3F3FFFF60}"/>
    <cellStyle name="Normal 62 2 2 2" xfId="3790" xr:uid="{0ADD546D-58ED-499B-A8BD-37CAB445EF4E}"/>
    <cellStyle name="Normal 62 2 2 2 2" xfId="7799" xr:uid="{BC01551A-7BF0-4391-9745-BB05117050BA}"/>
    <cellStyle name="Normal 62 2 2 2 3" xfId="28685" xr:uid="{D6E03C95-C0B3-4234-857E-89866BBB524F}"/>
    <cellStyle name="Normal 62 2 2 3" xfId="5808" xr:uid="{0984C3BC-787D-4335-BD4E-380E4F42101B}"/>
    <cellStyle name="Normal 62 2 2 4" xfId="10303" xr:uid="{9771A44F-4D3E-4143-B5B7-8300BF83A1D9}"/>
    <cellStyle name="Normal 62 2 2 5" xfId="12533" xr:uid="{ED7956F8-63BF-48B0-A351-B70C63E8F33B}"/>
    <cellStyle name="Normal 62 2 3" xfId="719" xr:uid="{1BF583F5-ECD1-4C54-91CA-3D0850CF35B7}"/>
    <cellStyle name="Normal 62 2 3 2" xfId="2753" xr:uid="{B7D779A5-AEC5-4D41-9135-3E91C43EE0AC}"/>
    <cellStyle name="Normal 62 2 3 2 2" xfId="6762" xr:uid="{49845826-588B-486C-9D46-E34182206CBB}"/>
    <cellStyle name="Normal 62 2 3 2 3" xfId="27703" xr:uid="{12D29E3D-2A88-4721-890B-022D00606C89}"/>
    <cellStyle name="Normal 62 2 3 3" xfId="4770" xr:uid="{599E3224-16B9-4242-8C08-B1DDADD8B810}"/>
    <cellStyle name="Normal 62 2 3 4" xfId="9265" xr:uid="{65DBC57D-03A4-4C8A-BA97-2BAD2CCB6F29}"/>
    <cellStyle name="Normal 62 2 3 5" xfId="11494" xr:uid="{213A22EF-1CD2-400E-A365-0837675F621A}"/>
    <cellStyle name="Normal 62 3" xfId="992" xr:uid="{FE53FCFE-83E6-438B-BD8C-CE43ABC73424}"/>
    <cellStyle name="Normal 62 3 2" xfId="2033" xr:uid="{3C9EC581-CB03-423F-8E6D-D3185B5F39B7}"/>
    <cellStyle name="Normal 62 3 2 2" xfId="4057" xr:uid="{F4E7A631-4DC6-4C00-8F1A-2B67F1A38D87}"/>
    <cellStyle name="Normal 62 3 2 2 2" xfId="8066" xr:uid="{80F67345-97A3-40BD-88F2-1B593179444D}"/>
    <cellStyle name="Normal 62 3 2 2 3" xfId="28945" xr:uid="{44A32741-56B3-4C19-B5C5-202661A8ADD5}"/>
    <cellStyle name="Normal 62 3 2 3" xfId="6075" xr:uid="{8A1EF433-BD28-4587-A16C-97FEE88BA12E}"/>
    <cellStyle name="Normal 62 3 2 4" xfId="10570" xr:uid="{61CBD9D7-BC54-4130-9909-FE9554981E25}"/>
    <cellStyle name="Normal 62 3 2 5" xfId="12800" xr:uid="{3C1C16A0-440C-4478-8BE8-51212F10ED67}"/>
    <cellStyle name="Normal 62 3 3" xfId="3020" xr:uid="{B53E0125-DCBF-48EB-93EB-970289848D56}"/>
    <cellStyle name="Normal 62 3 3 2" xfId="7029" xr:uid="{1DFB6562-6143-40AC-BD8C-2F6FBE169855}"/>
    <cellStyle name="Normal 62 3 3 3" xfId="27948" xr:uid="{270D6992-BCDC-4103-9A61-CD4735D02615}"/>
    <cellStyle name="Normal 62 3 4" xfId="5038" xr:uid="{A3A8FD08-BD57-472F-98C2-3D5F65750E6C}"/>
    <cellStyle name="Normal 62 3 5" xfId="9533" xr:uid="{9FB1046F-805E-468E-B1B9-0192D27D1729}"/>
    <cellStyle name="Normal 62 3 6" xfId="11763" xr:uid="{3731F4F2-FFB7-41A1-BBF1-47B083BDC7C3}"/>
    <cellStyle name="Normal 62 4" xfId="1497" xr:uid="{4E900D77-EC9F-4C75-B647-17B90049E7B2}"/>
    <cellStyle name="Normal 62 4 2" xfId="3522" xr:uid="{389FC394-925A-4338-ADA5-0BB04894A859}"/>
    <cellStyle name="Normal 62 4 2 2" xfId="7531" xr:uid="{E741E1F6-0C37-4C59-AF0F-484C1EC76D74}"/>
    <cellStyle name="Normal 62 4 2 3" xfId="28436" xr:uid="{69F7EB9C-C4A5-47CD-BC18-8A46736E8AD2}"/>
    <cellStyle name="Normal 62 4 3" xfId="5540" xr:uid="{FD449D89-2A6A-4F88-AA80-5BC9517309F5}"/>
    <cellStyle name="Normal 62 4 4" xfId="10035" xr:uid="{BABCA1AF-40AD-4653-9B36-3E25B4C14E0C}"/>
    <cellStyle name="Normal 62 4 5" xfId="12265" xr:uid="{2ED94384-75E9-4A64-956F-898D5719742B}"/>
    <cellStyle name="Normal 62 5" xfId="2456" xr:uid="{ED5D4982-68BB-4362-A84D-D22DC2F35B9E}"/>
    <cellStyle name="Normal 62 5 2" xfId="6465" xr:uid="{E9DE3CBF-3A11-4671-8022-3CC51EB98C42}"/>
    <cellStyle name="Normal 62 5 3" xfId="27346" xr:uid="{904FE367-5B82-409D-8D83-ACB7499CDAB4}"/>
    <cellStyle name="Normal 62 6" xfId="4450" xr:uid="{EB154562-BBBA-4403-A5AB-D6BCC572E019}"/>
    <cellStyle name="Normal 62 6 2" xfId="27124" xr:uid="{AD4DD31C-EF4C-498E-938C-B4F3D6B18E39}"/>
    <cellStyle name="Normal 62 7" xfId="8948" xr:uid="{8DE7A2E1-B4EE-4776-A3A8-20D89ECBD34A}"/>
    <cellStyle name="Normal 62 8" xfId="11133" xr:uid="{7629AEF8-B8A0-469F-8409-EEE67205C4F0}"/>
    <cellStyle name="Normal 63" xfId="428" xr:uid="{F0745604-AE2B-40E3-99B8-480244000682}"/>
    <cellStyle name="Normal 63 2" xfId="2339" xr:uid="{3334B934-AF1E-4E3D-8743-FFF54E673218}"/>
    <cellStyle name="Normal 63 3" xfId="4453" xr:uid="{BDB8D1DA-63E3-41CA-A0A2-13F767CE4809}"/>
    <cellStyle name="Normal 63 3 2" xfId="8997" xr:uid="{A45D684B-E21F-4878-8BDA-6CB392498A33}"/>
    <cellStyle name="Normal 63 4" xfId="8607" xr:uid="{7AADEEEA-3109-43B9-BA23-1293B30EF1D1}"/>
    <cellStyle name="Normal 63 4 2" xfId="27130" xr:uid="{9D4D37F5-D8DF-4D63-B8C7-85576838BDF2}"/>
    <cellStyle name="Normal 63 5" xfId="8500" xr:uid="{8A90D0F4-DFB4-42D0-8E88-9B6BA8DE46EE}"/>
    <cellStyle name="Normal 63 5 2" xfId="13135" xr:uid="{D35102C2-E996-40C9-A2C0-27F16A3EEDC7}"/>
    <cellStyle name="Normal 63 6" xfId="8964" xr:uid="{FFD2BB62-ED5D-4906-8EC1-F4C3874447D7}"/>
    <cellStyle name="Normal 63 7" xfId="11179" xr:uid="{7FC13195-2787-410E-A9D8-B113E9CCC863}"/>
    <cellStyle name="Normal 64" xfId="401" xr:uid="{A7671E7A-6CB1-471D-9508-C8BFC4AA8BAE}"/>
    <cellStyle name="Normal 64 2" xfId="638" xr:uid="{AF19CB00-366A-4A3D-9F79-629BE79AD51A}"/>
    <cellStyle name="Normal 64 2 2" xfId="1685" xr:uid="{D0B91593-1D77-4E62-8135-C4E898516DA7}"/>
    <cellStyle name="Normal 64 2 2 2" xfId="3709" xr:uid="{09981E8C-425B-4785-B9DE-5608893073A6}"/>
    <cellStyle name="Normal 64 2 2 2 2" xfId="7718" xr:uid="{AB9BDB14-0981-40DE-88B4-745F662C0F81}"/>
    <cellStyle name="Normal 64 2 2 2 3" xfId="28616" xr:uid="{917A8825-6636-44F8-B199-45AFA3377226}"/>
    <cellStyle name="Normal 64 2 2 3" xfId="5727" xr:uid="{23FBA5B5-7E7E-4AFA-83FF-6F7EA4FBC837}"/>
    <cellStyle name="Normal 64 2 2 4" xfId="10222" xr:uid="{5B5C1507-11AF-48EF-8B18-AEE65D3C60DD}"/>
    <cellStyle name="Normal 64 2 2 5" xfId="12452" xr:uid="{F548150E-5F86-4DB8-AA93-237670CB506C}"/>
    <cellStyle name="Normal 64 2 3" xfId="2672" xr:uid="{2B6108AF-BFA4-46E7-863F-3AC0BFC5E01C}"/>
    <cellStyle name="Normal 64 2 3 2" xfId="6681" xr:uid="{7C899CBB-6986-4115-86C2-77BE7DBA8794}"/>
    <cellStyle name="Normal 64 2 3 3" xfId="27634" xr:uid="{584D057D-EAED-4BA8-85C5-00C182131B2C}"/>
    <cellStyle name="Normal 64 2 4" xfId="4689" xr:uid="{DF1755D1-64EA-4590-BE45-B4E8371C7340}"/>
    <cellStyle name="Normal 64 2 5" xfId="9184" xr:uid="{E7053FBD-0AA0-4AC9-8F30-8EF9A8994027}"/>
    <cellStyle name="Normal 64 2 6" xfId="11413" xr:uid="{4876498D-B64B-4E72-9B5F-18D31F13BE75}"/>
    <cellStyle name="Normal 64 3" xfId="911" xr:uid="{E324BF46-1CDF-4DEE-AA82-04E066BEB387}"/>
    <cellStyle name="Normal 64 3 2" xfId="1952" xr:uid="{595F423C-04D4-4F22-A7AC-BD3AA285771D}"/>
    <cellStyle name="Normal 64 3 2 2" xfId="3976" xr:uid="{8816CFB1-F5D4-4608-86D8-F17639BB5C7F}"/>
    <cellStyle name="Normal 64 3 2 2 2" xfId="7985" xr:uid="{80402EC6-339A-44F5-A9C6-16BAB360BF26}"/>
    <cellStyle name="Normal 64 3 2 2 3" xfId="28864" xr:uid="{60A52257-357E-4FD7-9958-E7D6149E8B53}"/>
    <cellStyle name="Normal 64 3 2 3" xfId="5994" xr:uid="{2DE9285F-81F5-4D94-9CBC-E54E84FE78DA}"/>
    <cellStyle name="Normal 64 3 2 4" xfId="10489" xr:uid="{6D7FBA5E-DB1A-4F63-A6EF-F7D213E4B564}"/>
    <cellStyle name="Normal 64 3 2 5" xfId="12719" xr:uid="{FEBC7F9B-8213-4A1E-9C2C-575B23B86C79}"/>
    <cellStyle name="Normal 64 3 3" xfId="2939" xr:uid="{BD4B1C7E-87C5-4289-8D11-AAA35080717A}"/>
    <cellStyle name="Normal 64 3 3 2" xfId="6948" xr:uid="{D62570B9-DD5C-4C95-A64D-D813B68ACA9B}"/>
    <cellStyle name="Normal 64 3 3 3" xfId="27879" xr:uid="{93BB335B-AE32-496D-8743-C1EFB31B06D6}"/>
    <cellStyle name="Normal 64 3 4" xfId="4957" xr:uid="{1959678E-5078-4D03-B801-1DE5D5E57CEA}"/>
    <cellStyle name="Normal 64 3 5" xfId="9452" xr:uid="{0B2EB038-1059-4B81-8ABB-79C2D289ED36}"/>
    <cellStyle name="Normal 64 3 6" xfId="11682" xr:uid="{65C6F67B-D3E1-4F37-8AC2-C31436B5CCD6}"/>
    <cellStyle name="Normal 64 4" xfId="1415" xr:uid="{5B5A6681-B4D4-4A62-8C76-11F1B5FC5A30}"/>
    <cellStyle name="Normal 64 4 2" xfId="3441" xr:uid="{CF331426-5EDB-49DC-95EF-5C957A2E30D3}"/>
    <cellStyle name="Normal 64 4 2 2" xfId="7450" xr:uid="{0602F5F6-B94B-4E95-9A92-810C9C6A9ECB}"/>
    <cellStyle name="Normal 64 4 2 3" xfId="28354" xr:uid="{771F0BDB-B182-49AA-AC03-B1A88613A74A}"/>
    <cellStyle name="Normal 64 4 3" xfId="5459" xr:uid="{03401F47-AA29-48FC-A021-C1AC7B037208}"/>
    <cellStyle name="Normal 64 4 4" xfId="9954" xr:uid="{1E705088-4D3D-490C-8152-BE8967D4B466}"/>
    <cellStyle name="Normal 64 4 5" xfId="12184" xr:uid="{ECA2DE21-1075-4B20-9920-19B013A61B1E}"/>
    <cellStyle name="Normal 64 5" xfId="2464" xr:uid="{72B9AC59-6FD1-452F-B332-FDE051FD882F}"/>
    <cellStyle name="Normal 64 5 2" xfId="6473" xr:uid="{10632BC4-2847-414D-9A55-D5058C75B01E}"/>
    <cellStyle name="Normal 64 5 2 2" xfId="27458" xr:uid="{3C5DF86B-F092-4C81-85F9-0BD8E813BF16}"/>
    <cellStyle name="Normal 64 5 3" xfId="8972" xr:uid="{CBD3222F-4224-4D6A-81FC-1DE4DC852695}"/>
    <cellStyle name="Normal 64 5 4" xfId="11194" xr:uid="{8CC22A51-D010-4675-90C4-14DA883D9A92}"/>
    <cellStyle name="Normal 64 6" xfId="4479" xr:uid="{E030A4F1-B857-4C40-AA07-F3936719F2A0}"/>
    <cellStyle name="Normal 64 6 2" xfId="8726" xr:uid="{83952F48-5CDC-4075-94E0-7250E7A10C5A}"/>
    <cellStyle name="Normal 64 6 3" xfId="27131" xr:uid="{740A81B5-189C-402E-AF85-2ED52D1E0B98}"/>
    <cellStyle name="Normal 65" xfId="445" xr:uid="{07DF511E-3340-4146-8CC0-D4D6378E1570}"/>
    <cellStyle name="Normal 65 2" xfId="732" xr:uid="{36090E07-3002-462B-9F7C-0D18A87F0EC2}"/>
    <cellStyle name="Normal 65 2 2" xfId="1777" xr:uid="{D7D7A9D7-ABF8-4333-876B-894FBDF3EAC7}"/>
    <cellStyle name="Normal 65 2 2 2" xfId="3801" xr:uid="{F372A87D-7E66-418D-AA28-25CBCC6079D5}"/>
    <cellStyle name="Normal 65 2 2 2 2" xfId="7810" xr:uid="{20990939-1DC5-4FCC-AEC3-AEA130222B65}"/>
    <cellStyle name="Normal 65 2 2 2 3" xfId="28694" xr:uid="{9588B67C-7C7B-4033-BA15-0B3B2C1F29D6}"/>
    <cellStyle name="Normal 65 2 2 3" xfId="5819" xr:uid="{8612D417-BD93-4CFE-8E09-8C42853D2CAF}"/>
    <cellStyle name="Normal 65 2 2 4" xfId="10314" xr:uid="{594ABA5A-6EB8-4C61-9CA4-8A56CA10067F}"/>
    <cellStyle name="Normal 65 2 2 5" xfId="12544" xr:uid="{8EC5E661-0284-44D4-A567-8CE2CAE913BE}"/>
    <cellStyle name="Normal 65 2 3" xfId="2764" xr:uid="{A87C802B-FE50-4886-B8D1-AA503D5F1074}"/>
    <cellStyle name="Normal 65 2 3 2" xfId="6773" xr:uid="{821EBF11-C604-4585-890A-66250A234197}"/>
    <cellStyle name="Normal 65 2 3 3" xfId="27711" xr:uid="{F668B866-C1D8-482F-91A0-B736D243EE1C}"/>
    <cellStyle name="Normal 65 2 4" xfId="4781" xr:uid="{96B3E445-E26E-4B7B-BFDA-1D825547305A}"/>
    <cellStyle name="Normal 65 2 5" xfId="9277" xr:uid="{3CED5098-7554-4A55-AA17-105113829DC2}"/>
    <cellStyle name="Normal 65 2 6" xfId="11506" xr:uid="{2301F567-A895-42CF-8F01-C554B232492C}"/>
    <cellStyle name="Normal 65 3" xfId="1003" xr:uid="{65DD530E-7E3F-431C-84AF-22BA552C5301}"/>
    <cellStyle name="Normal 65 3 2" xfId="2044" xr:uid="{EFB0665E-3DB4-4728-AAE8-82528511052B}"/>
    <cellStyle name="Normal 65 3 2 2" xfId="4068" xr:uid="{704A30F9-876B-4387-963A-D2DBCC34E963}"/>
    <cellStyle name="Normal 65 3 2 2 2" xfId="8077" xr:uid="{F3F74E82-3CEE-489E-957E-35C7AAC013D0}"/>
    <cellStyle name="Normal 65 3 2 2 3" xfId="28955" xr:uid="{85661EE2-64BE-460D-921C-98D0576A4666}"/>
    <cellStyle name="Normal 65 3 2 3" xfId="6086" xr:uid="{B3A7EF7B-4AE8-494E-90ED-1C1BA92267BA}"/>
    <cellStyle name="Normal 65 3 2 4" xfId="10581" xr:uid="{E6A0F7C7-4062-441A-9047-17AF2C5B1833}"/>
    <cellStyle name="Normal 65 3 2 5" xfId="12811" xr:uid="{9C4810A9-A64C-4558-97BD-2B5852BFA3FB}"/>
    <cellStyle name="Normal 65 3 3" xfId="3031" xr:uid="{EC8229CF-0FD6-422F-82D6-BF1707D5238D}"/>
    <cellStyle name="Normal 65 3 3 2" xfId="7040" xr:uid="{6F541C49-3CFE-4568-A44D-994998AD4A4C}"/>
    <cellStyle name="Normal 65 3 3 3" xfId="27958" xr:uid="{F8785086-076F-496A-9B1F-93656AB231E3}"/>
    <cellStyle name="Normal 65 3 4" xfId="5049" xr:uid="{FDDE8E92-B446-4164-9139-EB5A611E326E}"/>
    <cellStyle name="Normal 65 3 5" xfId="9544" xr:uid="{885E7C9F-E2EB-4C56-A90F-9B5829DC9572}"/>
    <cellStyle name="Normal 65 3 6" xfId="11774" xr:uid="{EC8A16BF-3E56-4E88-9A8C-3A746807BA53}"/>
    <cellStyle name="Normal 65 4" xfId="1510" xr:uid="{0946FDB5-98CA-41AA-98CE-290CE0AD6675}"/>
    <cellStyle name="Normal 65 4 2" xfId="3534" xr:uid="{AB64EED1-5967-42C8-9D58-1F2045863480}"/>
    <cellStyle name="Normal 65 4 2 2" xfId="7543" xr:uid="{E8120667-12CF-4319-84CC-6174D7F6CB7B}"/>
    <cellStyle name="Normal 65 4 2 3" xfId="28447" xr:uid="{BA883CC4-7937-47E3-99AC-D3334D90D68D}"/>
    <cellStyle name="Normal 65 4 3" xfId="5552" xr:uid="{7F485A1B-05CC-4C10-BDE3-30873FB65FBA}"/>
    <cellStyle name="Normal 65 4 4" xfId="10047" xr:uid="{79241BA7-9A24-472A-A397-D98D7024BFE0}"/>
    <cellStyle name="Normal 65 4 5" xfId="12277" xr:uid="{15417484-9068-4405-8E6D-749A2E2699C6}"/>
    <cellStyle name="Normal 65 5" xfId="2497" xr:uid="{8C852DF9-E566-4906-85A9-503BE9392344}"/>
    <cellStyle name="Normal 65 5 2" xfId="6506" xr:uid="{8F75958E-D74B-4DDD-9116-5AA3A6F33FB4}"/>
    <cellStyle name="Normal 65 5 2 2" xfId="27480" xr:uid="{6CC096AD-8276-46DE-8AA9-17ADEE089F08}"/>
    <cellStyle name="Normal 65 5 3" xfId="9008" xr:uid="{A381E044-D09F-4EFD-BDBC-A3D17EEDFD66}"/>
    <cellStyle name="Normal 65 5 4" xfId="11232" xr:uid="{00B9FBEC-5CB7-4C26-883A-0BAF40C45868}"/>
    <cellStyle name="Normal 65 6" xfId="4513" xr:uid="{110BC2B4-B7DC-42C4-B50C-0171E2DAFAA6}"/>
    <cellStyle name="Normal 65 6 2" xfId="8609" xr:uid="{1B4F97FE-7B43-4F06-8574-D1C086BFC102}"/>
    <cellStyle name="Normal 65 6 3" xfId="27132" xr:uid="{ED440BAA-BCAE-42C8-B1F3-DBE5F4FBAB30}"/>
    <cellStyle name="Normal 66" xfId="463" xr:uid="{AA005F0A-1644-48C3-8DCB-D1582BEDC7A3}"/>
    <cellStyle name="Normal 66 2" xfId="750" xr:uid="{160450CD-C987-4D07-B949-C730E14ED075}"/>
    <cellStyle name="Normal 66 2 2" xfId="1795" xr:uid="{BDC27450-E026-4DC3-A91A-58AA38047A80}"/>
    <cellStyle name="Normal 66 2 2 2" xfId="3819" xr:uid="{AEB235C2-F847-40F7-939E-759634F3482B}"/>
    <cellStyle name="Normal 66 2 2 2 2" xfId="7828" xr:uid="{46EC734F-1BEE-448C-9365-8739B2500CA8}"/>
    <cellStyle name="Normal 66 2 2 2 3" xfId="28711" xr:uid="{8B51A619-E579-45E5-A6CA-B99253617B76}"/>
    <cellStyle name="Normal 66 2 2 3" xfId="5837" xr:uid="{A4E85A58-B676-4370-AC84-4463BA0BD9BB}"/>
    <cellStyle name="Normal 66 2 2 4" xfId="10332" xr:uid="{4499D250-8ADF-4899-BF4F-348068F29EEF}"/>
    <cellStyle name="Normal 66 2 2 5" xfId="12562" xr:uid="{8BA5815F-D48C-4538-8B2D-83D806C4D798}"/>
    <cellStyle name="Normal 66 2 3" xfId="2782" xr:uid="{2E19DB3E-C002-46A7-81A9-E26496CB00D7}"/>
    <cellStyle name="Normal 66 2 3 2" xfId="6791" xr:uid="{BEE5B36B-385B-4788-9934-A49101C5785C}"/>
    <cellStyle name="Normal 66 2 3 3" xfId="27728" xr:uid="{E8C2E14A-FD1B-45D8-9942-8B1B77C9A8F5}"/>
    <cellStyle name="Normal 66 2 4" xfId="4799" xr:uid="{B7AE518B-A64E-4299-80ED-3D75D904C2DA}"/>
    <cellStyle name="Normal 66 2 5" xfId="9295" xr:uid="{090A5469-1B37-498C-A55D-A309CB0924BE}"/>
    <cellStyle name="Normal 66 2 6" xfId="11524" xr:uid="{0EE2E810-A0F7-4215-A479-3B439F0B96EA}"/>
    <cellStyle name="Normal 66 3" xfId="1021" xr:uid="{E99B5343-7607-4BF3-92EF-2D0EFD3273EA}"/>
    <cellStyle name="Normal 66 3 2" xfId="2062" xr:uid="{F15A08E1-EF2F-4A85-A3ED-2DA2269D2BB5}"/>
    <cellStyle name="Normal 66 3 2 2" xfId="4086" xr:uid="{0A80F3ED-E191-43D7-B226-FF65AD9858F9}"/>
    <cellStyle name="Normal 66 3 2 2 2" xfId="8095" xr:uid="{0FA7BE28-4C4B-43CA-A026-D069BF1993C2}"/>
    <cellStyle name="Normal 66 3 2 2 3" xfId="28972" xr:uid="{7FEA5B9B-F93F-426B-A40F-357377783C01}"/>
    <cellStyle name="Normal 66 3 2 3" xfId="6104" xr:uid="{6142082B-4AB4-4632-BFAF-CE10BB247D7B}"/>
    <cellStyle name="Normal 66 3 2 4" xfId="10599" xr:uid="{1226EC8C-AECF-4995-82B1-8A16FA34F387}"/>
    <cellStyle name="Normal 66 3 2 5" xfId="12829" xr:uid="{FE7F70A4-B0C4-414F-8811-63C0BD5AE2C4}"/>
    <cellStyle name="Normal 66 3 3" xfId="3049" xr:uid="{62CFF6A0-8A32-4BA2-AD2A-5D3C6B3C4E75}"/>
    <cellStyle name="Normal 66 3 3 2" xfId="7058" xr:uid="{50410B8F-7D04-40D9-8DA9-B717E7D7D1FA}"/>
    <cellStyle name="Normal 66 3 3 3" xfId="27975" xr:uid="{ED222258-830A-4E65-98A5-51924DE17E5B}"/>
    <cellStyle name="Normal 66 3 4" xfId="5067" xr:uid="{927B25F3-5ABE-491A-B89E-27B148C274D8}"/>
    <cellStyle name="Normal 66 3 5" xfId="9562" xr:uid="{B20F81D0-CF09-44E1-A3B9-D4CFE7A6DD6E}"/>
    <cellStyle name="Normal 66 3 6" xfId="11792" xr:uid="{661B17E4-E589-46AD-A6BC-AD1B1B52B0DC}"/>
    <cellStyle name="Normal 66 4" xfId="1528" xr:uid="{B235426B-724E-4053-B5FE-780099BF3F09}"/>
    <cellStyle name="Normal 66 4 2" xfId="3552" xr:uid="{26967A9F-3E86-4669-A186-ED7963C34BDB}"/>
    <cellStyle name="Normal 66 4 2 2" xfId="7561" xr:uid="{B3715025-8DF5-4B1A-BB6F-62AA6D706452}"/>
    <cellStyle name="Normal 66 4 2 3" xfId="28464" xr:uid="{E603A92F-5059-45BB-8A5E-FF3D8BF5C1B3}"/>
    <cellStyle name="Normal 66 4 3" xfId="5570" xr:uid="{B3B5B546-4969-44CA-934A-8A09B05CFED3}"/>
    <cellStyle name="Normal 66 4 4" xfId="10065" xr:uid="{4CA879B0-709E-4026-BA68-ED522E148F3F}"/>
    <cellStyle name="Normal 66 4 5" xfId="12295" xr:uid="{1BF5F47C-0837-40BB-85AC-A1442AE91723}"/>
    <cellStyle name="Normal 66 5" xfId="2515" xr:uid="{1ADF989A-4159-4695-8FD8-8AF312CC98E0}"/>
    <cellStyle name="Normal 66 5 2" xfId="6524" xr:uid="{46E66911-E13C-401D-B519-B3AA9A953A94}"/>
    <cellStyle name="Normal 66 5 3" xfId="27496" xr:uid="{E74CB8CC-A1D7-4E21-B01E-957832D107F5}"/>
    <cellStyle name="Normal 66 6" xfId="4531" xr:uid="{492D720B-1708-4AB9-9F3A-BF3E860F7CB4}"/>
    <cellStyle name="Normal 66 6 2" xfId="27133" xr:uid="{4A3F76B3-FB37-4EC4-A2FA-459D5C6E322F}"/>
    <cellStyle name="Normal 66 7" xfId="8738" xr:uid="{F26B94C6-C79F-4D48-9CAD-BBC45605D9CB}"/>
    <cellStyle name="Normal 66 8" xfId="9026" xr:uid="{F166C4EF-4AEA-4AEF-ACB4-F209F060098F}"/>
    <cellStyle name="Normal 66 9" xfId="11250" xr:uid="{2F4FE2CD-C1E9-4C34-BAB9-F3CA5D07B9E0}"/>
    <cellStyle name="Normal 67" xfId="481" xr:uid="{7E52A2A7-6A67-4360-98EE-911FB49EDB85}"/>
    <cellStyle name="Normal 67 2" xfId="768" xr:uid="{B783DE3F-B8F7-4E9E-9087-4B47B33F7EF4}"/>
    <cellStyle name="Normal 67 2 2" xfId="1813" xr:uid="{F037C431-B4CD-4D7D-B378-DA8077B9329C}"/>
    <cellStyle name="Normal 67 2 2 2" xfId="3837" xr:uid="{CF2DB759-6139-421F-9F7A-DC59D04E8DA7}"/>
    <cellStyle name="Normal 67 2 2 2 2" xfId="7846" xr:uid="{05E0FDD1-86B0-4AE1-96CE-80A940C2220B}"/>
    <cellStyle name="Normal 67 2 2 2 3" xfId="28728" xr:uid="{4C88E996-B893-48B0-873D-0D5BB089CE00}"/>
    <cellStyle name="Normal 67 2 2 3" xfId="5855" xr:uid="{5F11800B-81C2-4617-BBEC-EFDD46A49F41}"/>
    <cellStyle name="Normal 67 2 2 4" xfId="10350" xr:uid="{95417B7F-1919-4BAD-A265-AFBE48ECD02B}"/>
    <cellStyle name="Normal 67 2 2 5" xfId="12580" xr:uid="{59C0E55E-7793-4F28-B50A-807B93095B2A}"/>
    <cellStyle name="Normal 67 2 3" xfId="2800" xr:uid="{E840C09E-013F-4C6E-AE1C-2BE4B4EA8F66}"/>
    <cellStyle name="Normal 67 2 3 2" xfId="6809" xr:uid="{6BB2B695-408C-4726-9168-AA36D1FA7198}"/>
    <cellStyle name="Normal 67 2 3 3" xfId="27745" xr:uid="{790B21F7-5846-4718-8923-6A58E32A40F6}"/>
    <cellStyle name="Normal 67 2 4" xfId="4817" xr:uid="{C98BAE6F-538D-4D4B-8937-2950DA0C08AE}"/>
    <cellStyle name="Normal 67 2 5" xfId="9313" xr:uid="{6142A00A-17FF-4423-80CC-8D1287097CBD}"/>
    <cellStyle name="Normal 67 2 6" xfId="11542" xr:uid="{EE9C676A-AC95-480E-A99B-58AD3DD415F4}"/>
    <cellStyle name="Normal 67 3" xfId="1039" xr:uid="{F094D2D5-25A0-4350-AEF2-EEC4FB491211}"/>
    <cellStyle name="Normal 67 3 2" xfId="2080" xr:uid="{F64569D1-B20C-4ED2-A07C-BB818C76E7EA}"/>
    <cellStyle name="Normal 67 3 2 2" xfId="4104" xr:uid="{FAAB918D-D9FE-4BDE-BC0A-72066319CD1C}"/>
    <cellStyle name="Normal 67 3 2 2 2" xfId="8113" xr:uid="{E35B3A3A-A317-4C55-A993-E0D66DF59658}"/>
    <cellStyle name="Normal 67 3 2 2 3" xfId="28990" xr:uid="{AE63ACB9-E06C-45F5-9F76-6097F280EB03}"/>
    <cellStyle name="Normal 67 3 2 3" xfId="6122" xr:uid="{4BEC9213-5CAC-44EA-BCD3-088EA6A77ECE}"/>
    <cellStyle name="Normal 67 3 2 4" xfId="10617" xr:uid="{A738006A-F2EF-4DE2-B31A-4D8827246B8C}"/>
    <cellStyle name="Normal 67 3 2 5" xfId="12847" xr:uid="{79D7C126-C2DA-4F95-988C-67223CEC84E7}"/>
    <cellStyle name="Normal 67 3 3" xfId="3067" xr:uid="{438C273A-1CCB-45D2-951A-4487168189A6}"/>
    <cellStyle name="Normal 67 3 3 2" xfId="7076" xr:uid="{F0D7C116-3990-462C-ACAB-56A589E89D10}"/>
    <cellStyle name="Normal 67 3 3 3" xfId="27992" xr:uid="{5B2B687E-586D-4D34-ADFB-072CB39482AF}"/>
    <cellStyle name="Normal 67 3 4" xfId="5085" xr:uid="{CAB4ABB1-AAFB-4B44-B097-6EEFC6AEAEA9}"/>
    <cellStyle name="Normal 67 3 5" xfId="9580" xr:uid="{5C307823-C293-4C9C-B48B-B2C1A933CD8B}"/>
    <cellStyle name="Normal 67 3 6" xfId="11810" xr:uid="{127A993C-0349-495A-A9F5-4A11C513EDF0}"/>
    <cellStyle name="Normal 67 4" xfId="1546" xr:uid="{EB4EA989-5F26-4A53-BAF8-0A646FE60102}"/>
    <cellStyle name="Normal 67 4 2" xfId="3570" xr:uid="{192C7A42-A06F-428B-AFB4-B3DBDE7E0180}"/>
    <cellStyle name="Normal 67 4 2 2" xfId="7579" xr:uid="{00190004-29E0-4BE9-B4FD-AC065E61DE0C}"/>
    <cellStyle name="Normal 67 4 2 3" xfId="28481" xr:uid="{AD5F6D09-F16B-458C-BAE6-F446BC6402CA}"/>
    <cellStyle name="Normal 67 4 3" xfId="5588" xr:uid="{1B5B66AD-305F-440E-8CC1-0CB97F3F4285}"/>
    <cellStyle name="Normal 67 4 4" xfId="10083" xr:uid="{C7244FA1-2D03-4EF0-A059-4EA03E92D8B9}"/>
    <cellStyle name="Normal 67 4 5" xfId="12313" xr:uid="{25B10F9E-1DCF-4CA9-A20F-9DA26B552399}"/>
    <cellStyle name="Normal 67 5" xfId="2533" xr:uid="{02F66C9D-C8E8-4144-9ED0-D3FCD3E4C76D}"/>
    <cellStyle name="Normal 67 5 2" xfId="6542" xr:uid="{29867937-A294-47E7-9E92-59E7CEBA74CB}"/>
    <cellStyle name="Normal 67 5 3" xfId="27500" xr:uid="{8B4CD08B-7553-4E3A-8905-98B80B7CEADB}"/>
    <cellStyle name="Normal 67 6" xfId="4549" xr:uid="{9B07B5F5-705F-432C-9BB1-4E9219F654D3}"/>
    <cellStyle name="Normal 67 6 2" xfId="27197" xr:uid="{8C8795DB-175D-492C-ADA7-3417C215C733}"/>
    <cellStyle name="Normal 67 7" xfId="9044" xr:uid="{790A27C0-7D3A-41DB-A375-8E82E71B7A80}"/>
    <cellStyle name="Normal 67 8" xfId="11268" xr:uid="{49D97C66-EE61-48A6-8CCD-19F7C5F2D575}"/>
    <cellStyle name="Normal 68" xfId="499" xr:uid="{2482403A-49C8-430F-91DF-67AA28E5AF1F}"/>
    <cellStyle name="Normal 68 2" xfId="769" xr:uid="{B77E185D-EBB8-49FA-BD95-C4C129A991EE}"/>
    <cellStyle name="Normal 68 2 2" xfId="1814" xr:uid="{87D90838-DBEA-478F-8C51-96582E983A05}"/>
    <cellStyle name="Normal 68 2 2 2" xfId="3838" xr:uid="{9F9516FF-C9A6-4E71-86A9-245956DC05FD}"/>
    <cellStyle name="Normal 68 2 2 2 2" xfId="7847" xr:uid="{27629CCD-C6BA-4EA8-84CF-DDA4B8D4E1B9}"/>
    <cellStyle name="Normal 68 2 2 2 3" xfId="28729" xr:uid="{57625A58-05B5-425A-9058-1A04CE7EC679}"/>
    <cellStyle name="Normal 68 2 2 3" xfId="5856" xr:uid="{5B998481-513A-4291-AF89-B837D1C440AB}"/>
    <cellStyle name="Normal 68 2 2 4" xfId="10351" xr:uid="{4FB58F3D-3D6E-4F91-9EBA-08B79137C9DF}"/>
    <cellStyle name="Normal 68 2 2 5" xfId="12581" xr:uid="{E6AB8FE1-5A8A-4404-B8E5-6486B06D97DD}"/>
    <cellStyle name="Normal 68 2 3" xfId="2801" xr:uid="{7FB466D6-BAB7-4B67-BD96-CB09092616BC}"/>
    <cellStyle name="Normal 68 2 3 2" xfId="6810" xr:uid="{750C93BF-24D3-4933-A386-DBEC902CE45C}"/>
    <cellStyle name="Normal 68 2 3 3" xfId="27746" xr:uid="{F7008E43-D6BF-4BCC-BD22-6378BC511569}"/>
    <cellStyle name="Normal 68 2 4" xfId="4818" xr:uid="{3B2FBBA8-650D-4CB5-802F-CB3C07304923}"/>
    <cellStyle name="Normal 68 2 5" xfId="9314" xr:uid="{342D54F2-199F-4BF5-8F22-62E160505D19}"/>
    <cellStyle name="Normal 68 2 6" xfId="11543" xr:uid="{6262EFFE-06FA-43FA-ADD8-7EE393A70A41}"/>
    <cellStyle name="Normal 68 3" xfId="1040" xr:uid="{28AA69D9-2A18-4742-A2C3-801C25F594BD}"/>
    <cellStyle name="Normal 68 3 2" xfId="2081" xr:uid="{0DCD66D7-FB91-4570-A0CD-0DE30CA71F1E}"/>
    <cellStyle name="Normal 68 3 2 2" xfId="4105" xr:uid="{7E1B2D58-9638-4B54-80EC-AFDA7765422F}"/>
    <cellStyle name="Normal 68 3 2 2 2" xfId="8114" xr:uid="{56645F11-97F3-49DE-9D4D-C4937650B325}"/>
    <cellStyle name="Normal 68 3 2 2 3" xfId="28991" xr:uid="{AE757F84-9E0E-46D0-8CA8-53A91E36188C}"/>
    <cellStyle name="Normal 68 3 2 3" xfId="6123" xr:uid="{E21A3D11-DA7E-4DAF-9489-4CC9C51214B5}"/>
    <cellStyle name="Normal 68 3 2 4" xfId="10618" xr:uid="{FD8AD58C-E7F7-4F80-9AB7-AC5BD6D5F495}"/>
    <cellStyle name="Normal 68 3 2 5" xfId="12848" xr:uid="{6D65E44D-2402-4801-859C-051FED164FB0}"/>
    <cellStyle name="Normal 68 3 3" xfId="3068" xr:uid="{E4570513-D4E7-4C64-86FB-41628CBE081B}"/>
    <cellStyle name="Normal 68 3 3 2" xfId="7077" xr:uid="{119F2F8C-EC68-424D-BCD2-AE8425D43CAE}"/>
    <cellStyle name="Normal 68 3 3 3" xfId="27993" xr:uid="{6892ACD6-590A-4C58-AAC1-1C566CBF3638}"/>
    <cellStyle name="Normal 68 3 4" xfId="5086" xr:uid="{9D65D7A7-FCC4-4651-B073-FFD9A38A651F}"/>
    <cellStyle name="Normal 68 3 5" xfId="9581" xr:uid="{1DC6BE84-2FB0-401B-B295-83D68AD89BA0}"/>
    <cellStyle name="Normal 68 3 6" xfId="11811" xr:uid="{69649762-4FE9-4C31-AE83-A4EE7852AE40}"/>
    <cellStyle name="Normal 68 4" xfId="1564" xr:uid="{B92A8FBF-00F3-43D2-91BB-B573364C5C15}"/>
    <cellStyle name="Normal 68 4 2" xfId="3588" xr:uid="{55EC47D7-51CD-43CF-9DE2-D08A83C91523}"/>
    <cellStyle name="Normal 68 4 2 2" xfId="7597" xr:uid="{3F79A05C-CAEB-4004-B174-4614D3D6FD5B}"/>
    <cellStyle name="Normal 68 4 2 3" xfId="28498" xr:uid="{81EB3916-B211-4236-9323-2CCE8A008EF8}"/>
    <cellStyle name="Normal 68 4 3" xfId="5606" xr:uid="{3E13884E-A3ED-409C-8F82-5E357B2AC1D0}"/>
    <cellStyle name="Normal 68 4 4" xfId="10101" xr:uid="{EE32B081-5941-4249-9882-CDE53F4CD4DF}"/>
    <cellStyle name="Normal 68 4 5" xfId="12331" xr:uid="{D5ED969D-4C2C-499A-B7C4-6F226450644C}"/>
    <cellStyle name="Normal 68 5" xfId="2551" xr:uid="{2EA71F39-80C4-4F06-B18C-D6600AF8979A}"/>
    <cellStyle name="Normal 68 5 2" xfId="6560" xr:uid="{09715451-B631-482D-B004-DA32C9F9DAEC}"/>
    <cellStyle name="Normal 68 5 3" xfId="27517" xr:uid="{B03A7245-8A0B-4BAE-818C-AFF58D25B243}"/>
    <cellStyle name="Normal 68 6" xfId="4567" xr:uid="{B3D63B7C-71C7-48B2-8955-6446D06B0964}"/>
    <cellStyle name="Normal 68 6 2" xfId="27216" xr:uid="{DB634972-BEC5-480D-8960-A6459CC0F405}"/>
    <cellStyle name="Normal 68 7" xfId="9062" xr:uid="{89305EE0-28B7-4EFE-A1DD-53C5B744ED2A}"/>
    <cellStyle name="Normal 68 8" xfId="11286" xr:uid="{A867D320-4195-4A8D-948D-92CA1ADCEAE9}"/>
    <cellStyle name="Normal 69" xfId="11" xr:uid="{00000000-0005-0000-0000-000014000000}"/>
    <cellStyle name="Normal 69 2" xfId="816" xr:uid="{DAC415D2-31D3-4394-B6E8-F17F305CA312}"/>
    <cellStyle name="Normal 69 2 2" xfId="1861" xr:uid="{C11CE735-CF94-4548-B785-84ED2096065B}"/>
    <cellStyle name="Normal 69 2 2 2" xfId="3885" xr:uid="{105D81C4-0A47-44B1-8859-19BD68F01C32}"/>
    <cellStyle name="Normal 69 2 2 2 2" xfId="7894" xr:uid="{9E744E56-4745-4BC8-B8F0-8A6ABFF11E47}"/>
    <cellStyle name="Normal 69 2 2 2 3" xfId="28775" xr:uid="{028DF5A3-CF85-479D-B6B3-CA53A16DC0DA}"/>
    <cellStyle name="Normal 69 2 2 3" xfId="5903" xr:uid="{E51ECC1D-3265-4BBE-89A0-69B3A5D962CA}"/>
    <cellStyle name="Normal 69 2 2 4" xfId="10398" xr:uid="{BB494BF1-A8AF-4BB8-BBC7-7BB5067ACF7B}"/>
    <cellStyle name="Normal 69 2 2 5" xfId="12628" xr:uid="{29C1491F-16FF-466D-BDB6-4CFB1ABAC157}"/>
    <cellStyle name="Normal 69 2 3" xfId="2848" xr:uid="{1E41E9D8-721B-4D7C-9559-96C332793DBE}"/>
    <cellStyle name="Normal 69 2 3 2" xfId="6857" xr:uid="{7818DE96-C0CD-4010-92EC-CAD82B76DCC8}"/>
    <cellStyle name="Normal 69 2 3 3" xfId="27789" xr:uid="{40ACE2B7-6055-4950-A4A1-CFE7C48AF9DA}"/>
    <cellStyle name="Normal 69 2 4" xfId="4865" xr:uid="{3C1B1254-3706-42B9-AFEA-2C90CD6A79B3}"/>
    <cellStyle name="Normal 69 2 5" xfId="9361" xr:uid="{B602A302-3F5B-4604-874D-B4D0560C3344}"/>
    <cellStyle name="Normal 69 2 6" xfId="11590" xr:uid="{B2CC5D5D-5B78-4E12-A94B-15FFC44041D8}"/>
    <cellStyle name="Normal 69 3" xfId="1087" xr:uid="{F6C09AAE-D868-430E-B741-889085491E3A}"/>
    <cellStyle name="Normal 69 3 2" xfId="2128" xr:uid="{BBA8CC05-2530-4FBF-A4F3-9896052649CF}"/>
    <cellStyle name="Normal 69 3 2 2" xfId="4152" xr:uid="{1082D201-E699-41BD-A4F2-66DB29D6F633}"/>
    <cellStyle name="Normal 69 3 2 2 2" xfId="8161" xr:uid="{72046A6D-7188-4D4C-8C4A-376D78468B12}"/>
    <cellStyle name="Normal 69 3 2 2 3" xfId="29038" xr:uid="{D1CB85FB-1A0B-45F4-B89F-B66D74B4123E}"/>
    <cellStyle name="Normal 69 3 2 3" xfId="6170" xr:uid="{20B7FEA4-FEF0-43A0-8255-D15954DD941E}"/>
    <cellStyle name="Normal 69 3 2 4" xfId="10665" xr:uid="{0394EF8E-70F0-44C3-9154-23FB4015AA05}"/>
    <cellStyle name="Normal 69 3 2 5" xfId="12895" xr:uid="{DD5F0488-D8AB-42A7-B7EF-C6A6BFDA78F5}"/>
    <cellStyle name="Normal 69 3 3" xfId="3115" xr:uid="{B1F9CBB3-D548-4C0D-A4CD-485E707F3647}"/>
    <cellStyle name="Normal 69 3 3 2" xfId="7124" xr:uid="{24A4396B-AC16-4885-AE72-331B87DF79A4}"/>
    <cellStyle name="Normal 69 3 3 3" xfId="28038" xr:uid="{FC883CB9-14D3-4324-A339-91A66FBFE969}"/>
    <cellStyle name="Normal 69 3 4" xfId="5133" xr:uid="{1C70FDF0-7BD3-4924-9899-D8693E440A74}"/>
    <cellStyle name="Normal 69 3 5" xfId="9628" xr:uid="{5605F5D9-AC33-4555-94FB-403129EC8A30}"/>
    <cellStyle name="Normal 69 3 6" xfId="11858" xr:uid="{C0728717-47E1-407F-8E78-ADDA56DA4226}"/>
    <cellStyle name="Normal 69 4" xfId="1585" xr:uid="{E7ABE163-7938-4D31-AA14-E796B92A11C6}"/>
    <cellStyle name="Normal 69 4 2" xfId="3609" xr:uid="{20D8759F-29EA-4022-83C0-A5BEF4D934EE}"/>
    <cellStyle name="Normal 69 4 2 2" xfId="7618" xr:uid="{16A03D7E-D5BC-4502-9338-726EDD7E4C23}"/>
    <cellStyle name="Normal 69 4 2 3" xfId="28518" xr:uid="{06B8E085-673C-4507-9040-2E4586FC1C8D}"/>
    <cellStyle name="Normal 69 4 3" xfId="5627" xr:uid="{E63206B2-CE25-443D-8C56-301F9FF64457}"/>
    <cellStyle name="Normal 69 4 4" xfId="10122" xr:uid="{886451CD-789C-43A2-BBB7-19C47D71320D}"/>
    <cellStyle name="Normal 69 4 5" xfId="12352" xr:uid="{16F67469-E6E5-4932-B024-6A7DC668F138}"/>
    <cellStyle name="Normal 69 5" xfId="2572" xr:uid="{455F7628-AD30-4D41-B73F-AE0C05ADD1F9}"/>
    <cellStyle name="Normal 69 5 2" xfId="6581" xr:uid="{9E00F235-83A4-4844-8BF6-BB299D49AE7C}"/>
    <cellStyle name="Normal 69 5 3" xfId="27537" xr:uid="{1865CA3C-8FED-4948-9124-3DF99E926011}"/>
    <cellStyle name="Normal 69 6" xfId="521" xr:uid="{FFFB2D2F-2DAE-4D77-8D0F-C836A9064B39}"/>
    <cellStyle name="Normal 69 6 2" xfId="8734" xr:uid="{3760C4D1-FF4B-48CF-A7E9-28D73D1841D3}"/>
    <cellStyle name="Normal 69 6 3" xfId="27217" xr:uid="{4106D63E-98D9-496D-85BC-345F6608A571}"/>
    <cellStyle name="Normal 69 7" xfId="4588" xr:uid="{06934441-6F71-4C75-86BA-942809D91177}"/>
    <cellStyle name="Normal 69 8" xfId="9083" xr:uid="{D9C5962C-B1A5-4D94-8204-826B5DAF1F91}"/>
    <cellStyle name="Normal 69 9" xfId="11307" xr:uid="{7DAF4193-7597-4B02-A6E1-2C14BFFE3F91}"/>
    <cellStyle name="Normal 7" xfId="181" xr:uid="{6B9F17A6-4F91-4435-BD69-282DB8EAAEBF}"/>
    <cellStyle name="Normal 7 10" xfId="25934" xr:uid="{8B2770AE-431B-40EC-90C4-1AD32D010D62}"/>
    <cellStyle name="Normal 7 11" xfId="25935" xr:uid="{C6C16B3C-BC7A-4097-BC81-86548FF8EFAD}"/>
    <cellStyle name="Normal 7 12" xfId="27213" xr:uid="{53D2AE6C-B224-4641-8805-E0CC849F8AB2}"/>
    <cellStyle name="Normal 7 13" xfId="25933" xr:uid="{8CD9224B-5B1A-43AB-9857-3B4425DBFA25}"/>
    <cellStyle name="Normal 7 14" xfId="27342" xr:uid="{B2545F5E-135A-4CD5-935E-56CC3CCFD67C}"/>
    <cellStyle name="Normal 7 2" xfId="249" xr:uid="{127D9C8F-CCAD-4C35-B031-4829B3A2AE8C}"/>
    <cellStyle name="Normal 7 2 10" xfId="27388" xr:uid="{AAC22314-3182-4B79-AA5B-352FEC7541B9}"/>
    <cellStyle name="Normal 7 2 11" xfId="25936" xr:uid="{799D6405-85B4-40D9-B68A-C03BBF881754}"/>
    <cellStyle name="Normal 7 2 12" xfId="29449" xr:uid="{8A5FA30F-3280-4A38-8812-1C13B99B4987}"/>
    <cellStyle name="Normal 7 2 2" xfId="830" xr:uid="{923190C0-33DE-439A-8074-0FAE7CB6585E}"/>
    <cellStyle name="Normal 7 2 2 2" xfId="2351" xr:uid="{731F9145-374C-4C2C-99C0-5788C25D955E}"/>
    <cellStyle name="Normal 7 2 2 2 2" xfId="25939" xr:uid="{0337D4CE-A863-4EDF-89B2-0321F9055219}"/>
    <cellStyle name="Normal 7 2 2 2 2 2" xfId="25940" xr:uid="{62E8A75C-846A-4AF3-A541-05ED8AE65959}"/>
    <cellStyle name="Normal 7 2 2 2 2 3" xfId="25941" xr:uid="{558B0C9A-6C1A-471F-836B-23EB99F70445}"/>
    <cellStyle name="Normal 7 2 2 2 3" xfId="25942" xr:uid="{B80B9622-660B-41C2-A6D1-DFD2CA6D66B3}"/>
    <cellStyle name="Normal 7 2 2 2 4" xfId="25943" xr:uid="{40F54C3D-4FF0-40A0-812D-6ABF06108BCC}"/>
    <cellStyle name="Normal 7 2 2 2 5" xfId="25944" xr:uid="{BF94B807-A6AD-47ED-8CF2-2EF6BE7E8177}"/>
    <cellStyle name="Normal 7 2 2 2 6" xfId="29246" xr:uid="{E53E1F5A-9FE4-44B7-BAC5-372B6BDB9045}"/>
    <cellStyle name="Normal 7 2 2 2 7" xfId="25938" xr:uid="{0A00091E-2301-4776-85A3-857A1CFB2856}"/>
    <cellStyle name="Normal 7 2 2 3" xfId="25945" xr:uid="{68611372-BF4D-44EE-9FFF-F2DC4B197F94}"/>
    <cellStyle name="Normal 7 2 2 3 2" xfId="25946" xr:uid="{C5BA23D9-51B7-4169-A8E4-D90211FFD2CB}"/>
    <cellStyle name="Normal 7 2 2 3 2 2" xfId="25947" xr:uid="{84B06B85-F2FE-40EB-92EE-B157C95DC8BB}"/>
    <cellStyle name="Normal 7 2 2 3 2 3" xfId="25948" xr:uid="{6A347E4A-3746-41B7-9651-1EFA8C4B90E1}"/>
    <cellStyle name="Normal 7 2 2 3 3" xfId="25949" xr:uid="{C7E8889F-9D5F-429A-B8C3-F151EE47923A}"/>
    <cellStyle name="Normal 7 2 2 3 4" xfId="25950" xr:uid="{58FA0EF3-E9D3-48C9-B2E9-4CC543F9AA4C}"/>
    <cellStyle name="Normal 7 2 2 3 5" xfId="25951" xr:uid="{F6221CFD-9B45-433B-8402-8C2FA11523E7}"/>
    <cellStyle name="Normal 7 2 2 4" xfId="25952" xr:uid="{9475EFCA-1E1E-4744-93C9-59A873AB66F6}"/>
    <cellStyle name="Normal 7 2 2 4 2" xfId="25953" xr:uid="{2EED9081-7397-42C1-BDBD-F4738A79D50E}"/>
    <cellStyle name="Normal 7 2 2 4 3" xfId="25954" xr:uid="{101D5D68-99D0-48A7-884F-8A3F03C6A0F2}"/>
    <cellStyle name="Normal 7 2 2 5" xfId="25955" xr:uid="{C4DEFF65-5C3D-4E8C-9C13-05A7FDD1E2CF}"/>
    <cellStyle name="Normal 7 2 2 6" xfId="25956" xr:uid="{7E80021B-4A39-475F-8B1D-5862484629DB}"/>
    <cellStyle name="Normal 7 2 2 7" xfId="25957" xr:uid="{02D05C37-5BB2-46A5-9A59-43D2FD1F7B5A}"/>
    <cellStyle name="Normal 7 2 2 8" xfId="27803" xr:uid="{FAD83DF6-C02D-4B15-A477-B65073036F25}"/>
    <cellStyle name="Normal 7 2 2 9" xfId="25937" xr:uid="{B4E1E98A-3CA6-4198-BF54-BD95E5ABBC71}"/>
    <cellStyle name="Normal 7 2 3" xfId="614" xr:uid="{99B13CB0-B969-4AEA-BA48-35E762F9BD78}"/>
    <cellStyle name="Normal 7 2 3 2" xfId="25959" xr:uid="{D87F5D74-E514-4C23-A32E-88B6CD546235}"/>
    <cellStyle name="Normal 7 2 3 2 2" xfId="25960" xr:uid="{5C48C557-83F5-45A4-87D3-863834725277}"/>
    <cellStyle name="Normal 7 2 3 2 2 2" xfId="25961" xr:uid="{A3776F32-DE34-470C-86A1-798E11D1B157}"/>
    <cellStyle name="Normal 7 2 3 2 2 3" xfId="25962" xr:uid="{A54A1FB2-4939-4501-A07F-0064B036B162}"/>
    <cellStyle name="Normal 7 2 3 2 3" xfId="25963" xr:uid="{2171109C-ED2D-4289-9EA9-5713A9AB8276}"/>
    <cellStyle name="Normal 7 2 3 2 4" xfId="25964" xr:uid="{94E69AD8-7231-404F-9C8F-2054F129BB60}"/>
    <cellStyle name="Normal 7 2 3 2 5" xfId="25965" xr:uid="{4AE0B27E-3783-4D1E-9826-2DB5CB3D1630}"/>
    <cellStyle name="Normal 7 2 3 3" xfId="25966" xr:uid="{13EAB5AF-3BB9-48C3-A76B-19A9CADD4D6B}"/>
    <cellStyle name="Normal 7 2 3 3 2" xfId="25967" xr:uid="{1B3F4127-6B9A-466C-B370-45D6C2D7CB36}"/>
    <cellStyle name="Normal 7 2 3 3 2 2" xfId="25968" xr:uid="{AE7918F1-0C0F-4706-AFF6-3CFAE1FB0706}"/>
    <cellStyle name="Normal 7 2 3 3 2 3" xfId="25969" xr:uid="{D15473A3-83D1-4089-AA05-432F36CDCC35}"/>
    <cellStyle name="Normal 7 2 3 3 3" xfId="25970" xr:uid="{C60C440D-DAB2-4082-AE0B-DF6D9D36BE84}"/>
    <cellStyle name="Normal 7 2 3 3 4" xfId="25971" xr:uid="{71A77EBA-44A7-4159-8850-A43460819F9B}"/>
    <cellStyle name="Normal 7 2 3 3 5" xfId="25972" xr:uid="{166738A7-1CAA-4389-A088-5A61F9F3AA6C}"/>
    <cellStyle name="Normal 7 2 3 4" xfId="25973" xr:uid="{8528BA51-D8A0-4E7B-A947-AC1EDBD4B306}"/>
    <cellStyle name="Normal 7 2 3 4 2" xfId="25974" xr:uid="{37DCF449-2DAD-423C-9D29-48324313C74A}"/>
    <cellStyle name="Normal 7 2 3 4 3" xfId="25975" xr:uid="{69E548DB-C752-4C9C-A7AB-E75D1A4EDF1E}"/>
    <cellStyle name="Normal 7 2 3 5" xfId="25976" xr:uid="{29C90319-3026-410F-B1EA-F4120370F913}"/>
    <cellStyle name="Normal 7 2 3 6" xfId="25977" xr:uid="{7D9BD95A-B08C-4BF9-8DD6-49DE5416B9E9}"/>
    <cellStyle name="Normal 7 2 3 7" xfId="25978" xr:uid="{96148FD2-72AA-4322-83A4-8D227677A293}"/>
    <cellStyle name="Normal 7 2 3 8" xfId="27618" xr:uid="{47C6AA8F-1990-467E-BFE5-7A4A43BF0B3F}"/>
    <cellStyle name="Normal 7 2 3 9" xfId="25958" xr:uid="{75A7976B-272C-45A5-9FCD-92C5BAEDCED1}"/>
    <cellStyle name="Normal 7 2 4" xfId="535" xr:uid="{272B9058-7434-418E-9775-566148DC6B45}"/>
    <cellStyle name="Normal 7 2 4 2" xfId="2370" xr:uid="{5D6F1EB5-63B0-45FF-8697-E0FC612DC699}"/>
    <cellStyle name="Normal 7 2 4 2 2" xfId="25981" xr:uid="{BF49D0D0-D99B-4BB6-8EE2-BA3F140B6FEE}"/>
    <cellStyle name="Normal 7 2 4 2 3" xfId="25982" xr:uid="{DAFA425A-39E8-430C-B286-332F421ACA00}"/>
    <cellStyle name="Normal 7 2 4 2 4" xfId="29250" xr:uid="{A5B1F324-F3D4-495D-9481-3F7D4B301436}"/>
    <cellStyle name="Normal 7 2 4 2 5" xfId="25980" xr:uid="{4FFB0C7F-328F-44A4-8E94-5936BEBC4566}"/>
    <cellStyle name="Normal 7 2 4 3" xfId="25983" xr:uid="{7FAD9A35-A177-41AB-9F44-71EB3023CAD1}"/>
    <cellStyle name="Normal 7 2 4 4" xfId="25984" xr:uid="{7DA5975A-31CB-4E8F-9A32-39E1F93A77EA}"/>
    <cellStyle name="Normal 7 2 4 5" xfId="25985" xr:uid="{B19E9E17-91AC-42A7-84F4-4556F2A768FE}"/>
    <cellStyle name="Normal 7 2 4 6" xfId="27550" xr:uid="{9FB526DE-E147-4654-8AE9-8E5B9ED546D5}"/>
    <cellStyle name="Normal 7 2 4 7" xfId="25979" xr:uid="{CE21EB81-FDAF-46EB-BD84-47586E1C7DB6}"/>
    <cellStyle name="Normal 7 2 5" xfId="25986" xr:uid="{600998B6-32C4-4DA2-A0B5-FE4FC55D8004}"/>
    <cellStyle name="Normal 7 2 5 2" xfId="25987" xr:uid="{CE119E6C-8935-4319-9074-17F586CE8CB7}"/>
    <cellStyle name="Normal 7 2 5 2 2" xfId="25988" xr:uid="{1987D2F2-B0CA-4B12-BFA8-D057A816F21E}"/>
    <cellStyle name="Normal 7 2 5 2 3" xfId="25989" xr:uid="{A3202ED9-908F-4440-B60F-A9731413F0A4}"/>
    <cellStyle name="Normal 7 2 5 3" xfId="25990" xr:uid="{74756F24-1920-4DC7-851A-E93F5937094E}"/>
    <cellStyle name="Normal 7 2 5 4" xfId="25991" xr:uid="{71822963-EED9-4A19-9C66-2C703A3103A0}"/>
    <cellStyle name="Normal 7 2 5 5" xfId="25992" xr:uid="{1700DF6F-10F3-4BD1-AF98-BC4EDCE051A1}"/>
    <cellStyle name="Normal 7 2 6" xfId="25993" xr:uid="{BBECA652-864A-456C-B5EC-37FB1F14558B}"/>
    <cellStyle name="Normal 7 2 6 2" xfId="25994" xr:uid="{1B399612-B17A-4F38-9852-4F3202200008}"/>
    <cellStyle name="Normal 7 2 6 3" xfId="25995" xr:uid="{5AAA887D-C497-463C-9A8E-A117D5B634CE}"/>
    <cellStyle name="Normal 7 2 7" xfId="25996" xr:uid="{01A90B0D-FCA7-4121-A1F9-125666240A2A}"/>
    <cellStyle name="Normal 7 2 8" xfId="25997" xr:uid="{22002068-CD62-41BF-9FE4-98C6FFEADC0D}"/>
    <cellStyle name="Normal 7 2 9" xfId="25998" xr:uid="{1FDF8128-8A8F-4150-A2FF-8835E088FD77}"/>
    <cellStyle name="Normal 7 3" xfId="715" xr:uid="{97B73BB8-E85D-4F1A-8910-32D7EFE408A4}"/>
    <cellStyle name="Normal 7 3 10" xfId="11490" xr:uid="{1850F842-5191-4842-A801-DD64297AE584}"/>
    <cellStyle name="Normal 7 3 2" xfId="988" xr:uid="{65619B22-674D-47D2-9736-9318E301205E}"/>
    <cellStyle name="Normal 7 3 2 2" xfId="2029" xr:uid="{CCB6DE62-57BC-4CA8-9C79-E385DCC33765}"/>
    <cellStyle name="Normal 7 3 2 2 2" xfId="4053" xr:uid="{2C34F23B-D008-441D-8EAB-4F5FDB5007FC}"/>
    <cellStyle name="Normal 7 3 2 2 2 2" xfId="8062" xr:uid="{6BA6F86E-CBE5-44B6-BBD9-26E3CEE569C3}"/>
    <cellStyle name="Normal 7 3 2 2 2 3" xfId="26002" xr:uid="{75208162-D4BC-4B43-8BBC-1DB5DE24734C}"/>
    <cellStyle name="Normal 7 3 2 2 3" xfId="6071" xr:uid="{633C9483-C664-4936-A923-BD4BFDE0FA54}"/>
    <cellStyle name="Normal 7 3 2 2 3 2" xfId="26003" xr:uid="{2ACFC3AD-0D43-4A52-A303-C9704DED6AFC}"/>
    <cellStyle name="Normal 7 3 2 2 4" xfId="10566" xr:uid="{F204236E-6E93-4BE4-BF1F-997F3EAE28BD}"/>
    <cellStyle name="Normal 7 3 2 2 4 2" xfId="28941" xr:uid="{B8094CC0-FD9B-4A47-B536-368F8A5A8816}"/>
    <cellStyle name="Normal 7 3 2 2 5" xfId="26001" xr:uid="{0E6D4475-70C3-43DE-8BB7-85115A117A6D}"/>
    <cellStyle name="Normal 7 3 2 2 6" xfId="12796" xr:uid="{DCD78357-E328-4FE4-A236-4EF3B53304DA}"/>
    <cellStyle name="Normal 7 3 2 3" xfId="3016" xr:uid="{E5D13A31-D228-4367-B8CB-2FF098BEAC3B}"/>
    <cellStyle name="Normal 7 3 2 3 2" xfId="7025" xr:uid="{33F4D866-8C0D-4AFB-9D06-35D3053F3B8E}"/>
    <cellStyle name="Normal 7 3 2 3 3" xfId="26004" xr:uid="{FDF6CC81-EC40-43F6-8B24-9E85CF0155DA}"/>
    <cellStyle name="Normal 7 3 2 4" xfId="5034" xr:uid="{1A002B50-DBFF-473F-B3E8-1E6235DD845B}"/>
    <cellStyle name="Normal 7 3 2 4 2" xfId="26005" xr:uid="{1FD46369-BFD6-4D46-A170-30422049D3F7}"/>
    <cellStyle name="Normal 7 3 2 5" xfId="9529" xr:uid="{EF8C9882-B94A-4A56-B0BA-6BDDFCF337A6}"/>
    <cellStyle name="Normal 7 3 2 5 2" xfId="26006" xr:uid="{A6F21DDC-3CE5-4296-8313-F8659635B09B}"/>
    <cellStyle name="Normal 7 3 2 6" xfId="27944" xr:uid="{3F5E1520-B335-46F3-AC4D-A5CEACD7098A}"/>
    <cellStyle name="Normal 7 3 2 7" xfId="26000" xr:uid="{A1E7867D-0AF2-4952-9417-5F8630C53983}"/>
    <cellStyle name="Normal 7 3 2 8" xfId="11759" xr:uid="{78FE2D6F-97AE-43E2-B29A-58467FB79EBE}"/>
    <cellStyle name="Normal 7 3 3" xfId="1762" xr:uid="{B57FD83A-7504-4934-AB24-FC4EA6BE7469}"/>
    <cellStyle name="Normal 7 3 3 2" xfId="3786" xr:uid="{6F8FFE0A-8441-4F2D-88E7-9CE9061E544B}"/>
    <cellStyle name="Normal 7 3 3 2 2" xfId="7795" xr:uid="{4E4E6141-3528-45FF-8E14-68C0328FEE5D}"/>
    <cellStyle name="Normal 7 3 3 2 2 2" xfId="26009" xr:uid="{6D2C34E5-D3B5-4B34-A6AC-6D55720D42D1}"/>
    <cellStyle name="Normal 7 3 3 2 3" xfId="26010" xr:uid="{AB4EDFA5-E864-422B-9008-E170A0B9CE10}"/>
    <cellStyle name="Normal 7 3 3 2 4" xfId="26008" xr:uid="{13172AD7-BB29-4813-A026-14E025B41AB7}"/>
    <cellStyle name="Normal 7 3 3 3" xfId="5804" xr:uid="{C8C67BB3-BA58-4B3F-8E55-5075BEC60C39}"/>
    <cellStyle name="Normal 7 3 3 3 2" xfId="26011" xr:uid="{46D91E98-8EBF-47A5-B74B-EF153CBDD6B3}"/>
    <cellStyle name="Normal 7 3 3 4" xfId="10299" xr:uid="{339B3C6D-DDA7-4A1A-A503-EE72ECD033DA}"/>
    <cellStyle name="Normal 7 3 3 4 2" xfId="26012" xr:uid="{527835A3-40DB-4A30-BE76-37CAA938255B}"/>
    <cellStyle name="Normal 7 3 3 5" xfId="26013" xr:uid="{7B57A91B-B48C-488E-8645-BC1B91DF843B}"/>
    <cellStyle name="Normal 7 3 3 6" xfId="28681" xr:uid="{44D3456D-2A0F-4A5C-89B2-837CE8700CB5}"/>
    <cellStyle name="Normal 7 3 3 7" xfId="26007" xr:uid="{8132DCE4-A40A-4281-B2D4-CFA2A5F9DE48}"/>
    <cellStyle name="Normal 7 3 3 8" xfId="12529" xr:uid="{70F5DCAA-D0C2-48C8-8BE2-030674B81599}"/>
    <cellStyle name="Normal 7 3 4" xfId="2749" xr:uid="{02DAE751-DB2F-41F8-9CA2-F89ADCAD51DA}"/>
    <cellStyle name="Normal 7 3 4 2" xfId="6758" xr:uid="{0F3B8106-142A-40AA-AD9F-06BB16A5859E}"/>
    <cellStyle name="Normal 7 3 4 2 2" xfId="26015" xr:uid="{EB16CA8A-4DF1-4459-8FA7-0ABDED281763}"/>
    <cellStyle name="Normal 7 3 4 3" xfId="26016" xr:uid="{3C27BC76-C0C2-45D6-980D-73BAFB9A5839}"/>
    <cellStyle name="Normal 7 3 4 4" xfId="26014" xr:uid="{2F9AE9B3-5803-4857-8B3C-193221F7320E}"/>
    <cellStyle name="Normal 7 3 5" xfId="4766" xr:uid="{2F3816CB-99F2-4516-9EDB-4CB988196B74}"/>
    <cellStyle name="Normal 7 3 5 2" xfId="26017" xr:uid="{7C90F413-7D33-4DF7-A034-280A73CF5BF5}"/>
    <cellStyle name="Normal 7 3 6" xfId="9261" xr:uid="{F755EFEC-FBF4-4CDA-B34F-F0341C2E9E63}"/>
    <cellStyle name="Normal 7 3 6 2" xfId="26018" xr:uid="{4FC63A40-0EB8-42A5-96E7-B34409CF0503}"/>
    <cellStyle name="Normal 7 3 7" xfId="26019" xr:uid="{E5DABB26-66BA-4813-889B-5FC27B57FDE4}"/>
    <cellStyle name="Normal 7 3 8" xfId="27699" xr:uid="{A18411AA-B4A2-4F47-B28E-43F9A8E86379}"/>
    <cellStyle name="Normal 7 3 9" xfId="25999" xr:uid="{A8084593-87F0-4E25-8130-27017508AE7E}"/>
    <cellStyle name="Normal 7 4" xfId="1493" xr:uid="{56A83520-D1C3-4247-82FE-DC8896940BD6}"/>
    <cellStyle name="Normal 7 4 10" xfId="12261" xr:uid="{D3E028C8-6428-4A93-AF37-45A9F3569634}"/>
    <cellStyle name="Normal 7 4 2" xfId="3518" xr:uid="{7D07A66D-1D7B-4E97-B503-D591B20DA2E9}"/>
    <cellStyle name="Normal 7 4 2 2" xfId="7527" xr:uid="{56DED847-E429-475D-9566-6800137DFA7F}"/>
    <cellStyle name="Normal 7 4 2 2 2" xfId="26023" xr:uid="{1DB8159C-4F01-44B8-BA9C-7D4A8766A6E5}"/>
    <cellStyle name="Normal 7 4 2 2 3" xfId="26024" xr:uid="{FB2A8D31-6B3E-4413-B316-82DCC1D00E3F}"/>
    <cellStyle name="Normal 7 4 2 2 4" xfId="26022" xr:uid="{F53DD9CF-600D-461C-AF42-79D8DDA45B2E}"/>
    <cellStyle name="Normal 7 4 2 3" xfId="26025" xr:uid="{2A830E40-FF31-4952-B109-CDAB307E1C57}"/>
    <cellStyle name="Normal 7 4 2 4" xfId="26026" xr:uid="{3E4CD798-AE71-4DD5-896B-1F19E6F961E9}"/>
    <cellStyle name="Normal 7 4 2 5" xfId="26027" xr:uid="{952E40CB-E06F-4E56-8FB3-4FBF3CE624AB}"/>
    <cellStyle name="Normal 7 4 2 6" xfId="26021" xr:uid="{E380F911-2F5B-474B-AB37-38AB3D03FB21}"/>
    <cellStyle name="Normal 7 4 3" xfId="5536" xr:uid="{BBAC66F7-CE30-4112-AACF-54D1C0A2BB9B}"/>
    <cellStyle name="Normal 7 4 3 2" xfId="26029" xr:uid="{A0DE877F-F2FF-4E95-8A0C-4E0F3AA7A4E3}"/>
    <cellStyle name="Normal 7 4 3 2 2" xfId="26030" xr:uid="{16B0C887-B8EA-401A-BDCA-111A5F9B97DC}"/>
    <cellStyle name="Normal 7 4 3 2 3" xfId="26031" xr:uid="{0FABAE57-BB53-4E49-9AA2-65792406ABAC}"/>
    <cellStyle name="Normal 7 4 3 3" xfId="26032" xr:uid="{795B8942-2F07-45B3-9E69-ED14F85E4545}"/>
    <cellStyle name="Normal 7 4 3 4" xfId="26033" xr:uid="{38B363F6-1F83-4DB5-A89E-A9A59767AE32}"/>
    <cellStyle name="Normal 7 4 3 5" xfId="26034" xr:uid="{AE49A247-46B2-4215-90C7-05AD0496F2DC}"/>
    <cellStyle name="Normal 7 4 3 6" xfId="26028" xr:uid="{C4ECA28D-3A67-401D-8DF4-2611AEE79B99}"/>
    <cellStyle name="Normal 7 4 4" xfId="10031" xr:uid="{9B328B29-7B87-4388-A55F-35422DB1193E}"/>
    <cellStyle name="Normal 7 4 4 2" xfId="26036" xr:uid="{53D4BE1E-93FB-4A50-990F-8CBE9CFC396F}"/>
    <cellStyle name="Normal 7 4 4 3" xfId="26037" xr:uid="{7E6A5922-AEF2-4C01-AD51-5201D9280A0B}"/>
    <cellStyle name="Normal 7 4 4 4" xfId="26035" xr:uid="{405AF3D8-BE59-4602-BEE4-22DB941C634B}"/>
    <cellStyle name="Normal 7 4 5" xfId="26038" xr:uid="{74E6F337-F2F6-4900-A5E3-0FFDF34012E4}"/>
    <cellStyle name="Normal 7 4 6" xfId="26039" xr:uid="{364640B0-BEA1-4F92-89E6-7C6E0A14D17C}"/>
    <cellStyle name="Normal 7 4 7" xfId="26040" xr:uid="{CCD3405A-34E9-40A6-A84E-A60B111BBAB1}"/>
    <cellStyle name="Normal 7 4 8" xfId="28432" xr:uid="{E0E34620-6ED4-4AAD-A69A-2988B157F172}"/>
    <cellStyle name="Normal 7 4 9" xfId="26020" xr:uid="{ED0B073C-1598-4B56-BE9E-BA70CF8717E1}"/>
    <cellStyle name="Normal 7 5" xfId="2452" xr:uid="{C832276E-08AB-46A3-B211-C9D93CB8C3B6}"/>
    <cellStyle name="Normal 7 5 2" xfId="6461" xr:uid="{8561DFBB-2E02-4078-A701-4793CC76BDBB}"/>
    <cellStyle name="Normal 7 5 2 2" xfId="26043" xr:uid="{88AB23CB-8C4B-4AED-8FD4-5E0741C8DA11}"/>
    <cellStyle name="Normal 7 5 2 2 2" xfId="26044" xr:uid="{88D18B91-CFCE-4EE6-BC92-A17D768DA3C7}"/>
    <cellStyle name="Normal 7 5 2 2 3" xfId="26045" xr:uid="{C256E634-CFED-4879-828C-C1EEE8A9FCD9}"/>
    <cellStyle name="Normal 7 5 2 3" xfId="26046" xr:uid="{1BD4B713-9ED0-4940-AC33-85541FC64945}"/>
    <cellStyle name="Normal 7 5 2 4" xfId="26047" xr:uid="{A6F3647A-6037-49CF-8F59-9CD48E855EF2}"/>
    <cellStyle name="Normal 7 5 2 5" xfId="26048" xr:uid="{83CA4597-8055-4217-80E4-9C79F7A93FB9}"/>
    <cellStyle name="Normal 7 5 2 6" xfId="26042" xr:uid="{322BF5E1-E9F1-465C-A04F-0782CBB93BBF}"/>
    <cellStyle name="Normal 7 5 3" xfId="26049" xr:uid="{26FCEEC6-A513-4B39-A888-54F954ECA3A4}"/>
    <cellStyle name="Normal 7 5 3 2" xfId="26050" xr:uid="{8548CDCF-8E0B-4D9B-B4B3-678F5F1441F6}"/>
    <cellStyle name="Normal 7 5 3 2 2" xfId="26051" xr:uid="{7DAE69DB-E4B7-487A-A4B2-C846B10A055C}"/>
    <cellStyle name="Normal 7 5 3 2 3" xfId="26052" xr:uid="{4C331D4C-B3F0-4A67-A522-E6688056C7A5}"/>
    <cellStyle name="Normal 7 5 3 3" xfId="26053" xr:uid="{CC38C744-A95E-4C84-B21C-5F39E0C6F121}"/>
    <cellStyle name="Normal 7 5 3 4" xfId="26054" xr:uid="{1E72852C-B40D-4D77-BBE7-E884FFAB9B91}"/>
    <cellStyle name="Normal 7 5 3 5" xfId="26055" xr:uid="{558AB27E-B1B1-4590-B997-A1FFF8FA327B}"/>
    <cellStyle name="Normal 7 5 4" xfId="26056" xr:uid="{586FF1BD-25C5-402C-9238-A4E2F8B30ACC}"/>
    <cellStyle name="Normal 7 5 4 2" xfId="26057" xr:uid="{14FA2EA3-EC88-4C9C-AB18-987CFBA4250A}"/>
    <cellStyle name="Normal 7 5 4 3" xfId="26058" xr:uid="{184A0531-E553-4DB2-B3FB-AB1755F0932C}"/>
    <cellStyle name="Normal 7 5 5" xfId="26059" xr:uid="{96BD554A-DD50-464C-8788-D63723F82DC9}"/>
    <cellStyle name="Normal 7 5 6" xfId="26060" xr:uid="{13CE1993-79AB-4B4A-9195-BA4CFCED974A}"/>
    <cellStyle name="Normal 7 5 7" xfId="26061" xr:uid="{F22DFC89-5948-4FDF-B313-264ECA57BB39}"/>
    <cellStyle name="Normal 7 5 8" xfId="26041" xr:uid="{DED0998D-CED9-49BA-9645-8155A1571647}"/>
    <cellStyle name="Normal 7 5 9" xfId="11129" xr:uid="{3117A8D3-563E-40BF-8489-C75990A286AB}"/>
    <cellStyle name="Normal 7 6" xfId="4446" xr:uid="{72AF6499-EEB3-4045-BAFA-BFF7FA8FB403}"/>
    <cellStyle name="Normal 7 6 2" xfId="26063" xr:uid="{5F99D308-478B-42FB-9900-D4F8000943E5}"/>
    <cellStyle name="Normal 7 6 2 2" xfId="26064" xr:uid="{37254CC9-9C67-45CC-AB47-36EE71C48E80}"/>
    <cellStyle name="Normal 7 6 2 3" xfId="26065" xr:uid="{DB2C1B09-3228-4448-A3E6-5B42D2A24C62}"/>
    <cellStyle name="Normal 7 6 3" xfId="26066" xr:uid="{B11FF707-1152-466E-AE40-DAE509DCBA3C}"/>
    <cellStyle name="Normal 7 6 4" xfId="26067" xr:uid="{BD012990-53A5-4DDC-91AE-375609C83AFB}"/>
    <cellStyle name="Normal 7 6 5" xfId="26068" xr:uid="{51954856-98C1-45B6-94D2-72729CE474AC}"/>
    <cellStyle name="Normal 7 6 6" xfId="26069" xr:uid="{C6F5DAE1-D86F-4333-97FE-2A992A09DB11}"/>
    <cellStyle name="Normal 7 6 7" xfId="26062" xr:uid="{89C5DF4D-4079-484E-A37E-2C28689E5DAB}"/>
    <cellStyle name="Normal 7 7" xfId="8944" xr:uid="{2113022E-201E-4D4B-9DE4-AD194283DCA5}"/>
    <cellStyle name="Normal 7 7 2" xfId="26071" xr:uid="{282455FF-BD48-4B1C-AF8F-D91FDFAF72E5}"/>
    <cellStyle name="Normal 7 7 2 2" xfId="26072" xr:uid="{ED3E6E9F-2755-46E4-ACD4-A407086BAB0D}"/>
    <cellStyle name="Normal 7 7 2 3" xfId="26073" xr:uid="{48ACC777-AC26-40ED-8026-6F6BAEE550B1}"/>
    <cellStyle name="Normal 7 7 3" xfId="26074" xr:uid="{4A5F8705-2C2A-4CF0-BB26-B4FBA36177FF}"/>
    <cellStyle name="Normal 7 7 4" xfId="26075" xr:uid="{CD043E8C-90DD-4160-9518-CA952738FF42}"/>
    <cellStyle name="Normal 7 7 5" xfId="26076" xr:uid="{36D1AE66-8DCF-4DCE-BC55-C8C429FBD8AF}"/>
    <cellStyle name="Normal 7 7 6" xfId="26070" xr:uid="{721AF5B0-CCEC-4131-AF4C-C114187421FF}"/>
    <cellStyle name="Normal 7 8" xfId="26077" xr:uid="{BDE49F0F-3FC1-4984-BD92-455B4E92D0F9}"/>
    <cellStyle name="Normal 7 8 2" xfId="26078" xr:uid="{4C88683D-1661-43F5-A2F2-89D5FF677848}"/>
    <cellStyle name="Normal 7 8 3" xfId="26079" xr:uid="{70D3FA05-462A-4A81-B54E-48385550C5E5}"/>
    <cellStyle name="Normal 7 9" xfId="26080" xr:uid="{C2D0285D-F9FA-4445-8573-43534A5AB5FF}"/>
    <cellStyle name="Normal 70" xfId="12" xr:uid="{00000000-0005-0000-0000-000015000000}"/>
    <cellStyle name="Normal 70 2" xfId="838" xr:uid="{FAFC6883-091F-4D32-9308-913298A5E164}"/>
    <cellStyle name="Normal 70 2 2" xfId="1879" xr:uid="{A735DB57-93E9-4980-8D11-DF41E5523D6D}"/>
    <cellStyle name="Normal 70 2 2 2" xfId="3903" xr:uid="{E0FACF2B-D7BB-4346-AA08-F39C1D82E6D6}"/>
    <cellStyle name="Normal 70 2 2 2 2" xfId="7912" xr:uid="{7B4B9630-16C2-49F8-BF6D-A1D77F709721}"/>
    <cellStyle name="Normal 70 2 2 2 3" xfId="28793" xr:uid="{EE076F50-71E9-45B1-9FE2-DA55A2B47F49}"/>
    <cellStyle name="Normal 70 2 2 3" xfId="5921" xr:uid="{5B3134BC-6767-41A4-97E3-011DAB14C482}"/>
    <cellStyle name="Normal 70 2 2 4" xfId="10416" xr:uid="{8FFA47C7-6682-4E18-BA68-9816B3C63473}"/>
    <cellStyle name="Normal 70 2 2 5" xfId="12646" xr:uid="{AB66EE1D-917F-4102-BFC6-BE96D20B1DA1}"/>
    <cellStyle name="Normal 70 2 3" xfId="2866" xr:uid="{BA9580DB-C896-4C2C-A4AB-F72642A3BE18}"/>
    <cellStyle name="Normal 70 2 3 2" xfId="6875" xr:uid="{0C01909E-EC59-4CBF-A679-5B7C628E1461}"/>
    <cellStyle name="Normal 70 2 3 3" xfId="27809" xr:uid="{39CB7774-EC20-412C-AB5B-974148FEB28D}"/>
    <cellStyle name="Normal 70 2 4" xfId="4884" xr:uid="{BC6B66C7-6AD1-43EF-A21B-F20B904F38DB}"/>
    <cellStyle name="Normal 70 2 5" xfId="9379" xr:uid="{7378D529-4372-4A07-AB67-141DA1747CB5}"/>
    <cellStyle name="Normal 70 2 6" xfId="11609" xr:uid="{DC0896F1-2149-456E-BCD8-7DB82F600BF4}"/>
    <cellStyle name="Normal 70 3" xfId="1105" xr:uid="{1767C174-8126-45E0-B6E2-61338E1A009C}"/>
    <cellStyle name="Normal 70 3 2" xfId="2146" xr:uid="{C0CE46A3-207B-4AB8-856C-36670E41F358}"/>
    <cellStyle name="Normal 70 3 2 2" xfId="4170" xr:uid="{7186A4A8-C1E2-4A9A-8474-F92E4A186348}"/>
    <cellStyle name="Normal 70 3 2 2 2" xfId="8179" xr:uid="{71194973-A83A-4DD5-8567-90B75E879C31}"/>
    <cellStyle name="Normal 70 3 2 2 3" xfId="29056" xr:uid="{4D82559B-0346-4A5B-88A1-C46A4EC0E62F}"/>
    <cellStyle name="Normal 70 3 2 3" xfId="6188" xr:uid="{BC26219E-96D6-48D1-9B2E-EAE14E142204}"/>
    <cellStyle name="Normal 70 3 2 4" xfId="10683" xr:uid="{D75F397F-A683-4BF5-89A1-5DE792495315}"/>
    <cellStyle name="Normal 70 3 2 5" xfId="12913" xr:uid="{18C58925-4B06-48EC-980F-0E8CE16701CD}"/>
    <cellStyle name="Normal 70 3 3" xfId="3133" xr:uid="{4DF05774-E346-4402-9E26-05218BB6E983}"/>
    <cellStyle name="Normal 70 3 3 2" xfId="7142" xr:uid="{9A490C09-9E07-493E-941F-1F685A730AF7}"/>
    <cellStyle name="Normal 70 3 3 3" xfId="28056" xr:uid="{FB107419-7D37-44F5-869E-99D1E2F494E1}"/>
    <cellStyle name="Normal 70 3 4" xfId="5151" xr:uid="{40A7EE59-27AA-4563-97BE-36ECC9FA8665}"/>
    <cellStyle name="Normal 70 3 5" xfId="9646" xr:uid="{CE9D5D1E-B5AA-45B9-AA77-B271B6ABE828}"/>
    <cellStyle name="Normal 70 3 6" xfId="11876" xr:uid="{A481AB72-166E-4C3C-8D3E-6EC36D05E6C5}"/>
    <cellStyle name="Normal 70 4" xfId="1609" xr:uid="{C52F9770-0A5D-4995-ACC2-636A88E3F8EB}"/>
    <cellStyle name="Normal 70 4 2" xfId="3633" xr:uid="{10D1AB72-1875-4DE8-BF2C-C3F0909967CE}"/>
    <cellStyle name="Normal 70 4 2 2" xfId="7642" xr:uid="{66400CA0-AD25-4A41-9877-5D8A6C7541C5}"/>
    <cellStyle name="Normal 70 4 2 3" xfId="28542" xr:uid="{AF25DCF7-AA66-4DDB-A30B-A32AC3B39269}"/>
    <cellStyle name="Normal 70 4 3" xfId="5651" xr:uid="{A9A0AEFF-E7C1-4556-8679-43C9CE7B378A}"/>
    <cellStyle name="Normal 70 4 4" xfId="10146" xr:uid="{B312016F-C979-441C-AF33-DEDE651701C3}"/>
    <cellStyle name="Normal 70 4 5" xfId="12376" xr:uid="{D8694B1A-1F9B-4D91-82B1-5243BABCDBE8}"/>
    <cellStyle name="Normal 70 5" xfId="2596" xr:uid="{7EEECD83-86A9-440F-A180-4FFBEFE72BB7}"/>
    <cellStyle name="Normal 70 5 2" xfId="6605" xr:uid="{CAB4B2FB-FAC9-4D94-B520-7AF0DB17BB0C}"/>
    <cellStyle name="Normal 70 5 3" xfId="27218" xr:uid="{D46F4A10-1E34-4B9F-B644-1B843920DF67}"/>
    <cellStyle name="Normal 70 6" xfId="551" xr:uid="{9401145D-8996-4126-8E03-EFA71DEA0E94}"/>
    <cellStyle name="Normal 70 6 2" xfId="8708" xr:uid="{DCCF4290-B996-4455-8047-54F3459919CC}"/>
    <cellStyle name="Normal 70 7" xfId="4612" xr:uid="{4AE096F4-BBC9-452D-8E6E-2CCA0547973C}"/>
    <cellStyle name="Normal 70 8" xfId="9107" xr:uid="{FD97CE4C-23A5-475F-B190-A117C30B3281}"/>
    <cellStyle name="Normal 70 9" xfId="11332" xr:uid="{917FC370-E578-4A97-B6B8-354B0C15C4E7}"/>
    <cellStyle name="Normal 71" xfId="13" xr:uid="{00000000-0005-0000-0000-000016000000}"/>
    <cellStyle name="Normal 71 2" xfId="859" xr:uid="{59026245-2C06-4744-B73D-44BD9AB3590E}"/>
    <cellStyle name="Normal 71 2 2" xfId="1900" xr:uid="{457627A8-B92D-4FF8-8B44-6E6704490397}"/>
    <cellStyle name="Normal 71 2 2 2" xfId="3924" xr:uid="{3B337DE9-44B5-40F3-B411-1EA47DFE9593}"/>
    <cellStyle name="Normal 71 2 2 2 2" xfId="7933" xr:uid="{C3A7F7DC-CBAC-4432-93FB-5833BAF7412F}"/>
    <cellStyle name="Normal 71 2 2 2 3" xfId="28814" xr:uid="{2BBE1E0C-0A6A-4FEA-93A3-BCCDBB7EBF5D}"/>
    <cellStyle name="Normal 71 2 2 3" xfId="5942" xr:uid="{7459937C-3C8A-4D5A-B718-2B063A0D2730}"/>
    <cellStyle name="Normal 71 2 2 4" xfId="10437" xr:uid="{49C9E296-C39F-4A30-8191-23239B9914DE}"/>
    <cellStyle name="Normal 71 2 2 5" xfId="12667" xr:uid="{E6435EDC-2E04-49CB-82BB-D71A9FD1B151}"/>
    <cellStyle name="Normal 71 2 3" xfId="2887" xr:uid="{204CCEE6-8E42-4ECA-B75F-A0E77F7F55C0}"/>
    <cellStyle name="Normal 71 2 3 2" xfId="6896" xr:uid="{94DA5603-5532-4FCC-8084-A4FF0296A10A}"/>
    <cellStyle name="Normal 71 2 3 3" xfId="27829" xr:uid="{2BE7412F-9E7F-4AFE-BB91-12C38DAC3FD9}"/>
    <cellStyle name="Normal 71 2 4" xfId="4905" xr:uid="{5995FDBE-BB9A-4C4B-ADA6-C3480598A5BB}"/>
    <cellStyle name="Normal 71 2 5" xfId="9400" xr:uid="{DCC808B6-6F10-46F0-AA73-AEC17E16114D}"/>
    <cellStyle name="Normal 71 2 6" xfId="11630" xr:uid="{98002E2C-8E4F-4DE4-AFC9-BD45BADEC036}"/>
    <cellStyle name="Normal 71 3" xfId="1126" xr:uid="{C8A23D96-1EB2-4561-B8AA-811938A0D8AA}"/>
    <cellStyle name="Normal 71 3 2" xfId="2167" xr:uid="{995C344B-6E20-494E-AA07-12B7C920DBE8}"/>
    <cellStyle name="Normal 71 3 2 2" xfId="4191" xr:uid="{CC1BE210-9A19-467E-871F-45BAF22BF2AF}"/>
    <cellStyle name="Normal 71 3 2 2 2" xfId="8200" xr:uid="{3F465FD0-0D00-4F1C-81FC-97DC557A3634}"/>
    <cellStyle name="Normal 71 3 2 2 3" xfId="29077" xr:uid="{9DA33312-0006-4348-828D-C2552CEEAA63}"/>
    <cellStyle name="Normal 71 3 2 3" xfId="6209" xr:uid="{D05FB3B8-3075-4C7D-850C-8BD0ED713B6D}"/>
    <cellStyle name="Normal 71 3 2 4" xfId="10704" xr:uid="{5DE04C76-D22F-4740-986A-172C0E123582}"/>
    <cellStyle name="Normal 71 3 2 5" xfId="12934" xr:uid="{84240400-7E0B-4699-A1EB-096BDE77C30D}"/>
    <cellStyle name="Normal 71 3 3" xfId="3154" xr:uid="{EEEEFB0E-0A96-4118-BA73-31C17EEFB1BD}"/>
    <cellStyle name="Normal 71 3 3 2" xfId="7163" xr:uid="{91736475-9D13-4B1E-881B-3D0B57C4F8CC}"/>
    <cellStyle name="Normal 71 3 3 3" xfId="28077" xr:uid="{B83C6661-E866-40A7-9BB9-4C99D1FDECCD}"/>
    <cellStyle name="Normal 71 3 4" xfId="5172" xr:uid="{BA714BBD-5C2D-4E47-9CDD-6BA899790800}"/>
    <cellStyle name="Normal 71 3 5" xfId="9667" xr:uid="{4F7E201C-6D35-41E5-8827-0BCAC1FDDEFC}"/>
    <cellStyle name="Normal 71 3 6" xfId="11897" xr:uid="{CD259265-E379-4870-9DF5-99DBA224A9FE}"/>
    <cellStyle name="Normal 71 4" xfId="1633" xr:uid="{E2573800-D52A-4C09-AB8E-8510D4F9F66F}"/>
    <cellStyle name="Normal 71 4 2" xfId="3657" xr:uid="{1E6E447E-31DC-4C60-AF83-D99C88C58D2E}"/>
    <cellStyle name="Normal 71 4 2 2" xfId="7666" xr:uid="{17EA1901-EA82-4BFE-A8E8-86B7F275B128}"/>
    <cellStyle name="Normal 71 4 2 3" xfId="28566" xr:uid="{3C1C443E-144A-4D0D-9898-B91CAE92031B}"/>
    <cellStyle name="Normal 71 4 3" xfId="5675" xr:uid="{6AD6463A-BDA5-4001-86A8-39DF03DA7122}"/>
    <cellStyle name="Normal 71 4 4" xfId="10170" xr:uid="{43C3CA41-8BE1-4CF6-A467-955E197DA34B}"/>
    <cellStyle name="Normal 71 4 5" xfId="12400" xr:uid="{74F78B86-347C-4C88-81EC-B97A2C2A0CD4}"/>
    <cellStyle name="Normal 71 5" xfId="2620" xr:uid="{6D4BA4EE-F482-4166-96CA-B698FF3D94B2}"/>
    <cellStyle name="Normal 71 5 2" xfId="6629" xr:uid="{F900D453-ABD0-4D08-81CD-7A8639AF5C6A}"/>
    <cellStyle name="Normal 71 5 3" xfId="27584" xr:uid="{27E92339-7696-4693-966D-816FAEA5E756}"/>
    <cellStyle name="Normal 71 6" xfId="575" xr:uid="{7B7CC78D-9A65-4280-B728-43DF9B29FB2F}"/>
    <cellStyle name="Normal 71 6 2" xfId="8445" xr:uid="{EC2146E0-FC4A-42A4-9772-7E6DEE1A39B4}"/>
    <cellStyle name="Normal 71 6 3" xfId="27220" xr:uid="{E842703A-D02B-4880-84A2-3EFB458A1D5D}"/>
    <cellStyle name="Normal 71 7" xfId="4636" xr:uid="{9C783C68-A821-46F8-8BA7-38AF3294ABD2}"/>
    <cellStyle name="Normal 71 8" xfId="9131" xr:uid="{765A0E8C-35FE-4B93-96EF-AD8189506015}"/>
    <cellStyle name="Normal 71 9" xfId="11356" xr:uid="{073D73AA-5E52-44D2-9B3F-31AA5ABE76D2}"/>
    <cellStyle name="Normal 72" xfId="16" xr:uid="{00000000-0005-0000-0000-000017000000}"/>
    <cellStyle name="Normal 72 2" xfId="1657" xr:uid="{D826511D-CCE4-44F2-8631-0D548C99E1F1}"/>
    <cellStyle name="Normal 72 2 2" xfId="3681" xr:uid="{33FB653C-DB03-4635-BCD0-BD7D2EF64D54}"/>
    <cellStyle name="Normal 72 2 2 2" xfId="7690" xr:uid="{933C19CB-03EA-43F6-B087-BC6B8635310A}"/>
    <cellStyle name="Normal 72 2 2 3" xfId="28590" xr:uid="{C797C764-4238-4CE3-8B27-C517ECAB86DE}"/>
    <cellStyle name="Normal 72 2 3" xfId="5699" xr:uid="{517A524A-6B06-42F5-A5CA-178417AF4E72}"/>
    <cellStyle name="Normal 72 2 4" xfId="10194" xr:uid="{5891A7A0-FC8B-44D2-94BD-DE26E7AE7D17}"/>
    <cellStyle name="Normal 72 2 5" xfId="12424" xr:uid="{CDAE7433-9728-4D54-A078-6156546D6B62}"/>
    <cellStyle name="Normal 72 3" xfId="2644" xr:uid="{E34CCAF3-13DB-45E6-9D1C-E11EAF35D692}"/>
    <cellStyle name="Normal 72 3 2" xfId="6653" xr:uid="{2E0801AD-0695-4445-9826-8BF3696F8D46}"/>
    <cellStyle name="Normal 72 3 3" xfId="27221" xr:uid="{F8BA64BF-7808-4786-BD1B-64B7677E1269}"/>
    <cellStyle name="Normal 72 4" xfId="599" xr:uid="{3B80E50C-B4D7-4BA8-84C3-5115F92384A3}"/>
    <cellStyle name="Normal 72 4 2" xfId="8587" xr:uid="{A15E05F7-D0C8-4DF1-9315-735EEC7B41AD}"/>
    <cellStyle name="Normal 72 5" xfId="4660" xr:uid="{CFE6B015-992F-4F65-839C-1BEBCC7110DF}"/>
    <cellStyle name="Normal 72 6" xfId="9155" xr:uid="{DF4E397D-85C1-40C1-81B3-FE55FF0D8D62}"/>
    <cellStyle name="Normal 72 7" xfId="11380" xr:uid="{23636702-EC46-447D-BCFE-FDBEE19C75E3}"/>
    <cellStyle name="Normal 73" xfId="17" xr:uid="{00000000-0005-0000-0000-000018000000}"/>
    <cellStyle name="Normal 73 2" xfId="1924" xr:uid="{74B717DB-5FC6-46F8-A021-34B74B48708A}"/>
    <cellStyle name="Normal 73 2 2" xfId="3948" xr:uid="{6323BEC2-9A0D-4287-B3ED-D0CA996B30A9}"/>
    <cellStyle name="Normal 73 2 2 2" xfId="7957" xr:uid="{98239139-E5A3-47D5-8BFA-8791D66E1021}"/>
    <cellStyle name="Normal 73 2 2 3" xfId="28838" xr:uid="{ABD2E8A8-1C83-4C10-ABEC-ED42F156A685}"/>
    <cellStyle name="Normal 73 2 3" xfId="5966" xr:uid="{44B47D73-0EA1-42EE-8CE5-C67637F9DC9D}"/>
    <cellStyle name="Normal 73 2 4" xfId="10461" xr:uid="{DF2F3385-E920-44C2-B237-08F079F6139D}"/>
    <cellStyle name="Normal 73 2 5" xfId="12691" xr:uid="{22C5E644-713E-4873-8120-79552001B41E}"/>
    <cellStyle name="Normal 73 3" xfId="2911" xr:uid="{F6E3E726-334B-416B-A3DD-500589411FAD}"/>
    <cellStyle name="Normal 73 3 2" xfId="6920" xr:uid="{DA2671E1-08A6-4ED0-95B7-2C56250C53F2}"/>
    <cellStyle name="Normal 73 3 3" xfId="27853" xr:uid="{B9036A6F-CA12-4310-A856-C9667E56D969}"/>
    <cellStyle name="Normal 73 4" xfId="883" xr:uid="{23547014-8846-4D3B-AE31-3D4296E404A2}"/>
    <cellStyle name="Normal 73 4 2" xfId="8424" xr:uid="{5B46C01A-4AE1-4321-9E99-CE5368E948F5}"/>
    <cellStyle name="Normal 73 4 3" xfId="27222" xr:uid="{6A274079-48D7-4EF7-BEF4-092C251BE7B4}"/>
    <cellStyle name="Normal 73 5" xfId="4929" xr:uid="{2640F4A3-124B-4773-91E1-D8E913DCB932}"/>
    <cellStyle name="Normal 73 6" xfId="9424" xr:uid="{7D1071AC-7B1E-46CC-B84D-C8EC24D92723}"/>
    <cellStyle name="Normal 73 7" xfId="11654" xr:uid="{8262FF1D-44EE-4A98-B970-A66F5FF45D73}"/>
    <cellStyle name="Normal 74" xfId="18" xr:uid="{00000000-0005-0000-0000-000019000000}"/>
    <cellStyle name="Normal 74 2" xfId="2191" xr:uid="{D738343F-3AD5-4A0A-A823-2FFFB1B65740}"/>
    <cellStyle name="Normal 74 2 2" xfId="4215" xr:uid="{3CE83725-7E84-4878-AC79-E38D0DE1D261}"/>
    <cellStyle name="Normal 74 2 2 2" xfId="8224" xr:uid="{7823D905-C7E9-487E-871A-02E2A70AC26E}"/>
    <cellStyle name="Normal 74 2 2 3" xfId="29101" xr:uid="{EB418FCF-9CA3-4E18-B7FE-5BA768CE59B9}"/>
    <cellStyle name="Normal 74 2 3" xfId="6233" xr:uid="{B291B4B2-513F-4AFA-9DC6-0AD0E3B88C0A}"/>
    <cellStyle name="Normal 74 2 4" xfId="10728" xr:uid="{74206002-6ABB-4BDE-AE68-20FCE0A54C4C}"/>
    <cellStyle name="Normal 74 2 5" xfId="12958" xr:uid="{9ACF6C49-64E9-4E2C-B7FA-FBDFEC174DE6}"/>
    <cellStyle name="Normal 74 3" xfId="3178" xr:uid="{60553A2F-0C81-41CE-8C92-9CBB7BE77979}"/>
    <cellStyle name="Normal 74 3 2" xfId="7187" xr:uid="{90401EF3-2165-4D52-A033-6255C3EDAB14}"/>
    <cellStyle name="Normal 74 3 3" xfId="28101" xr:uid="{ACF173D2-B5F6-4F2B-8A0A-0CE44708E5D9}"/>
    <cellStyle name="Normal 74 4" xfId="1150" xr:uid="{0BEB8AE5-0F7A-414D-99FA-D926AC94F641}"/>
    <cellStyle name="Normal 74 4 2" xfId="8443" xr:uid="{11F46C51-5D39-479E-8DBA-49507BADB9F0}"/>
    <cellStyle name="Normal 74 4 3" xfId="27227" xr:uid="{9B4C17AC-3CB5-412D-93D7-6FC74F330666}"/>
    <cellStyle name="Normal 74 5" xfId="5196" xr:uid="{13E5CE9D-9321-4AFA-B0B5-3A63F9E79919}"/>
    <cellStyle name="Normal 74 6" xfId="9691" xr:uid="{1024258E-35F1-4A36-BF28-854E74953AF1}"/>
    <cellStyle name="Normal 74 7" xfId="11921" xr:uid="{48B1BD6D-5F11-4EAA-918C-1FC5CD00E6F8}"/>
    <cellStyle name="Normal 75" xfId="15" xr:uid="{00000000-0005-0000-0000-00001A000000}"/>
    <cellStyle name="Normal 75 2" xfId="2216" xr:uid="{E25F5A5E-7FF6-4E14-8A4B-FFA6502F1325}"/>
    <cellStyle name="Normal 75 2 2" xfId="4240" xr:uid="{14FDD44B-5C10-4475-B0EB-4F2246DF8606}"/>
    <cellStyle name="Normal 75 2 2 2" xfId="8249" xr:uid="{C74C9189-98DB-430C-A7FC-9176910E38F3}"/>
    <cellStyle name="Normal 75 2 2 3" xfId="29125" xr:uid="{E4F9BFA2-4063-41AF-A925-90CB5C21F768}"/>
    <cellStyle name="Normal 75 2 3" xfId="6258" xr:uid="{3D42DA43-1C3E-4E9B-905D-21B6734E7D5D}"/>
    <cellStyle name="Normal 75 2 4" xfId="10753" xr:uid="{4E7DDE0D-5968-4E1F-9B0A-6DA0BEB7BD66}"/>
    <cellStyle name="Normal 75 2 5" xfId="12983" xr:uid="{83EB58AE-E8F3-4813-B850-CD04B0B7F450}"/>
    <cellStyle name="Normal 75 3" xfId="3203" xr:uid="{3A9F74F0-6E2D-448E-8423-20CB5FA732E2}"/>
    <cellStyle name="Normal 75 3 2" xfId="7212" xr:uid="{0C7A6D5E-67F9-45DA-88C5-0897BCE6FE4E}"/>
    <cellStyle name="Normal 75 3 3" xfId="28124" xr:uid="{CFAA45A5-AFB7-4947-8B72-35541D2CB3E6}"/>
    <cellStyle name="Normal 75 4" xfId="1175" xr:uid="{D4B41597-635A-4224-B87B-7E96DE0F4771}"/>
    <cellStyle name="Normal 75 4 2" xfId="8406" xr:uid="{BE883164-4BFD-4F88-AF1F-85C00CBB0110}"/>
    <cellStyle name="Normal 75 4 3" xfId="27223" xr:uid="{4ADB5503-9B9C-4926-88FD-20D652D06F68}"/>
    <cellStyle name="Normal 75 5" xfId="5221" xr:uid="{B8B1BF12-6B53-4E72-91C8-3D32B035389B}"/>
    <cellStyle name="Normal 75 6" xfId="9716" xr:uid="{73333137-D903-4D08-A11D-D54F6E341DD1}"/>
    <cellStyle name="Normal 75 7" xfId="11946" xr:uid="{2F28A254-ED48-4BF1-B18F-64114A5F53F9}"/>
    <cellStyle name="Normal 76" xfId="19" xr:uid="{00000000-0005-0000-0000-00001B000000}"/>
    <cellStyle name="Normal 76 2" xfId="2241" xr:uid="{62560A7B-8130-4C48-9794-0E6C8A30EC75}"/>
    <cellStyle name="Normal 76 2 2" xfId="4265" xr:uid="{C3E62CBF-1323-4B5F-88F3-6C7416950C55}"/>
    <cellStyle name="Normal 76 2 2 2" xfId="8274" xr:uid="{EBF3B7FB-4548-4915-AEB9-50BD36AAFB4F}"/>
    <cellStyle name="Normal 76 2 2 3" xfId="29149" xr:uid="{E6BEFADD-46A6-4D4B-ACA1-8A4283A4D0A7}"/>
    <cellStyle name="Normal 76 2 3" xfId="6283" xr:uid="{4FF4960D-9F31-43C7-AE54-12EC66677EDE}"/>
    <cellStyle name="Normal 76 2 4" xfId="10778" xr:uid="{D733A3A5-C792-4E10-911F-641BF85152B9}"/>
    <cellStyle name="Normal 76 2 5" xfId="13008" xr:uid="{1942864E-AD07-4796-81D1-4178675615D8}"/>
    <cellStyle name="Normal 76 3" xfId="3228" xr:uid="{6A887400-38E7-4339-A3EC-AD714C4C432F}"/>
    <cellStyle name="Normal 76 3 2" xfId="7237" xr:uid="{0CE054DB-F3A0-44F9-BAE4-6A743838479A}"/>
    <cellStyle name="Normal 76 3 3" xfId="28147" xr:uid="{5C1806BD-F898-4895-9972-ABD32F5B885A}"/>
    <cellStyle name="Normal 76 4" xfId="1200" xr:uid="{A59C986E-95D0-4F1C-8B2A-90ED7030F170}"/>
    <cellStyle name="Normal 76 4 2" xfId="8680" xr:uid="{A6A96E4D-77EA-4EBE-9212-146BBF40DD37}"/>
    <cellStyle name="Normal 76 4 3" xfId="27226" xr:uid="{5EB33CE6-4EF6-4DDC-B383-BF2949823899}"/>
    <cellStyle name="Normal 76 5" xfId="5246" xr:uid="{A1D588DA-D169-4067-857A-213B2058367D}"/>
    <cellStyle name="Normal 76 6" xfId="9741" xr:uid="{A83260B2-A685-4B01-93C3-73E96D639CE3}"/>
    <cellStyle name="Normal 76 7" xfId="11971" xr:uid="{120A1A61-BFD0-4130-9C86-A1BA1AEBA651}"/>
    <cellStyle name="Normal 77" xfId="20" xr:uid="{00000000-0005-0000-0000-00001C000000}"/>
    <cellStyle name="Normal 77 2" xfId="2266" xr:uid="{86D0ED37-8174-40AB-8E54-47BC75BCD7C8}"/>
    <cellStyle name="Normal 77 2 2" xfId="4290" xr:uid="{0FEA277D-4B95-49FA-88D5-7C96DCA3CDFC}"/>
    <cellStyle name="Normal 77 2 2 2" xfId="8299" xr:uid="{982E641C-84EA-47DA-B9F2-4DBBB4DBD29A}"/>
    <cellStyle name="Normal 77 2 2 3" xfId="29173" xr:uid="{C458F643-9E6E-4C09-A35E-21D2400E759D}"/>
    <cellStyle name="Normal 77 2 3" xfId="6308" xr:uid="{9802240C-2E2B-4435-A446-FE470B59134F}"/>
    <cellStyle name="Normal 77 2 4" xfId="10803" xr:uid="{5ECD8346-17E5-4DAF-8A90-6BF71E7DD43D}"/>
    <cellStyle name="Normal 77 2 5" xfId="13033" xr:uid="{F7012BCF-6D61-4A50-B54C-BE6BC8C04611}"/>
    <cellStyle name="Normal 77 3" xfId="3253" xr:uid="{CFCA2CD0-A4FE-4D5D-AF9B-CC1FFACEADF8}"/>
    <cellStyle name="Normal 77 3 2" xfId="7262" xr:uid="{7A0B8DDB-77DA-43B3-BA42-CA2E78B62CEE}"/>
    <cellStyle name="Normal 77 3 3" xfId="28171" xr:uid="{7CF4D270-0F84-42D7-B7EE-8D6148C60E7C}"/>
    <cellStyle name="Normal 77 4" xfId="1225" xr:uid="{76A6C9BE-E180-4101-8655-F2AC768D5369}"/>
    <cellStyle name="Normal 77 4 2" xfId="8544" xr:uid="{8631F55C-4D85-4629-A177-2A4C3894583E}"/>
    <cellStyle name="Normal 77 4 3" xfId="27225" xr:uid="{2BB3FD5E-6B0B-464B-A80F-A0988E6A510F}"/>
    <cellStyle name="Normal 77 5" xfId="5271" xr:uid="{8867B06F-09FA-4B70-96BF-5FEDDA952257}"/>
    <cellStyle name="Normal 77 6" xfId="9766" xr:uid="{D251CCD0-74D9-4D27-804E-8E5AE1873B82}"/>
    <cellStyle name="Normal 77 7" xfId="11996" xr:uid="{7CABE594-C6DE-412B-9DE5-6E92566A97C2}"/>
    <cellStyle name="Normal 78" xfId="21" xr:uid="{00000000-0005-0000-0000-00001D000000}"/>
    <cellStyle name="Normal 78 2" xfId="2290" xr:uid="{88A72C3B-E554-4231-B1AE-AF2E2258DC5C}"/>
    <cellStyle name="Normal 78 2 2" xfId="4314" xr:uid="{8CF716B3-6FCF-422B-8909-C9D64BDBFF8E}"/>
    <cellStyle name="Normal 78 2 2 2" xfId="8323" xr:uid="{F11B1605-D0AB-483F-80B9-36AF08139505}"/>
    <cellStyle name="Normal 78 2 2 3" xfId="29196" xr:uid="{7C26992E-EDA1-4CAB-88BD-059E231D25ED}"/>
    <cellStyle name="Normal 78 2 3" xfId="6332" xr:uid="{7C37B70C-9E45-4415-BEA2-782AF8269951}"/>
    <cellStyle name="Normal 78 2 4" xfId="10827" xr:uid="{C1D503D9-A366-4030-8CF5-951B8A6F9E8B}"/>
    <cellStyle name="Normal 78 2 5" xfId="13057" xr:uid="{1221B31D-5F01-4742-A4AA-3A24672CDB4F}"/>
    <cellStyle name="Normal 78 3" xfId="3277" xr:uid="{681CDA92-000E-4F24-93DB-E3C778516027}"/>
    <cellStyle name="Normal 78 3 2" xfId="7286" xr:uid="{7CD1DA46-092B-464D-B676-E39BFF21B34A}"/>
    <cellStyle name="Normal 78 3 3" xfId="28194" xr:uid="{2E1DEC71-F24B-4EDF-9A00-0E989643B78F}"/>
    <cellStyle name="Normal 78 4" xfId="1249" xr:uid="{42CA8A0B-7F0D-4882-9949-A2A4C140F065}"/>
    <cellStyle name="Normal 78 4 2" xfId="8492" xr:uid="{4978FD74-B931-44EF-BF53-C8EC25B54C9C}"/>
    <cellStyle name="Normal 78 4 3" xfId="13224" xr:uid="{5200A062-3DB6-4A02-8FEB-ADB6FF2243B8}"/>
    <cellStyle name="Normal 78 5" xfId="5295" xr:uid="{F10B32AC-763E-4FE3-ACCB-0BB1FE6AA786}"/>
    <cellStyle name="Normal 78 6" xfId="9790" xr:uid="{9B8DEDC3-C88B-4E15-88A5-799A97D16754}"/>
    <cellStyle name="Normal 78 7" xfId="12020" xr:uid="{1C29B45B-19C7-490D-9F32-A84F9B66B791}"/>
    <cellStyle name="Normal 79" xfId="22" xr:uid="{00000000-0005-0000-0000-00001E000000}"/>
    <cellStyle name="Normal 79 2" xfId="2314" xr:uid="{0F66C149-D7A7-4596-9989-34E0E01A4BA1}"/>
    <cellStyle name="Normal 79 2 2" xfId="4338" xr:uid="{90FBEB9E-3841-4706-B551-772793DD2729}"/>
    <cellStyle name="Normal 79 2 2 2" xfId="8347" xr:uid="{1F701D7D-5458-4218-8855-5A1085EAC4A9}"/>
    <cellStyle name="Normal 79 2 2 3" xfId="29219" xr:uid="{E1EF703B-FA42-45B4-B046-1F86B950EAD1}"/>
    <cellStyle name="Normal 79 2 3" xfId="6356" xr:uid="{0E255930-0775-416D-8E97-A3516C362817}"/>
    <cellStyle name="Normal 79 2 4" xfId="10851" xr:uid="{A17EB94B-AB94-4EF9-8CD1-62F6804A30F4}"/>
    <cellStyle name="Normal 79 2 5" xfId="13081" xr:uid="{AEB14922-CEBD-48AD-B6CE-A4D942F48559}"/>
    <cellStyle name="Normal 79 3" xfId="3301" xr:uid="{A1D2F6DA-BD0A-48B1-B35B-1CB65ED51B67}"/>
    <cellStyle name="Normal 79 3 2" xfId="7310" xr:uid="{DD76DC55-ABAC-4DE5-9D2C-5F3C9F1D5609}"/>
    <cellStyle name="Normal 79 3 3" xfId="28217" xr:uid="{E79110E6-F109-4B16-BFF4-8CA42E79AA65}"/>
    <cellStyle name="Normal 79 4" xfId="1273" xr:uid="{8B1AFA3A-921E-431D-939D-5C7779EEB5A2}"/>
    <cellStyle name="Normal 79 4 2" xfId="8485" xr:uid="{C37BCABB-3FAD-49A4-B7AE-3FC392808DAC}"/>
    <cellStyle name="Normal 79 4 3" xfId="27123" xr:uid="{B6B27116-9C8A-4CC1-9C5A-A63E50EBF140}"/>
    <cellStyle name="Normal 79 5" xfId="5319" xr:uid="{3BC579A8-571A-432A-A8B5-ECDF2A662182}"/>
    <cellStyle name="Normal 79 6" xfId="9814" xr:uid="{CBE3E919-66C6-4FDA-9DF7-DC181A1A44EC}"/>
    <cellStyle name="Normal 79 7" xfId="12044" xr:uid="{83120142-345F-493B-903A-E4E4811D66C3}"/>
    <cellStyle name="Normal 8" xfId="182" xr:uid="{7E3A9854-01F6-47FA-90F0-4013ABBC2EF9}"/>
    <cellStyle name="Normal 8 2" xfId="250" xr:uid="{7CD05EC7-35FA-40BE-BD5A-4A867DA3E241}"/>
    <cellStyle name="Normal 8 2 2" xfId="1763" xr:uid="{3C3CABF6-3811-447B-8F00-24CCE5171164}"/>
    <cellStyle name="Normal 8 2 2 2" xfId="3787" xr:uid="{23EA4394-3BE8-4F4F-AE09-5034E717FCDA}"/>
    <cellStyle name="Normal 8 2 2 2 2" xfId="7796" xr:uid="{9F87CEEA-D9C6-427D-97B1-EE687995B75F}"/>
    <cellStyle name="Normal 8 2 2 2 3" xfId="28682" xr:uid="{BB6C77A8-230D-41A2-894B-3866D4AF25FB}"/>
    <cellStyle name="Normal 8 2 2 3" xfId="5805" xr:uid="{6749AF4E-7E33-42D6-837C-E900E1CA7623}"/>
    <cellStyle name="Normal 8 2 2 4" xfId="10300" xr:uid="{CAD3CB89-949A-4875-9985-B9A36371B586}"/>
    <cellStyle name="Normal 8 2 2 5" xfId="12530" xr:uid="{E0083AE8-9FFF-4F7A-83E5-80C08041B2C2}"/>
    <cellStyle name="Normal 8 2 3" xfId="716" xr:uid="{23EE3E26-3267-4840-AB16-BBF19A2F693C}"/>
    <cellStyle name="Normal 8 2 3 2" xfId="2750" xr:uid="{D3052AA5-F6FA-46D1-A46D-ADA8077978F5}"/>
    <cellStyle name="Normal 8 2 3 2 2" xfId="6759" xr:uid="{EBEF89C3-AD5C-4894-9A3C-E0598DF64E13}"/>
    <cellStyle name="Normal 8 2 3 2 3" xfId="27700" xr:uid="{B26FDD47-C81D-4BB3-B187-BF76D1E64807}"/>
    <cellStyle name="Normal 8 2 3 3" xfId="4767" xr:uid="{4DF49BA2-B541-4C33-B6F0-B28599A8B165}"/>
    <cellStyle name="Normal 8 2 3 4" xfId="9262" xr:uid="{FD9F15E5-6B8B-4B14-8E05-9EC262B770F0}"/>
    <cellStyle name="Normal 8 2 3 5" xfId="11491" xr:uid="{52AD19BE-E48C-43FE-B00C-FF5464E28D50}"/>
    <cellStyle name="Normal 8 2 4" xfId="27389" xr:uid="{316F50C4-8C49-4B30-8E6B-0CD73EBB0142}"/>
    <cellStyle name="Normal 8 2 5" xfId="27259" xr:uid="{2C94C369-3422-4C7C-B313-CBAB21300004}"/>
    <cellStyle name="Normal 8 3" xfId="989" xr:uid="{2074782F-906F-4953-8BDB-C3B834551B75}"/>
    <cellStyle name="Normal 8 3 2" xfId="2030" xr:uid="{D3D139E9-5A77-44AA-8E7E-CCD83269B1F8}"/>
    <cellStyle name="Normal 8 3 2 2" xfId="4054" xr:uid="{1AC94B39-CA7E-4896-B335-C20102B0CDFA}"/>
    <cellStyle name="Normal 8 3 2 2 2" xfId="8063" xr:uid="{A460A9D3-BCA5-41EE-B039-B847E1E9FCB6}"/>
    <cellStyle name="Normal 8 3 2 2 3" xfId="28942" xr:uid="{B5969A08-0B7E-4088-947B-BE710E85BF32}"/>
    <cellStyle name="Normal 8 3 2 3" xfId="6072" xr:uid="{2B6628A6-DC4C-439D-B96A-183CAEA58420}"/>
    <cellStyle name="Normal 8 3 2 4" xfId="10567" xr:uid="{66F56A63-8306-41BE-A384-1DACF581BC71}"/>
    <cellStyle name="Normal 8 3 2 5" xfId="12797" xr:uid="{4E9EBAC1-26B8-473A-A328-65758C14AA2C}"/>
    <cellStyle name="Normal 8 3 3" xfId="3017" xr:uid="{C76C51F7-55ED-492C-852B-045B68EA597F}"/>
    <cellStyle name="Normal 8 3 3 2" xfId="7026" xr:uid="{877386D7-4F5E-4763-B636-FE447B01F0B0}"/>
    <cellStyle name="Normal 8 3 3 3" xfId="27945" xr:uid="{77EA0C2D-E8BA-4618-9EED-B44ACB4FCDD9}"/>
    <cellStyle name="Normal 8 3 4" xfId="5035" xr:uid="{09197694-2BB2-49A2-AB39-8BECB725CF6D}"/>
    <cellStyle name="Normal 8 3 4 2" xfId="26081" xr:uid="{39C0C1D9-9A65-4E3C-A99E-4CD1DBE0E70D}"/>
    <cellStyle name="Normal 8 3 5" xfId="9530" xr:uid="{2DB44315-6CF6-4A58-B0BA-14CDDDD2AD49}"/>
    <cellStyle name="Normal 8 3 6" xfId="11760" xr:uid="{AAE241CC-451C-4ADA-B6D3-02C74268E602}"/>
    <cellStyle name="Normal 8 4" xfId="1494" xr:uid="{3C31C838-7A9F-42E6-AA57-C6ED6C67C9EA}"/>
    <cellStyle name="Normal 8 4 2" xfId="3519" xr:uid="{FC5D6D45-5328-4390-8757-9961693D0826}"/>
    <cellStyle name="Normal 8 4 2 2" xfId="7528" xr:uid="{00D59E36-7FA3-4EA8-AF38-19597DB21059}"/>
    <cellStyle name="Normal 8 4 2 3" xfId="28433" xr:uid="{B739417B-60A5-4B26-B2D6-B5C9F495AB91}"/>
    <cellStyle name="Normal 8 4 3" xfId="5537" xr:uid="{DC860228-58FA-4A76-9990-043235839ECC}"/>
    <cellStyle name="Normal 8 4 4" xfId="10032" xr:uid="{C94345C7-BEFD-4528-A3B5-7CBF67DCE84B}"/>
    <cellStyle name="Normal 8 4 5" xfId="12262" xr:uid="{D23D422B-BC32-4CD7-B341-93C25C9B9073}"/>
    <cellStyle name="Normal 8 5" xfId="2453" xr:uid="{518A3DB8-C96D-4807-9C3A-5D8EC9EBCFDB}"/>
    <cellStyle name="Normal 8 5 2" xfId="6462" xr:uid="{265ACC9E-7F8F-489A-9269-CA2E2F81AA7C}"/>
    <cellStyle name="Normal 8 5 3" xfId="27343" xr:uid="{33A2D770-6556-4A91-96A9-3BFF2D5B41C7}"/>
    <cellStyle name="Normal 8 6" xfId="4447" xr:uid="{3539FA1D-563F-4C3A-8F8D-782731ABE736}"/>
    <cellStyle name="Normal 8 7" xfId="8422" xr:uid="{2E267B9A-EB3A-42DC-A216-DABEBD790026}"/>
    <cellStyle name="Normal 8 8" xfId="8945" xr:uid="{4D05518F-A8ED-4FC0-9024-C287C70A1404}"/>
    <cellStyle name="Normal 8 9" xfId="11130" xr:uid="{615EF168-CA4E-4593-8982-C42ECA4C8EB0}"/>
    <cellStyle name="Normal 80" xfId="23" xr:uid="{00000000-0005-0000-0000-00001F000000}"/>
    <cellStyle name="Normal 80 2" xfId="3325" xr:uid="{23831F73-5BBC-4788-AFA2-D1BCD4DA9BF1}"/>
    <cellStyle name="Normal 80 2 2" xfId="7334" xr:uid="{F442CB8D-1A77-47A5-BD7A-BBD2DC28FE3F}"/>
    <cellStyle name="Normal 80 2 3" xfId="28240" xr:uid="{53B538AD-6AEF-4A9D-BB88-1D9129FFF9DF}"/>
    <cellStyle name="Normal 80 3" xfId="1297" xr:uid="{3FFD71AE-90C2-4FF8-BDA6-AF2DA565510B}"/>
    <cellStyle name="Normal 80 3 2" xfId="8681" xr:uid="{F23E44DB-A7C5-4AC9-AFF4-7DC637C6F855}"/>
    <cellStyle name="Normal 80 4" xfId="5343" xr:uid="{6332522F-61B6-4CD6-A3DF-A3B817C13C2C}"/>
    <cellStyle name="Normal 80 5" xfId="9838" xr:uid="{C257B64B-186C-4309-963A-E61CA3523E45}"/>
    <cellStyle name="Normal 80 6" xfId="12068" xr:uid="{410C1B0B-DF45-410B-B7F8-50507968BC71}"/>
    <cellStyle name="Normal 81" xfId="1321" xr:uid="{7BB404D3-7A0B-4CF9-B0A6-B346C407DAE5}"/>
    <cellStyle name="Normal 81 2" xfId="3349" xr:uid="{5CEB7BE1-62A4-4E18-B505-7E4842303F46}"/>
    <cellStyle name="Normal 81 2 2" xfId="7358" xr:uid="{718A07FA-8969-4D53-805D-87EF580418EE}"/>
    <cellStyle name="Normal 81 2 3" xfId="28263" xr:uid="{D0E9000C-98C8-4D93-AF75-12DB0117C0D0}"/>
    <cellStyle name="Normal 81 3" xfId="5367" xr:uid="{A6389D03-C117-4F2F-B6BA-CCE0B070BC9E}"/>
    <cellStyle name="Normal 81 4" xfId="9862" xr:uid="{9B93494E-F888-4FC4-81B8-E6F2A4F1F89F}"/>
    <cellStyle name="Normal 81 5" xfId="12092" xr:uid="{F1004211-E354-4282-B84D-107E17BD4711}"/>
    <cellStyle name="Normal 82" xfId="24" xr:uid="{00000000-0005-0000-0000-000020000000}"/>
    <cellStyle name="Normal 82 2" xfId="3373" xr:uid="{9A3B552E-6F9E-486D-B56C-C34F0DCBCB9B}"/>
    <cellStyle name="Normal 82 2 2" xfId="7382" xr:uid="{2D5B2950-1756-420A-B6D7-AC22C655DCA9}"/>
    <cellStyle name="Normal 82 2 3" xfId="28286" xr:uid="{904321F5-E05E-49CF-BAE7-352DF952E5A2}"/>
    <cellStyle name="Normal 82 3" xfId="1345" xr:uid="{91F83C07-B308-492F-85F3-1AC8BFD19E07}"/>
    <cellStyle name="Normal 82 3 2" xfId="8499" xr:uid="{921AEE8F-8214-48FF-8414-0A4DE484B4F1}"/>
    <cellStyle name="Normal 82 4" xfId="5391" xr:uid="{27876E9B-F01D-4CC2-8156-CCA7F9BFC40E}"/>
    <cellStyle name="Normal 82 5" xfId="9886" xr:uid="{9595A554-577A-4E0E-8676-5B3EEE3A3E4C}"/>
    <cellStyle name="Normal 82 6" xfId="12116" xr:uid="{4A0B624F-E806-4F96-AB70-6657E04B909C}"/>
    <cellStyle name="Normal 83" xfId="1369" xr:uid="{3256F1B3-8ACA-4433-9426-52FC5531F3A3}"/>
    <cellStyle name="Normal 83 2" xfId="3397" xr:uid="{FCC2DB90-A26E-46D5-85BC-08E1F3239D9C}"/>
    <cellStyle name="Normal 83 2 2" xfId="7406" xr:uid="{2D7A1B2D-6A58-47E0-A80F-29C08904B31F}"/>
    <cellStyle name="Normal 83 2 3" xfId="28310" xr:uid="{D370D7B8-33D3-4CA3-9594-7493218BD2E7}"/>
    <cellStyle name="Normal 83 3" xfId="5415" xr:uid="{4FB9B4FE-2D71-4639-BA26-2CFA3A95156C}"/>
    <cellStyle name="Normal 83 4" xfId="9910" xr:uid="{65C21074-A734-469D-B17D-1B7627C459A1}"/>
    <cellStyle name="Normal 83 5" xfId="12140" xr:uid="{4195B367-B5C5-4A05-B1FC-7E2C4E7E829C}"/>
    <cellStyle name="Normal 84" xfId="25" xr:uid="{00000000-0005-0000-0000-000021000000}"/>
    <cellStyle name="Normal 84 2" xfId="2374" xr:uid="{C96D576C-4F07-40EB-A090-945D08BBCF6A}"/>
    <cellStyle name="Normal 84 3" xfId="393" xr:uid="{74E89A15-EAB8-426F-A1AA-B6C073E09755}"/>
    <cellStyle name="Normal 84 3 2" xfId="8512" xr:uid="{66A3C5AC-6A16-407F-9371-1A36DC0C9BE1}"/>
    <cellStyle name="Normal 84 4" xfId="8513" xr:uid="{D46136C3-18EC-4B36-AB17-5A4B34E4E23F}"/>
    <cellStyle name="Normal 85" xfId="26" xr:uid="{00000000-0005-0000-0000-000022000000}"/>
    <cellStyle name="Normal 85 2" xfId="2372" xr:uid="{AF18CC48-1555-4887-909D-B2A820B234A2}"/>
    <cellStyle name="Normal 85 3" xfId="630" xr:uid="{49B65A8E-F82A-4076-87AC-A7734C815F69}"/>
    <cellStyle name="Normal 85 3 2" xfId="8703" xr:uid="{365405A6-D245-4605-81E4-F3BF263038F8}"/>
    <cellStyle name="Normal 85 4" xfId="8546" xr:uid="{148DE648-A8AE-4EC0-B89F-9CA82556995A}"/>
    <cellStyle name="Normal 86" xfId="2356" xr:uid="{C315F5F1-3700-4CB0-B0BC-DBA88B16C05C}"/>
    <cellStyle name="Normal 87" xfId="27" xr:uid="{00000000-0005-0000-0000-000023000000}"/>
    <cellStyle name="Normal 87 2" xfId="2358" xr:uid="{5907D532-ABF1-4AFD-97D3-4EAFF74FC9EC}"/>
    <cellStyle name="Normal 87 3" xfId="8657" xr:uid="{D6C0605E-D650-48F2-BA65-69F1B6057E37}"/>
    <cellStyle name="Normal 88" xfId="28" xr:uid="{00000000-0005-0000-0000-000024000000}"/>
    <cellStyle name="Normal 88 2" xfId="2354" xr:uid="{51CE8A45-1C88-4DD4-AE82-D357F843329A}"/>
    <cellStyle name="Normal 88 3" xfId="4376" xr:uid="{77EB3658-EF09-4F91-8803-60AACD6C93FF}"/>
    <cellStyle name="Normal 89" xfId="29" xr:uid="{00000000-0005-0000-0000-000025000000}"/>
    <cellStyle name="Normal 89 2" xfId="2387" xr:uid="{182FCB5C-313E-499E-8B0A-346E79D92B60}"/>
    <cellStyle name="Normal 89 2 2" xfId="6396" xr:uid="{1710C633-BB85-468F-B0A5-38952A3137ED}"/>
    <cellStyle name="Normal 89 3" xfId="108" xr:uid="{435CC20E-76DE-44E6-AF8B-5C26D8DD6C4C}"/>
    <cellStyle name="Normal 89 3 2" xfId="8730" xr:uid="{52DD6DA5-39C0-400B-BDA6-56EEEAB48291}"/>
    <cellStyle name="Normal 89 4" xfId="4381" xr:uid="{D93E06A3-79E0-4BE4-B48A-EA50A36D7CED}"/>
    <cellStyle name="Normal 89 5" xfId="11051" xr:uid="{FC5BA5CC-FCD2-4C0A-99EE-55666D812150}"/>
    <cellStyle name="Normal 9" xfId="95" xr:uid="{74F3214B-5DCD-4C15-8B97-88DA5F9D8E72}"/>
    <cellStyle name="Normal 9 2" xfId="251" xr:uid="{179E5A04-7D82-4DEA-A939-75EBD976DDF5}"/>
    <cellStyle name="Normal 9 2 2" xfId="1764" xr:uid="{D87AC0AD-71FF-4179-A70E-C6E6B144541B}"/>
    <cellStyle name="Normal 9 2 2 2" xfId="3788" xr:uid="{9A970D6F-E9A2-4F6D-92D9-3BF2A205A18A}"/>
    <cellStyle name="Normal 9 2 2 2 2" xfId="7797" xr:uid="{18D566B5-0A61-4739-97D9-6DCF59E4DABC}"/>
    <cellStyle name="Normal 9 2 2 2 3" xfId="28683" xr:uid="{AA4F9769-9D99-4740-8177-633D78FDA1D0}"/>
    <cellStyle name="Normal 9 2 2 3" xfId="5806" xr:uid="{26CEFBC0-5F42-4EC1-B3A2-30AC94749AC3}"/>
    <cellStyle name="Normal 9 2 2 4" xfId="10301" xr:uid="{27DE246E-E8E5-4177-B494-A3B20DC4DD97}"/>
    <cellStyle name="Normal 9 2 2 5" xfId="12531" xr:uid="{5F0AB1F2-DFD4-4668-8AF8-0E4A36E708EB}"/>
    <cellStyle name="Normal 9 2 3" xfId="717" xr:uid="{710D1883-4844-42FE-AB47-B202D2FAE41A}"/>
    <cellStyle name="Normal 9 2 3 2" xfId="2751" xr:uid="{F39251C5-6F25-4303-988D-AA61E19BC848}"/>
    <cellStyle name="Normal 9 2 3 2 2" xfId="6760" xr:uid="{FD4D0C32-2BC7-46EA-B1E6-F29066EA5D1E}"/>
    <cellStyle name="Normal 9 2 3 2 3" xfId="27701" xr:uid="{46651E8C-9517-4668-A754-07CD1DB38EB6}"/>
    <cellStyle name="Normal 9 2 3 3" xfId="4768" xr:uid="{71C332BC-3014-4C8B-B5CC-684E89C65C46}"/>
    <cellStyle name="Normal 9 2 3 4" xfId="9263" xr:uid="{F92C2800-534D-4831-8882-A37ED601EBDA}"/>
    <cellStyle name="Normal 9 2 3 5" xfId="11492" xr:uid="{3B6CC8EE-C3B5-473E-8B3A-1BF6C7DBF5F9}"/>
    <cellStyle name="Normal 9 2 4" xfId="8595" xr:uid="{9C8DFDC5-609A-4E48-83E9-6A9308EF62B5}"/>
    <cellStyle name="Normal 9 2 5" xfId="26083" xr:uid="{5EE220E2-8A9A-4D96-8923-23A28DC784DB}"/>
    <cellStyle name="Normal 9 3" xfId="990" xr:uid="{588B2203-1F25-415A-8899-D493BF26F2DD}"/>
    <cellStyle name="Normal 9 3 2" xfId="2031" xr:uid="{7C254C5A-9F62-446A-80CA-AF9F6AC49CA8}"/>
    <cellStyle name="Normal 9 3 2 2" xfId="4055" xr:uid="{F24D82EB-91EB-48D8-8EB7-8067897F0001}"/>
    <cellStyle name="Normal 9 3 2 2 2" xfId="8064" xr:uid="{3AA7E683-F870-4D7D-8B49-725C2D8F2A5C}"/>
    <cellStyle name="Normal 9 3 2 2 3" xfId="28943" xr:uid="{F9AA94A1-2E43-4AFE-A16C-3ECE555029AF}"/>
    <cellStyle name="Normal 9 3 2 3" xfId="6073" xr:uid="{FCBAB595-3CD0-4FDA-ACBB-A45FDE77ED7B}"/>
    <cellStyle name="Normal 9 3 2 4" xfId="10568" xr:uid="{43D33053-95D3-4D25-A55D-89C40855D41A}"/>
    <cellStyle name="Normal 9 3 2 5" xfId="12798" xr:uid="{967F517E-D881-47E2-BB4F-BAAD61DD776A}"/>
    <cellStyle name="Normal 9 3 3" xfId="3018" xr:uid="{5A08CFDD-A3EC-4FED-84ED-3CD44FB7A221}"/>
    <cellStyle name="Normal 9 3 3 2" xfId="7027" xr:uid="{48BD34FF-FEAF-469F-B4E5-58F628CB82D9}"/>
    <cellStyle name="Normal 9 3 3 3" xfId="27946" xr:uid="{5ACC1200-ABB8-430A-997C-BE301A84005F}"/>
    <cellStyle name="Normal 9 3 4" xfId="5036" xr:uid="{6E062B48-A7DA-4805-AC7A-A21A69F972C0}"/>
    <cellStyle name="Normal 9 3 4 2" xfId="26082" xr:uid="{BEA2305F-BF28-4A44-A275-84043235A38C}"/>
    <cellStyle name="Normal 9 3 5" xfId="8687" xr:uid="{AB55AA71-E3A3-4923-8D87-E66149967E89}"/>
    <cellStyle name="Normal 9 3 6" xfId="9531" xr:uid="{91F2CC84-9DC1-45E0-9F6B-F0BEEF77038A}"/>
    <cellStyle name="Normal 9 3 7" xfId="11761" xr:uid="{3C01569C-AAD9-43CE-859E-99D98AD33A01}"/>
    <cellStyle name="Normal 9 4" xfId="1495" xr:uid="{5B569501-D62F-4EE8-99DC-0B4EE5648945}"/>
    <cellStyle name="Normal 9 4 2" xfId="3520" xr:uid="{522AA386-B957-4FD8-83D2-0B242BDF7BC3}"/>
    <cellStyle name="Normal 9 4 2 2" xfId="7529" xr:uid="{2099B950-7FD8-4429-AC3C-AEBF9811A70D}"/>
    <cellStyle name="Normal 9 4 2 3" xfId="28434" xr:uid="{1564806C-FA0D-492A-9507-68F3BAE3CB1D}"/>
    <cellStyle name="Normal 9 4 3" xfId="5538" xr:uid="{9339DA2F-9E2B-4027-9954-9CDCEAC8C1A8}"/>
    <cellStyle name="Normal 9 4 4" xfId="10033" xr:uid="{BAD27265-7CC0-4E3D-8A9E-2FBA7FF30FE0}"/>
    <cellStyle name="Normal 9 4 5" xfId="12263" xr:uid="{352122A4-408C-4570-B36E-34A150804904}"/>
    <cellStyle name="Normal 9 5" xfId="183" xr:uid="{CEF98EB4-AF42-4E07-9015-2FA49F55D37A}"/>
    <cellStyle name="Normal 9 5 2" xfId="4448" xr:uid="{C4A5AA6C-B55B-427F-9175-A757D0B0DF10}"/>
    <cellStyle name="Normal 9 5 3" xfId="27344" xr:uid="{D3779C24-C5F5-4F63-AB39-711A69AF1717}"/>
    <cellStyle name="Normal 9 6" xfId="2454" xr:uid="{AB95C720-D5A0-4C9D-8093-ED6E1EF7DA66}"/>
    <cellStyle name="Normal 9 6 2" xfId="6463" xr:uid="{2C8D3AAF-FC84-4126-B420-73CB3F859628}"/>
    <cellStyle name="Normal 9 7" xfId="8946" xr:uid="{A7CFADEF-79FF-4D15-B48C-3A8C91F803B2}"/>
    <cellStyle name="Normal 9 8" xfId="11131" xr:uid="{B3202105-E4B4-47AE-A040-0C22A32F06E6}"/>
    <cellStyle name="Normal 90" xfId="30" xr:uid="{00000000-0005-0000-0000-000026000000}"/>
    <cellStyle name="Normal 90 2" xfId="2365" xr:uid="{2EFA32F6-5A82-45EB-AD53-BB8BECA8A05C}"/>
    <cellStyle name="Normal 90 3" xfId="8400" xr:uid="{3BCA2C6C-CAE5-410B-B422-AB9F9E29DDD2}"/>
    <cellStyle name="Normal 90 4" xfId="13117" xr:uid="{3D53B4B2-8CDF-411D-85DA-9D57D468E0F8}"/>
    <cellStyle name="Normal 91" xfId="2367" xr:uid="{21DE6E28-782C-4F94-B20A-DA5E6842EF50}"/>
    <cellStyle name="Normal 91 2" xfId="8379" xr:uid="{93A6BEFE-5661-4242-82AA-C30989AB5500}"/>
    <cellStyle name="Normal 91 3" xfId="13118" xr:uid="{F26101ED-F0BD-434A-8A74-07D036A518FA}"/>
    <cellStyle name="Normal 92" xfId="32" xr:uid="{00000000-0005-0000-0000-000027000000}"/>
    <cellStyle name="Normal 92 2" xfId="2363" xr:uid="{65E9FB1F-0DDD-4D0C-BA60-AF9989DF0B2B}"/>
    <cellStyle name="Normal 92 3" xfId="8569" xr:uid="{74CB4E5B-23B6-4E6C-8F56-25BB8FC94D3E}"/>
    <cellStyle name="Normal 92 4" xfId="8717" xr:uid="{EF912764-B90D-4143-BE03-F7F0E2FCA877}"/>
    <cellStyle name="Normal 93" xfId="2371" xr:uid="{A266B1F4-B691-4E72-A975-C4C68DE16B42}"/>
    <cellStyle name="Normal 93 2" xfId="8668" xr:uid="{35A8A2A4-D0A8-46ED-AA6E-D6D04D6AB956}"/>
    <cellStyle name="Normal 94" xfId="31" xr:uid="{00000000-0005-0000-0000-000028000000}"/>
    <cellStyle name="Normal 94 2" xfId="2361" xr:uid="{9AC8EB3B-9BD8-415E-944F-BA2746855869}"/>
    <cellStyle name="Normal 94 3" xfId="4455" xr:uid="{683A2C43-6375-4257-BC0B-8BF760A4B7BE}"/>
    <cellStyle name="Normal 94 4" xfId="8496" xr:uid="{4513B501-8304-4EC5-AACF-621E6EEB3454}"/>
    <cellStyle name="Normal 95" xfId="8460" xr:uid="{7D82108C-3D8A-4AFF-8D03-0026C84CFB4B}"/>
    <cellStyle name="Normal 96" xfId="8466" xr:uid="{16AE4558-3D05-4F59-9D5F-EDB9107D8043}"/>
    <cellStyle name="Normal 97" xfId="8549" xr:uid="{91C6A357-2EB4-43C0-A0C8-517DA6B1AD48}"/>
    <cellStyle name="Normal 98" xfId="8562" xr:uid="{706963EB-D352-49E7-899B-F45C2786A95B}"/>
    <cellStyle name="Normal 99" xfId="8487" xr:uid="{2FBADECE-534B-4A1B-961E-51193A7A74F0}"/>
    <cellStyle name="Note 10" xfId="26085" xr:uid="{60DE0B2A-5E0D-4FDC-B1A5-AB017F21BCE1}"/>
    <cellStyle name="Note 10 2" xfId="26086" xr:uid="{E3D209CA-C2C3-41FE-95BF-7437A4A9FD1A}"/>
    <cellStyle name="Note 10 2 2" xfId="26087" xr:uid="{6C00E910-DB85-4172-AD0C-B109BBA916B7}"/>
    <cellStyle name="Note 10 2 2 2" xfId="26088" xr:uid="{C84F5B99-25F1-465D-8FEE-FC36BDAFF600}"/>
    <cellStyle name="Note 10 2 2 3" xfId="26089" xr:uid="{D03E792F-1A4C-4DEA-9448-B1095F1EA5FA}"/>
    <cellStyle name="Note 10 2 3" xfId="26090" xr:uid="{B1ED5E1A-11FE-4A79-A047-02D7507F596B}"/>
    <cellStyle name="Note 10 2 4" xfId="26091" xr:uid="{3AC5443A-56C0-4436-B443-902F40637CF1}"/>
    <cellStyle name="Note 10 2 5" xfId="26092" xr:uid="{205DDB1A-4AD8-4CE2-8DCB-8FC86B1E297B}"/>
    <cellStyle name="Note 10 3" xfId="26093" xr:uid="{9568C7A0-6F94-485E-88F6-2B11FC795A4B}"/>
    <cellStyle name="Note 10 3 2" xfId="26094" xr:uid="{6850C195-D206-4CC5-A535-3AEE05EC5F1A}"/>
    <cellStyle name="Note 10 3 2 2" xfId="26095" xr:uid="{BDE588F6-9069-4C67-93A2-8AAE1405C3D6}"/>
    <cellStyle name="Note 10 3 2 3" xfId="26096" xr:uid="{DACFCB6F-1FAF-4404-8B85-E606C4C159DF}"/>
    <cellStyle name="Note 10 3 3" xfId="26097" xr:uid="{60CC26BE-9478-421F-A98A-059FAD8CF037}"/>
    <cellStyle name="Note 10 3 4" xfId="26098" xr:uid="{F6F8BA47-DD62-4801-B239-CC9F7DAAEB4D}"/>
    <cellStyle name="Note 10 3 5" xfId="26099" xr:uid="{CD6B5954-894C-4C2F-A196-2E6729D56E2C}"/>
    <cellStyle name="Note 10 4" xfId="26100" xr:uid="{6E7AE939-3343-4942-B066-F2B8FD0C84FF}"/>
    <cellStyle name="Note 10 4 2" xfId="26101" xr:uid="{47D83375-47DA-44D2-9041-DE5528728A66}"/>
    <cellStyle name="Note 10 4 3" xfId="26102" xr:uid="{4E1620A0-E1BC-4D25-ABDF-986BCF3B1F1B}"/>
    <cellStyle name="Note 10 5" xfId="26103" xr:uid="{4103D5B3-C2A0-47AF-A964-8427A03D76BD}"/>
    <cellStyle name="Note 10 6" xfId="26104" xr:uid="{2B0E9252-6832-42DE-BA84-8CF4C66D5A3A}"/>
    <cellStyle name="Note 10 7" xfId="26105" xr:uid="{0384F224-95ED-4AA7-B99A-7448CF2F407E}"/>
    <cellStyle name="Note 11" xfId="26106" xr:uid="{3DD88B03-59A5-4A17-A5EA-EBA6B83A6322}"/>
    <cellStyle name="Note 11 2" xfId="26107" xr:uid="{E06D84B1-4E5F-43B9-802D-3BDE76E3EA5F}"/>
    <cellStyle name="Note 11 2 2" xfId="26108" xr:uid="{ABEF85E1-CEF5-4C3C-B3B3-0DD7FC7204AB}"/>
    <cellStyle name="Note 11 2 2 2" xfId="26109" xr:uid="{B12A0F38-A23D-4DEB-A467-62DD4847E4D3}"/>
    <cellStyle name="Note 11 2 2 3" xfId="26110" xr:uid="{641FE2DB-BCD5-4796-A0C2-9FC3EA747A80}"/>
    <cellStyle name="Note 11 2 3" xfId="26111" xr:uid="{69A88F25-0B47-4818-A6E3-F204E641E2DF}"/>
    <cellStyle name="Note 11 2 4" xfId="26112" xr:uid="{B5C9BFC6-944F-438B-A4CF-417F1A0F1474}"/>
    <cellStyle name="Note 11 2 5" xfId="26113" xr:uid="{39C31F13-6002-4AC4-899B-E6E40EA5C9FF}"/>
    <cellStyle name="Note 11 3" xfId="26114" xr:uid="{436B6F9B-B53C-453D-AA55-E35993E0BA6A}"/>
    <cellStyle name="Note 11 3 2" xfId="26115" xr:uid="{CC96339D-F850-4524-A7D3-089F96A2937A}"/>
    <cellStyle name="Note 11 3 2 2" xfId="26116" xr:uid="{0D6E7DED-2AE3-431D-A90E-EE2D67346EF3}"/>
    <cellStyle name="Note 11 3 2 3" xfId="26117" xr:uid="{C2F52FBB-6ED7-4C7D-85CC-14DB8E249B06}"/>
    <cellStyle name="Note 11 3 3" xfId="26118" xr:uid="{721CF977-FCF1-4279-86A8-020AD1186448}"/>
    <cellStyle name="Note 11 3 4" xfId="26119" xr:uid="{FB36404B-4727-4C7C-9205-4C201C02AA01}"/>
    <cellStyle name="Note 11 3 5" xfId="26120" xr:uid="{EA08E728-A129-4929-9B6E-1506A54CE694}"/>
    <cellStyle name="Note 11 4" xfId="26121" xr:uid="{3CA3651F-85C6-40F9-847F-9B3541B8CD2C}"/>
    <cellStyle name="Note 11 4 2" xfId="26122" xr:uid="{DBFED4C9-F72F-4E20-8CC6-1B0D4D59FDBA}"/>
    <cellStyle name="Note 11 4 3" xfId="26123" xr:uid="{2481042E-C521-40FF-A4BF-7F434A91751F}"/>
    <cellStyle name="Note 11 5" xfId="26124" xr:uid="{6E1D578C-0D67-4EA6-91C5-B25F3EC813B8}"/>
    <cellStyle name="Note 11 6" xfId="26125" xr:uid="{EC38DEF5-C725-4D2F-B105-2D693A5EAE0D}"/>
    <cellStyle name="Note 11 7" xfId="26126" xr:uid="{C8BC97D8-C7A1-431A-AFEC-2DF5674ADDA9}"/>
    <cellStyle name="Note 12" xfId="26127" xr:uid="{C935AC1A-B937-44DA-8D65-5923639D2B3D}"/>
    <cellStyle name="Note 12 2" xfId="26128" xr:uid="{60802D77-1E96-45D9-A9EC-44B4AF038DA7}"/>
    <cellStyle name="Note 12 2 2" xfId="26129" xr:uid="{F8A73E3F-958A-46E2-AECA-4F3696EFD7DA}"/>
    <cellStyle name="Note 12 2 2 2" xfId="26130" xr:uid="{010A783F-BB2F-4ED1-BE98-8D42D269CD0B}"/>
    <cellStyle name="Note 12 2 2 3" xfId="26131" xr:uid="{0E82A1AD-7D4D-4992-A9E0-506BA1AD9010}"/>
    <cellStyle name="Note 12 2 3" xfId="26132" xr:uid="{6526E2E0-FC1C-43F6-B077-6490A75081D8}"/>
    <cellStyle name="Note 12 2 4" xfId="26133" xr:uid="{25D5AA29-321C-483A-B155-D5F95DB00E19}"/>
    <cellStyle name="Note 12 2 5" xfId="26134" xr:uid="{F7F07A0A-5AF8-4CF9-BEF0-512C9037A58E}"/>
    <cellStyle name="Note 12 3" xfId="26135" xr:uid="{011415B7-8FAE-4B5C-9953-2A5752F7927F}"/>
    <cellStyle name="Note 12 3 2" xfId="26136" xr:uid="{21BAB228-2D94-4913-9734-389F596DD6B3}"/>
    <cellStyle name="Note 12 3 2 2" xfId="26137" xr:uid="{68B9892D-94DB-41B9-A8BD-4B7175FC14B6}"/>
    <cellStyle name="Note 12 3 2 3" xfId="26138" xr:uid="{16ED3EE9-F1B2-4FAA-B02D-EA7301C1B048}"/>
    <cellStyle name="Note 12 3 3" xfId="26139" xr:uid="{FBE68555-624D-4918-B77D-77F0BF658E5C}"/>
    <cellStyle name="Note 12 3 4" xfId="26140" xr:uid="{4727B6C9-7DB8-49BE-9F0D-1DD242B42FBE}"/>
    <cellStyle name="Note 12 3 5" xfId="26141" xr:uid="{38668915-B2D1-4F90-B59C-EDBAD3CBDADF}"/>
    <cellStyle name="Note 12 4" xfId="26142" xr:uid="{C43B017E-05A3-4552-9AF1-13A81977EFEA}"/>
    <cellStyle name="Note 12 4 2" xfId="26143" xr:uid="{34F37539-8D17-4753-9870-63CCAA4524AD}"/>
    <cellStyle name="Note 12 4 3" xfId="26144" xr:uid="{B5F53F72-5887-4E82-A7F6-A1C75604EC44}"/>
    <cellStyle name="Note 12 5" xfId="26145" xr:uid="{9A4714CB-4B7E-4FF3-BD80-C4C033D821C2}"/>
    <cellStyle name="Note 12 6" xfId="26146" xr:uid="{7BC267D9-8225-47C3-B7D1-9454468A909B}"/>
    <cellStyle name="Note 12 7" xfId="26147" xr:uid="{5E1F23D1-1440-45C2-B5ED-49DCC61B7AA5}"/>
    <cellStyle name="Note 13" xfId="26148" xr:uid="{23B1E2FD-0343-4632-817E-EA022538ADDE}"/>
    <cellStyle name="Note 13 2" xfId="26149" xr:uid="{909C90AB-C49B-4FBD-9BAE-9397AC7CBA91}"/>
    <cellStyle name="Note 13 2 2" xfId="26150" xr:uid="{F3E4B658-C421-43C1-9B72-AF0EA4F9B192}"/>
    <cellStyle name="Note 13 2 2 2" xfId="26151" xr:uid="{FCE2BF40-7ACA-447C-842A-17515D2B3E70}"/>
    <cellStyle name="Note 13 2 2 3" xfId="26152" xr:uid="{6685D256-0AF8-4A98-9274-2C22F44C1371}"/>
    <cellStyle name="Note 13 2 3" xfId="26153" xr:uid="{DCB44DB2-5C3F-4477-BDA7-A1BAC9880328}"/>
    <cellStyle name="Note 13 2 4" xfId="26154" xr:uid="{07ED409E-81F9-4A73-82EA-EDB8D7B5925F}"/>
    <cellStyle name="Note 13 2 5" xfId="26155" xr:uid="{18807750-2C7C-4FF8-82EA-D38EA2406283}"/>
    <cellStyle name="Note 13 3" xfId="26156" xr:uid="{0D39328C-A260-4719-8761-3C0077CCFA43}"/>
    <cellStyle name="Note 13 3 2" xfId="26157" xr:uid="{40F94173-EB47-41A5-B70C-5F3FEBFA56CE}"/>
    <cellStyle name="Note 13 3 2 2" xfId="26158" xr:uid="{6FF726D5-8FCB-45EE-95C5-285F34FD273A}"/>
    <cellStyle name="Note 13 3 2 3" xfId="26159" xr:uid="{11244512-C1EF-4C71-A508-5F16FD93AC2F}"/>
    <cellStyle name="Note 13 3 3" xfId="26160" xr:uid="{A834D88D-752C-4091-A563-B01F8207DBC1}"/>
    <cellStyle name="Note 13 3 4" xfId="26161" xr:uid="{06EDBC05-37D3-411C-9E6F-470F26E071AE}"/>
    <cellStyle name="Note 13 3 5" xfId="26162" xr:uid="{CCE6417E-7794-4389-A820-B259C2DD0436}"/>
    <cellStyle name="Note 13 4" xfId="26163" xr:uid="{9045E8E9-D80E-4745-902A-67BD310BC4E5}"/>
    <cellStyle name="Note 13 4 2" xfId="26164" xr:uid="{2DCDE437-0484-4D7D-A56B-A8B653FB44C3}"/>
    <cellStyle name="Note 13 4 3" xfId="26165" xr:uid="{5C054B73-32C4-4995-BFDE-EDAE2B4487D6}"/>
    <cellStyle name="Note 13 5" xfId="26166" xr:uid="{3C9E6E4C-FD75-4A6E-8733-285E42C12541}"/>
    <cellStyle name="Note 13 6" xfId="26167" xr:uid="{B3B20429-0B1E-4F92-9286-C670C295AF17}"/>
    <cellStyle name="Note 13 7" xfId="26168" xr:uid="{1467D5CE-1386-47EE-9A9D-1C18F8E64C95}"/>
    <cellStyle name="Note 14" xfId="26169" xr:uid="{8B9D7C28-BB32-4604-A2F1-52D07A654A09}"/>
    <cellStyle name="Note 14 2" xfId="26170" xr:uid="{5BF6F514-03EE-4649-A64F-99BB4F13EE9F}"/>
    <cellStyle name="Note 14 2 2" xfId="26171" xr:uid="{75561C06-E2BD-44EC-A84D-B4DAB6A24F02}"/>
    <cellStyle name="Note 14 2 3" xfId="26172" xr:uid="{0B3042AE-0E83-4232-9255-EB0490B02F2A}"/>
    <cellStyle name="Note 14 3" xfId="26173" xr:uid="{15B1BBF9-7F03-4723-B253-D1CA94FF4E05}"/>
    <cellStyle name="Note 14 4" xfId="26174" xr:uid="{03B8E5F7-801C-43B2-9563-1E7F5A46D8F8}"/>
    <cellStyle name="Note 14 5" xfId="26175" xr:uid="{5DA868F9-3F78-44B5-8161-98C0DB5EC586}"/>
    <cellStyle name="Note 15" xfId="26176" xr:uid="{B0FBFA60-982B-41BC-8399-B055C1B2976C}"/>
    <cellStyle name="Note 16" xfId="26177" xr:uid="{199C12D0-E5AA-48D2-A15E-397095715AD2}"/>
    <cellStyle name="Note 17" xfId="26178" xr:uid="{39910482-520D-4DAD-A395-2D1B6C1BCF1A}"/>
    <cellStyle name="Note 18" xfId="26179" xr:uid="{55500DC3-8CB4-4F24-AD58-69487BE2FB4D}"/>
    <cellStyle name="Note 19" xfId="26180" xr:uid="{435F4E8F-49D1-49C9-B645-570ED58FC016}"/>
    <cellStyle name="Note 2" xfId="399" xr:uid="{F9A0993E-EC1F-42A7-85DE-40788B8ACE16}"/>
    <cellStyle name="Note 2 10" xfId="619" xr:uid="{BEA79BEA-46BD-4DAB-A093-2C2A85961ECC}"/>
    <cellStyle name="Note 2 10 2" xfId="1675" xr:uid="{BC6A6253-F083-490D-A0E1-8F62EA1F8693}"/>
    <cellStyle name="Note 2 10 2 2" xfId="3699" xr:uid="{57DE3092-8626-473F-B634-C1F023AD0834}"/>
    <cellStyle name="Note 2 10 2 2 2" xfId="7708" xr:uid="{10832B64-4502-427C-9CD1-E2F4D9E6CDE3}"/>
    <cellStyle name="Note 2 10 2 2 3" xfId="28607" xr:uid="{6DF724F7-9733-4F6D-82A8-BDF42C42B39E}"/>
    <cellStyle name="Note 2 10 2 3" xfId="5717" xr:uid="{31EA788D-F1AF-4B7A-8041-1C282E2FC95F}"/>
    <cellStyle name="Note 2 10 2 4" xfId="10212" xr:uid="{B1775BA4-7293-456B-80C9-BAE85AE744A4}"/>
    <cellStyle name="Note 2 10 2 5" xfId="12442" xr:uid="{C6A44924-48D5-44B9-9C67-A021BD27908A}"/>
    <cellStyle name="Note 2 10 3" xfId="2662" xr:uid="{8165A016-BE29-423E-98F1-72C8F30F503F}"/>
    <cellStyle name="Note 2 10 3 2" xfId="6671" xr:uid="{3C6F4D80-CEA0-476A-9A02-04FF0C08662F}"/>
    <cellStyle name="Note 2 10 3 3" xfId="27622" xr:uid="{FE793338-8797-42A5-8FEE-C74A1DE262F9}"/>
    <cellStyle name="Note 2 10 4" xfId="4678" xr:uid="{4F40ADE4-417A-4D02-8BAF-0E36F9FD34A7}"/>
    <cellStyle name="Note 2 10 4 2" xfId="26182" xr:uid="{BC29226C-A3AF-40CE-9C5E-7EB19004D824}"/>
    <cellStyle name="Note 2 10 5" xfId="9173" xr:uid="{D7E6EB45-3F87-437C-A4E0-88A57B2FD916}"/>
    <cellStyle name="Note 2 10 6" xfId="11399" xr:uid="{CE930E0B-38F5-4149-8668-7188E3558D4E}"/>
    <cellStyle name="Note 2 11" xfId="901" xr:uid="{FBAB920A-8255-4FE1-8732-A33D0F397488}"/>
    <cellStyle name="Note 2 11 2" xfId="1942" xr:uid="{4C783255-6B11-4993-B681-B898439A37A3}"/>
    <cellStyle name="Note 2 11 2 2" xfId="3966" xr:uid="{BC0D81EF-E84D-46FD-8413-89BC482F90F6}"/>
    <cellStyle name="Note 2 11 2 2 2" xfId="7975" xr:uid="{D65E7F0F-C3C4-4312-B7BD-BC2EE9B39D97}"/>
    <cellStyle name="Note 2 11 2 2 3" xfId="28855" xr:uid="{FD85A345-DC04-4FD7-982C-2E43CA101DB9}"/>
    <cellStyle name="Note 2 11 2 3" xfId="5984" xr:uid="{B259B269-6682-4556-9793-1F1E3129DBB7}"/>
    <cellStyle name="Note 2 11 2 4" xfId="10479" xr:uid="{71A03D00-07EA-4F28-82E8-79548097FCBF}"/>
    <cellStyle name="Note 2 11 2 5" xfId="12709" xr:uid="{85500CC6-7855-4ED9-B424-7C2B29F8A4C6}"/>
    <cellStyle name="Note 2 11 3" xfId="2929" xr:uid="{5ADC8D9B-6E7B-4D5E-8877-F4F5DB359EED}"/>
    <cellStyle name="Note 2 11 3 2" xfId="6938" xr:uid="{F439E36A-2859-44C5-BCB4-2760FC5EAA6B}"/>
    <cellStyle name="Note 2 11 3 3" xfId="27870" xr:uid="{76EC8E94-BBC0-4070-9663-9B207715B38D}"/>
    <cellStyle name="Note 2 11 4" xfId="4947" xr:uid="{6222F84E-8342-4085-8576-59ABD631EEFE}"/>
    <cellStyle name="Note 2 11 4 2" xfId="26183" xr:uid="{56817EE2-DDAA-4E41-9EBE-3332BAC04A9B}"/>
    <cellStyle name="Note 2 11 5" xfId="9442" xr:uid="{B79B350C-A3CF-4794-8E27-204DB637072D}"/>
    <cellStyle name="Note 2 11 6" xfId="11672" xr:uid="{BACB6D17-A105-4D46-B0A7-CA3D9C9FCFC1}"/>
    <cellStyle name="Note 2 12" xfId="1170" xr:uid="{20CDFF06-2BB8-45CD-9EF3-752834B92EA8}"/>
    <cellStyle name="Note 2 12 2" xfId="2211" xr:uid="{3B38B155-0089-4990-90B9-9F077B929490}"/>
    <cellStyle name="Note 2 12 2 2" xfId="4235" xr:uid="{D816A438-F1F9-430D-AE49-D2C964BDCDA3}"/>
    <cellStyle name="Note 2 12 2 2 2" xfId="8244" xr:uid="{976DC830-7960-4AFC-9471-0E4C39A502BF}"/>
    <cellStyle name="Note 2 12 2 2 3" xfId="29120" xr:uid="{28A7A824-9373-413C-9E1F-789424A93177}"/>
    <cellStyle name="Note 2 12 2 3" xfId="6253" xr:uid="{7327D5CC-7A84-4E8E-B7FC-4A799774A3EC}"/>
    <cellStyle name="Note 2 12 2 4" xfId="10748" xr:uid="{C2CF658B-D0D4-4482-BF43-EC81CD83FCC2}"/>
    <cellStyle name="Note 2 12 2 5" xfId="12978" xr:uid="{3063693E-F055-48C2-8596-69F17B984C57}"/>
    <cellStyle name="Note 2 12 3" xfId="3198" xr:uid="{64DED725-ECDC-4639-876B-F9B92C8180D7}"/>
    <cellStyle name="Note 2 12 3 2" xfId="7207" xr:uid="{FFF2FA3C-D6AD-47BE-936D-3CE6738F7359}"/>
    <cellStyle name="Note 2 12 3 3" xfId="28119" xr:uid="{A4CD53CA-4773-4141-940B-D1B21FA1AB74}"/>
    <cellStyle name="Note 2 12 4" xfId="5216" xr:uid="{6B1CA358-4A8B-4CD4-BE6B-57100DB5ADF2}"/>
    <cellStyle name="Note 2 12 4 2" xfId="26184" xr:uid="{6682518E-294C-4EDC-9C8A-792032C453EB}"/>
    <cellStyle name="Note 2 12 5" xfId="9711" xr:uid="{F715324C-013D-4043-93D9-F6BC74A039FA}"/>
    <cellStyle name="Note 2 12 6" xfId="11941" xr:uid="{FE7D91F7-FC37-475B-90FF-BA31B4F8EAF1}"/>
    <cellStyle name="Note 2 13" xfId="1195" xr:uid="{87F77DA4-CB3C-493B-B783-5803F38F8165}"/>
    <cellStyle name="Note 2 13 2" xfId="2236" xr:uid="{A4B84691-52CC-4F90-8D3B-5109567D52A4}"/>
    <cellStyle name="Note 2 13 2 2" xfId="4260" xr:uid="{E20D760E-BFC6-4C58-957C-995AD306FD1F}"/>
    <cellStyle name="Note 2 13 2 2 2" xfId="8269" xr:uid="{8C84FD29-5F27-4612-BDC6-B7F45C6A795C}"/>
    <cellStyle name="Note 2 13 2 2 3" xfId="29144" xr:uid="{8F4B6F69-1751-47DE-8730-5BCF56B02EAA}"/>
    <cellStyle name="Note 2 13 2 3" xfId="6278" xr:uid="{A84F61DE-4A8A-48F0-95A1-EFC1C77FBA4B}"/>
    <cellStyle name="Note 2 13 2 4" xfId="10773" xr:uid="{8B07AE7A-7D23-49B9-9553-CE79A6E0CC37}"/>
    <cellStyle name="Note 2 13 2 5" xfId="13003" xr:uid="{B8BBA4CE-3C5E-47B9-AE21-36729D3B72FB}"/>
    <cellStyle name="Note 2 13 3" xfId="3223" xr:uid="{40603A89-F4F9-4E0A-B3B0-D5593E9FCDB1}"/>
    <cellStyle name="Note 2 13 3 2" xfId="7232" xr:uid="{C74874AE-70FD-4E8A-A1EF-CD234A300C9A}"/>
    <cellStyle name="Note 2 13 3 3" xfId="27202" xr:uid="{DF5F611F-25C8-4FBF-8CB8-F839FECE0857}"/>
    <cellStyle name="Note 2 13 4" xfId="5241" xr:uid="{38AEE5DC-5C09-40BF-9B79-43B4693B2F10}"/>
    <cellStyle name="Note 2 13 5" xfId="9736" xr:uid="{3C454E69-C6BD-4C15-A93E-A51D12388156}"/>
    <cellStyle name="Note 2 13 6" xfId="11966" xr:uid="{EBF32B5A-C386-47B0-B8A0-A47475CF9D76}"/>
    <cellStyle name="Note 2 14" xfId="1220" xr:uid="{9C99C52F-B46B-4E6F-A5DF-DE9BF899C6E7}"/>
    <cellStyle name="Note 2 14 2" xfId="2261" xr:uid="{5F20A722-9679-42C5-87F1-9C1E0A60BC9F}"/>
    <cellStyle name="Note 2 14 2 2" xfId="4285" xr:uid="{A9F02B40-71C5-4DE7-AB5B-D8BCF6F77F8F}"/>
    <cellStyle name="Note 2 14 2 2 2" xfId="8294" xr:uid="{FD3A978A-F0AD-4C43-842A-BC610305EFB1}"/>
    <cellStyle name="Note 2 14 2 2 3" xfId="29168" xr:uid="{E90F9126-E32D-4A24-A9AC-D5D7F776FF70}"/>
    <cellStyle name="Note 2 14 2 3" xfId="6303" xr:uid="{25653DD6-8D6C-4A93-BF7C-786203A10B3D}"/>
    <cellStyle name="Note 2 14 2 4" xfId="10798" xr:uid="{6A4AF5FF-DD94-43BA-962E-924C057289FB}"/>
    <cellStyle name="Note 2 14 2 5" xfId="13028" xr:uid="{5A0F12A1-E535-4169-B7C3-E5C88683CE2E}"/>
    <cellStyle name="Note 2 14 3" xfId="3248" xr:uid="{EF48329F-D8E9-4219-A481-9A9A278706BF}"/>
    <cellStyle name="Note 2 14 3 2" xfId="7257" xr:uid="{E23412D5-6BD8-42E9-A9E5-A4C580D17BCA}"/>
    <cellStyle name="Note 2 14 3 3" xfId="28166" xr:uid="{468D97F2-F6FB-4DAF-A8ED-EA1A1B00E746}"/>
    <cellStyle name="Note 2 14 4" xfId="5266" xr:uid="{C34E6FC2-595F-45B1-93A2-6720D50DE44D}"/>
    <cellStyle name="Note 2 14 4 2" xfId="26181" xr:uid="{B4047116-24D9-4DE5-A5D5-9D87584A8539}"/>
    <cellStyle name="Note 2 14 5" xfId="9761" xr:uid="{8AC78F6F-E19C-42C6-9B6F-673E93B96945}"/>
    <cellStyle name="Note 2 14 6" xfId="11991" xr:uid="{213F8C98-B76A-422C-B0AF-F0A21B38C840}"/>
    <cellStyle name="Note 2 15" xfId="1243" xr:uid="{E1F5B414-5286-4A9D-AC8E-68DF8838DD5B}"/>
    <cellStyle name="Note 2 15 2" xfId="2284" xr:uid="{FDB5FEA5-B477-4535-A285-0A989B47011F}"/>
    <cellStyle name="Note 2 15 2 2" xfId="4308" xr:uid="{A25E8938-FBA4-428A-A24F-1743D16622D0}"/>
    <cellStyle name="Note 2 15 2 2 2" xfId="8317" xr:uid="{62C0502D-1A17-478F-8CD5-F47AB882D81F}"/>
    <cellStyle name="Note 2 15 2 2 3" xfId="29190" xr:uid="{98F2C073-8375-4241-A8DF-4D39647062E7}"/>
    <cellStyle name="Note 2 15 2 3" xfId="6326" xr:uid="{7F213874-532D-46E8-B936-9E0187F07E5D}"/>
    <cellStyle name="Note 2 15 2 4" xfId="10821" xr:uid="{35E3BBA8-4F3C-4334-8F3D-CD2FD1D8ACB7}"/>
    <cellStyle name="Note 2 15 2 5" xfId="13051" xr:uid="{C6EF7D48-92B6-4C58-9716-D7C6038371F3}"/>
    <cellStyle name="Note 2 15 3" xfId="3271" xr:uid="{179C4CF7-80D6-4E68-BCE5-B43365D0DFE3}"/>
    <cellStyle name="Note 2 15 3 2" xfId="7280" xr:uid="{3E2C200D-D193-44A0-83F3-9BA90B44E06A}"/>
    <cellStyle name="Note 2 15 3 3" xfId="28188" xr:uid="{91AF3069-86C8-4C64-A29B-35363BC10CCC}"/>
    <cellStyle name="Note 2 15 4" xfId="5289" xr:uid="{8FE9B708-217E-43A9-899A-407923099A9D}"/>
    <cellStyle name="Note 2 15 5" xfId="9784" xr:uid="{B19E134B-4F9C-4109-B1FF-68B96B6B9C58}"/>
    <cellStyle name="Note 2 15 6" xfId="12014" xr:uid="{0005A613-6D7C-4E4F-B67E-FFC5F645F8F3}"/>
    <cellStyle name="Note 2 16" xfId="1267" xr:uid="{2C861F00-1726-4B2B-B334-59F61DB5971B}"/>
    <cellStyle name="Note 2 16 2" xfId="2308" xr:uid="{709A5930-79B2-4879-A9F7-A9D094059902}"/>
    <cellStyle name="Note 2 16 2 2" xfId="4332" xr:uid="{5E85C9FE-D1BC-45B4-844E-ACAA05E1B6CC}"/>
    <cellStyle name="Note 2 16 2 2 2" xfId="8341" xr:uid="{71BB4AC9-6CE3-4A40-9B7D-DDCF47EA45C9}"/>
    <cellStyle name="Note 2 16 2 2 3" xfId="29213" xr:uid="{25CF29C2-7C57-4689-812E-53E472511BA5}"/>
    <cellStyle name="Note 2 16 2 3" xfId="6350" xr:uid="{0AA6D734-DC0C-4A84-BAFA-D4633D3A63BB}"/>
    <cellStyle name="Note 2 16 2 4" xfId="10845" xr:uid="{BD6E2858-057E-4F03-A329-593A3FD4374D}"/>
    <cellStyle name="Note 2 16 2 5" xfId="13075" xr:uid="{DDEFA162-BFB4-4DDD-94F5-9A6ECD4060F5}"/>
    <cellStyle name="Note 2 16 3" xfId="3295" xr:uid="{5114B91A-B59E-4194-9BDF-61A43681123A}"/>
    <cellStyle name="Note 2 16 3 2" xfId="7304" xr:uid="{9866C0EA-7379-4EB7-9995-080E78DC3179}"/>
    <cellStyle name="Note 2 16 3 3" xfId="28211" xr:uid="{DFADC339-6BE9-4F50-9AAF-5C6D9EBCE835}"/>
    <cellStyle name="Note 2 16 4" xfId="5313" xr:uid="{AE146467-C2E2-43D2-999F-DF15633F6104}"/>
    <cellStyle name="Note 2 16 5" xfId="9808" xr:uid="{73FFB429-3EF0-4A0B-9F72-5544E4C09188}"/>
    <cellStyle name="Note 2 16 6" xfId="12038" xr:uid="{280EC457-3E06-4835-9B30-104944F8CC3A}"/>
    <cellStyle name="Note 2 17" xfId="1291" xr:uid="{FC0D7FD6-B437-4859-9086-C87C78CB026C}"/>
    <cellStyle name="Note 2 17 2" xfId="2332" xr:uid="{E06FD66B-05FA-4EBA-AB8A-5B19ACB21DDC}"/>
    <cellStyle name="Note 2 17 2 2" xfId="4356" xr:uid="{48575DCA-C8D2-4739-B5BC-0B8F1C1466A0}"/>
    <cellStyle name="Note 2 17 2 2 2" xfId="8365" xr:uid="{A5669BE6-48A5-41CA-8C96-59472E251DE2}"/>
    <cellStyle name="Note 2 17 2 2 3" xfId="29236" xr:uid="{1E6D2DDE-F7ED-4E3E-BB16-E9612D41A9EB}"/>
    <cellStyle name="Note 2 17 2 3" xfId="6374" xr:uid="{DA69F8FA-0D94-4C37-8A08-1B7722001F7C}"/>
    <cellStyle name="Note 2 17 2 4" xfId="10869" xr:uid="{92685080-36E7-4969-BFC4-B3B09AF56787}"/>
    <cellStyle name="Note 2 17 2 5" xfId="13099" xr:uid="{0E60E573-6AA9-482B-8945-C58DFF142D06}"/>
    <cellStyle name="Note 2 17 3" xfId="3319" xr:uid="{D3B1B4D3-C001-4569-8F0B-3B3993FE1A34}"/>
    <cellStyle name="Note 2 17 3 2" xfId="7328" xr:uid="{A35DECDE-FAB4-4049-B919-0FF5A9A280F9}"/>
    <cellStyle name="Note 2 17 3 3" xfId="28234" xr:uid="{B82C72D8-363B-40B8-A4FD-AD8652DD79C4}"/>
    <cellStyle name="Note 2 17 4" xfId="5337" xr:uid="{5178708F-0C6F-4251-8B1A-7B72BCEC87B9}"/>
    <cellStyle name="Note 2 17 5" xfId="9832" xr:uid="{48B4B577-D5D5-4CD5-8C17-2AD48568E801}"/>
    <cellStyle name="Note 2 17 6" xfId="12062" xr:uid="{6FCF5936-B511-415D-8083-BCF3EDE3ECD6}"/>
    <cellStyle name="Note 2 18" xfId="1316" xr:uid="{CCAB0117-C699-4A8F-A4F5-09AC0BA75067}"/>
    <cellStyle name="Note 2 18 2" xfId="3344" xr:uid="{2BA41707-502D-4157-8F94-CF8D8448FE84}"/>
    <cellStyle name="Note 2 18 2 2" xfId="7353" xr:uid="{FB563140-6AA6-4412-9151-3C616944ABCE}"/>
    <cellStyle name="Note 2 18 2 3" xfId="28258" xr:uid="{7E8B3232-3D51-4BB3-9F89-7496A444CF89}"/>
    <cellStyle name="Note 2 18 3" xfId="5362" xr:uid="{554C820B-E300-45C8-A35D-EEFE1617F50F}"/>
    <cellStyle name="Note 2 18 4" xfId="9857" xr:uid="{1D564732-2ED9-4618-8307-CE7965208362}"/>
    <cellStyle name="Note 2 18 5" xfId="12087" xr:uid="{4BEB9E09-B6DC-4688-84AE-DA2CB4342209}"/>
    <cellStyle name="Note 2 19" xfId="1340" xr:uid="{3C42128F-DDF1-451A-B39D-F9A2998D6F6D}"/>
    <cellStyle name="Note 2 19 2" xfId="3368" xr:uid="{5E590B09-F8A9-4397-B927-9AA70E743F02}"/>
    <cellStyle name="Note 2 19 2 2" xfId="7377" xr:uid="{8A8D99FB-3030-4D2A-BFB2-12CFB26EC979}"/>
    <cellStyle name="Note 2 19 2 3" xfId="28281" xr:uid="{D8ADF059-7DA0-4D38-9368-099B0EC96F40}"/>
    <cellStyle name="Note 2 19 3" xfId="5386" xr:uid="{AAA9F162-1565-4718-8865-DF8F0352F335}"/>
    <cellStyle name="Note 2 19 4" xfId="9881" xr:uid="{87B93BD9-80A9-4FCA-8CA4-B496D5134DD8}"/>
    <cellStyle name="Note 2 19 5" xfId="12111" xr:uid="{F13DBAC1-FBC7-458B-A2E0-2E64433E23A7}"/>
    <cellStyle name="Note 2 2" xfId="443" xr:uid="{EBEC7FBB-F91E-4BC0-ADCA-0E9DF1E1F47C}"/>
    <cellStyle name="Note 2 2 10" xfId="26186" xr:uid="{9F320110-4561-42D4-A753-57A674A1814D}"/>
    <cellStyle name="Note 2 2 11" xfId="27203" xr:uid="{F20068AC-8C4C-43EA-AB9D-6B38E0DC2F37}"/>
    <cellStyle name="Note 2 2 12" xfId="26185" xr:uid="{EA660F71-6C77-4ECB-91DF-49D4BA6C9F94}"/>
    <cellStyle name="Note 2 2 13" xfId="13197" xr:uid="{20095720-4297-44AC-8486-3B428DCBB9D1}"/>
    <cellStyle name="Note 2 2 14" xfId="11231" xr:uid="{22A3BB4B-65A7-4FAC-B40D-C0AD0FED245A}"/>
    <cellStyle name="Note 2 2 15" xfId="29369" xr:uid="{598826C0-4729-4D43-A938-E74003F1938D}"/>
    <cellStyle name="Note 2 2 2" xfId="731" xr:uid="{C0030174-F370-4718-B1A2-9335E523D319}"/>
    <cellStyle name="Note 2 2 2 10" xfId="11505" xr:uid="{0B99BF73-0D53-4ED4-BE81-D6F16C385462}"/>
    <cellStyle name="Note 2 2 2 2" xfId="1776" xr:uid="{AF9CA5F4-C0F6-4CCE-9499-FCD926B0C938}"/>
    <cellStyle name="Note 2 2 2 2 2" xfId="3800" xr:uid="{5A127FC0-F07F-4238-99C0-971592CD4BFB}"/>
    <cellStyle name="Note 2 2 2 2 2 2" xfId="7809" xr:uid="{A3822CD6-CF36-4D03-B0F1-E0494EC85DA9}"/>
    <cellStyle name="Note 2 2 2 2 2 2 2" xfId="26190" xr:uid="{2E3474BD-3FD9-4494-96DB-C6EF44D4A6F0}"/>
    <cellStyle name="Note 2 2 2 2 2 3" xfId="26191" xr:uid="{F72B2F1F-EFC6-41B3-B214-812970DA1743}"/>
    <cellStyle name="Note 2 2 2 2 2 4" xfId="26189" xr:uid="{6C0695B4-237E-4018-88BD-78C56F688176}"/>
    <cellStyle name="Note 2 2 2 2 3" xfId="5818" xr:uid="{90C07713-BAFB-4B28-BC95-ED152FA6C97C}"/>
    <cellStyle name="Note 2 2 2 2 3 2" xfId="26192" xr:uid="{FDF6166E-4232-43B0-BEC7-801602B8BF58}"/>
    <cellStyle name="Note 2 2 2 2 4" xfId="10313" xr:uid="{D11A9B34-3C1D-4E1E-A0CF-B4C347363702}"/>
    <cellStyle name="Note 2 2 2 2 4 2" xfId="26193" xr:uid="{CDD6A607-D5CA-4516-B9FB-55A1605080CA}"/>
    <cellStyle name="Note 2 2 2 2 5" xfId="26194" xr:uid="{803596E2-242E-4427-B3EC-A1FF60691876}"/>
    <cellStyle name="Note 2 2 2 2 6" xfId="28693" xr:uid="{C1B6BC4F-1334-4A4A-AD4E-BC05D1BC8F72}"/>
    <cellStyle name="Note 2 2 2 2 7" xfId="26188" xr:uid="{6B071E3F-828F-42FD-B25E-D9A7741271A7}"/>
    <cellStyle name="Note 2 2 2 2 8" xfId="12543" xr:uid="{DE2EC121-11F6-4BAA-9AC2-7D029BAC942E}"/>
    <cellStyle name="Note 2 2 2 3" xfId="2763" xr:uid="{02798089-AA72-4B3C-990E-76E298237080}"/>
    <cellStyle name="Note 2 2 2 3 2" xfId="6772" xr:uid="{DD42656B-F6CC-4081-AF50-B45EA5FEE6FE}"/>
    <cellStyle name="Note 2 2 2 3 2 2" xfId="26197" xr:uid="{F0463D4B-F481-49A5-9F0C-944FDBF0E749}"/>
    <cellStyle name="Note 2 2 2 3 2 3" xfId="26198" xr:uid="{009CC938-5E79-4143-B7E0-C7452ACB1C51}"/>
    <cellStyle name="Note 2 2 2 3 2 4" xfId="26196" xr:uid="{6253A86C-1EC3-4915-9153-DAACBD34B945}"/>
    <cellStyle name="Note 2 2 2 3 3" xfId="26199" xr:uid="{C4D130F5-AAE4-48F4-97C9-0E4DFF89A057}"/>
    <cellStyle name="Note 2 2 2 3 4" xfId="26200" xr:uid="{A8607228-76DB-40A5-8E74-C3D17B1324D3}"/>
    <cellStyle name="Note 2 2 2 3 5" xfId="26201" xr:uid="{134CE0F9-7976-4F31-97FF-2EF9F63F944B}"/>
    <cellStyle name="Note 2 2 2 3 6" xfId="26195" xr:uid="{984E61DC-F61A-4706-8C2D-6C0C8349CFD4}"/>
    <cellStyle name="Note 2 2 2 4" xfId="4780" xr:uid="{5C01087F-45E2-48BC-9B7A-BFD033E05039}"/>
    <cellStyle name="Note 2 2 2 4 2" xfId="26203" xr:uid="{4E3E3C25-5774-4655-A406-D60EEC5847BB}"/>
    <cellStyle name="Note 2 2 2 4 3" xfId="26204" xr:uid="{3ACE73A3-A29A-4174-A0B3-3FC0C6852484}"/>
    <cellStyle name="Note 2 2 2 4 4" xfId="26202" xr:uid="{27E6B38D-3A11-49D4-84E0-799A0B04E94F}"/>
    <cellStyle name="Note 2 2 2 5" xfId="9276" xr:uid="{DE0B4BE7-5D6A-4611-8EA1-6EC4234C7CF5}"/>
    <cellStyle name="Note 2 2 2 5 2" xfId="26205" xr:uid="{8BC40F52-A93D-4DAC-9A31-C334134D6622}"/>
    <cellStyle name="Note 2 2 2 6" xfId="26206" xr:uid="{960DEB33-CBE5-4B34-BF5C-4E9063451932}"/>
    <cellStyle name="Note 2 2 2 7" xfId="26207" xr:uid="{5398847C-FBB3-45BC-8B69-6FCE78E7827E}"/>
    <cellStyle name="Note 2 2 2 8" xfId="27273" xr:uid="{E1824288-B513-4AE5-8BDA-AFD2B7CADBD7}"/>
    <cellStyle name="Note 2 2 2 9" xfId="26187" xr:uid="{60977381-46FD-4A23-BBCE-C8857E63E9B8}"/>
    <cellStyle name="Note 2 2 3" xfId="1002" xr:uid="{77F14AAF-7FC3-4984-882C-6B800F76D5C9}"/>
    <cellStyle name="Note 2 2 3 10" xfId="11773" xr:uid="{C77FDB07-CF8A-4210-A594-01F2CB7E0449}"/>
    <cellStyle name="Note 2 2 3 2" xfId="2043" xr:uid="{F1D109E2-F3F7-434D-9173-A8DC46E59244}"/>
    <cellStyle name="Note 2 2 3 2 2" xfId="4067" xr:uid="{D7698A47-2CE1-4374-A282-A2BEF5A1F7B2}"/>
    <cellStyle name="Note 2 2 3 2 2 2" xfId="8076" xr:uid="{3516F55D-A5CA-43F8-B925-1D34886B528C}"/>
    <cellStyle name="Note 2 2 3 2 2 2 2" xfId="26211" xr:uid="{5595AC8D-EC05-4A78-8773-CB9DC8EDF9B9}"/>
    <cellStyle name="Note 2 2 3 2 2 3" xfId="26212" xr:uid="{1CFFC2AC-5E9B-4144-B2F6-92CA1D53D6D2}"/>
    <cellStyle name="Note 2 2 3 2 2 4" xfId="26210" xr:uid="{4E281FD6-6D74-4F5A-B3F6-EC71300C1E28}"/>
    <cellStyle name="Note 2 2 3 2 3" xfId="6085" xr:uid="{05FDBDAF-EF84-4871-AF9F-E9624C408E2B}"/>
    <cellStyle name="Note 2 2 3 2 3 2" xfId="26213" xr:uid="{395F31D3-DF08-4A5D-98D4-A02F0719EB29}"/>
    <cellStyle name="Note 2 2 3 2 4" xfId="10580" xr:uid="{6B63E2EF-84A6-40B8-8098-42AE2543CDF1}"/>
    <cellStyle name="Note 2 2 3 2 4 2" xfId="26214" xr:uid="{07195848-220C-409F-A750-DF6D4BA4BD0F}"/>
    <cellStyle name="Note 2 2 3 2 5" xfId="26215" xr:uid="{EFF0A65A-59D6-45AC-BC52-1F94EDC258DF}"/>
    <cellStyle name="Note 2 2 3 2 6" xfId="28954" xr:uid="{3FAC3B18-4EF3-45DD-9837-3126A11CD0E5}"/>
    <cellStyle name="Note 2 2 3 2 7" xfId="26209" xr:uid="{EE98DABB-8C80-4651-BA38-5BE6D34A15FE}"/>
    <cellStyle name="Note 2 2 3 2 8" xfId="12810" xr:uid="{58DF46AC-E618-40A5-B746-94CE29080C9F}"/>
    <cellStyle name="Note 2 2 3 3" xfId="3030" xr:uid="{6CFCE020-55D3-4577-9F61-58EA08F31E42}"/>
    <cellStyle name="Note 2 2 3 3 2" xfId="7039" xr:uid="{8B0388EE-7BC7-4487-8667-C0012470291E}"/>
    <cellStyle name="Note 2 2 3 3 2 2" xfId="26218" xr:uid="{AC4221F6-478A-49B8-BEFB-70DA7C9A9F96}"/>
    <cellStyle name="Note 2 2 3 3 2 3" xfId="26219" xr:uid="{FD23F76D-6B18-4220-B5E2-5636D7F7F589}"/>
    <cellStyle name="Note 2 2 3 3 2 4" xfId="26217" xr:uid="{F64322D4-D8B6-44C1-A514-225E622751EE}"/>
    <cellStyle name="Note 2 2 3 3 3" xfId="26220" xr:uid="{79DFB3C1-5E26-4E34-BCF3-95E1520B2104}"/>
    <cellStyle name="Note 2 2 3 3 4" xfId="26221" xr:uid="{7D1B7477-F745-43F3-A4EA-C6C96E16046B}"/>
    <cellStyle name="Note 2 2 3 3 5" xfId="26222" xr:uid="{3D9B4FD4-A88B-4C31-B55C-2D4F20A9759D}"/>
    <cellStyle name="Note 2 2 3 3 6" xfId="26216" xr:uid="{45EC348F-2632-4070-921B-C30E5824EBED}"/>
    <cellStyle name="Note 2 2 3 4" xfId="5048" xr:uid="{CA732589-B1AA-45C9-8994-BF16EFF6605B}"/>
    <cellStyle name="Note 2 2 3 4 2" xfId="26224" xr:uid="{4F99DA06-5B3F-4B92-9E2E-09DA91CAC689}"/>
    <cellStyle name="Note 2 2 3 4 3" xfId="26225" xr:uid="{5C3FF7B9-77A4-4538-A8CA-9CCD9515EA67}"/>
    <cellStyle name="Note 2 2 3 4 4" xfId="26223" xr:uid="{A3536425-1760-4F63-ABB4-CC8EC5B6D97A}"/>
    <cellStyle name="Note 2 2 3 5" xfId="9543" xr:uid="{7B92E07D-0C33-4B08-9DCD-A63E2BF63BB1}"/>
    <cellStyle name="Note 2 2 3 5 2" xfId="26226" xr:uid="{19486D2F-00C0-4CF3-BC0F-4067502C2D54}"/>
    <cellStyle name="Note 2 2 3 6" xfId="26227" xr:uid="{3DBD3D8B-18C1-4512-9237-D33B46893BB7}"/>
    <cellStyle name="Note 2 2 3 7" xfId="26228" xr:uid="{79C3EC99-CF30-4B26-91BA-2761DC191E61}"/>
    <cellStyle name="Note 2 2 3 8" xfId="27957" xr:uid="{2F43C6F9-175D-4CE8-8046-FF589E08EE40}"/>
    <cellStyle name="Note 2 2 3 9" xfId="26208" xr:uid="{8BEF1E8F-63C9-4578-88C2-577F30C1CAD1}"/>
    <cellStyle name="Note 2 2 4" xfId="1509" xr:uid="{E6C1EB52-C35D-40D3-A657-09BAB6BBCB95}"/>
    <cellStyle name="Note 2 2 4 2" xfId="3533" xr:uid="{AE87FBB4-0EF0-4083-B74C-E7F2A35953F5}"/>
    <cellStyle name="Note 2 2 4 2 2" xfId="7542" xr:uid="{D5A67417-AB8F-40DB-ACE0-33B1AB481ADA}"/>
    <cellStyle name="Note 2 2 4 2 2 2" xfId="26231" xr:uid="{79AF07D3-8295-42C4-B6E9-05BF318BE560}"/>
    <cellStyle name="Note 2 2 4 2 3" xfId="26232" xr:uid="{D72CD11F-4D31-4888-AC4B-61523A0366A9}"/>
    <cellStyle name="Note 2 2 4 2 4" xfId="26230" xr:uid="{B3A99B68-BE16-4CBE-8FA0-F8E6526B6FA2}"/>
    <cellStyle name="Note 2 2 4 3" xfId="5551" xr:uid="{D4C421A5-0114-4728-BAB8-5E14E0CA032B}"/>
    <cellStyle name="Note 2 2 4 3 2" xfId="26233" xr:uid="{2AC3ECA4-36E5-4633-AF03-F752FF846B0D}"/>
    <cellStyle name="Note 2 2 4 4" xfId="10046" xr:uid="{EDC37887-4350-4898-AB41-82AF3D2FF7AD}"/>
    <cellStyle name="Note 2 2 4 4 2" xfId="26234" xr:uid="{92B56C15-BEB4-4145-833A-FCCB77DED90F}"/>
    <cellStyle name="Note 2 2 4 5" xfId="26235" xr:uid="{B31DF7F4-C079-4A9A-BCAF-C8C91587A510}"/>
    <cellStyle name="Note 2 2 4 6" xfId="26236" xr:uid="{D01B31E5-8380-4C2B-8B30-C13D14F4B384}"/>
    <cellStyle name="Note 2 2 4 7" xfId="28446" xr:uid="{93C9D590-4042-4101-835A-BE2701DA076C}"/>
    <cellStyle name="Note 2 2 4 8" xfId="26229" xr:uid="{2E6FA796-24DE-4B81-85BE-1B99A259A39A}"/>
    <cellStyle name="Note 2 2 4 9" xfId="12276" xr:uid="{916EDA14-309F-4BC0-9495-C4B07ADD666A}"/>
    <cellStyle name="Note 2 2 5" xfId="2496" xr:uid="{C6FFCA86-E957-4477-A8DD-6AECBA61BD54}"/>
    <cellStyle name="Note 2 2 5 2" xfId="6505" xr:uid="{B64573E1-2727-43D9-924F-2FA14F096F9E}"/>
    <cellStyle name="Note 2 2 5 2 2" xfId="26239" xr:uid="{F8B0367E-C691-4B32-9D68-CF37F13D1A84}"/>
    <cellStyle name="Note 2 2 5 2 3" xfId="26240" xr:uid="{7BFEB1B3-98B2-4FC3-B979-B22F42EB8D2A}"/>
    <cellStyle name="Note 2 2 5 2 4" xfId="26238" xr:uid="{50C7D114-0CCC-4667-9948-374D34E6FA58}"/>
    <cellStyle name="Note 2 2 5 3" xfId="26241" xr:uid="{FE301B52-8576-430A-9927-497262B8F331}"/>
    <cellStyle name="Note 2 2 5 4" xfId="26242" xr:uid="{E1E143A0-9A99-4D68-827C-D2DC260EB559}"/>
    <cellStyle name="Note 2 2 5 5" xfId="26243" xr:uid="{1C92425D-AC4E-4289-8FA3-680FF12EDCCE}"/>
    <cellStyle name="Note 2 2 5 6" xfId="26237" xr:uid="{6D369154-5C0F-4663-8721-D8A25580432B}"/>
    <cellStyle name="Note 2 2 6" xfId="4512" xr:uid="{878F209E-ECFE-469B-A95F-4B8C94869774}"/>
    <cellStyle name="Note 2 2 6 2" xfId="26245" xr:uid="{23D4D06F-6293-4FC3-A538-5D6371668B78}"/>
    <cellStyle name="Note 2 2 6 3" xfId="26246" xr:uid="{08829BD0-9C24-4007-AE72-4865ED130AB1}"/>
    <cellStyle name="Note 2 2 6 4" xfId="26244" xr:uid="{545FB626-D81C-484A-A844-C738B35195D2}"/>
    <cellStyle name="Note 2 2 7" xfId="8694" xr:uid="{5CAD9343-E4C0-4BD9-8BF3-C5F9B9F7F75F}"/>
    <cellStyle name="Note 2 2 7 2" xfId="26247" xr:uid="{78D73A64-68CA-4303-9E1A-71D68E20F223}"/>
    <cellStyle name="Note 2 2 8" xfId="9007" xr:uid="{C5EC7072-BCBA-45C6-93FC-D256B5D01A49}"/>
    <cellStyle name="Note 2 2 8 2" xfId="26248" xr:uid="{6DCB53DC-E756-4569-B273-38BB3BB8AAE2}"/>
    <cellStyle name="Note 2 2 9" xfId="26249" xr:uid="{7408F967-321E-4AD1-926E-93DEC41ED808}"/>
    <cellStyle name="Note 2 20" xfId="1364" xr:uid="{95313E98-0327-4030-BF4D-407A0AD50A2A}"/>
    <cellStyle name="Note 2 20 2" xfId="3392" xr:uid="{D299CE8F-2E2D-49F9-8D21-E70AC7EAD58A}"/>
    <cellStyle name="Note 2 20 2 2" xfId="7401" xr:uid="{2E852171-4F40-4D46-9D7F-4EC6A750FB10}"/>
    <cellStyle name="Note 2 20 2 3" xfId="28305" xr:uid="{A8FAAA0B-9A77-4D1A-A30C-F871C44AB177}"/>
    <cellStyle name="Note 2 20 3" xfId="5410" xr:uid="{E4F94A0D-B5EF-49A8-91B5-A606F3943998}"/>
    <cellStyle name="Note 2 20 4" xfId="9905" xr:uid="{57931E5B-E5F1-43AC-A141-0508E9BC26D6}"/>
    <cellStyle name="Note 2 20 5" xfId="12135" xr:uid="{106BF260-A8FE-46E1-A95E-5FB1155E2C9F}"/>
    <cellStyle name="Note 2 21" xfId="1388" xr:uid="{5EF2D2D1-F1B7-4F97-9C08-12DF2D34D4DD}"/>
    <cellStyle name="Note 2 21 2" xfId="3416" xr:uid="{3473C99B-7842-4ED9-88EA-EFFC6CD449B0}"/>
    <cellStyle name="Note 2 21 2 2" xfId="7425" xr:uid="{16E65E7F-04F3-4597-94D0-AACA600B3C69}"/>
    <cellStyle name="Note 2 21 2 3" xfId="28329" xr:uid="{FB1C5DD0-7D71-4213-8179-D50D177E405E}"/>
    <cellStyle name="Note 2 21 3" xfId="5434" xr:uid="{C0311EAB-7A1C-4972-AE2C-F609D1017CB8}"/>
    <cellStyle name="Note 2 21 4" xfId="9929" xr:uid="{26862022-6BA7-4A50-A497-C5BB74C127B1}"/>
    <cellStyle name="Note 2 21 5" xfId="12159" xr:uid="{30B2FDB7-5992-4CFD-80BF-7075BC7AE27D}"/>
    <cellStyle name="Note 2 22" xfId="1413" xr:uid="{7961CF68-B2C5-4539-98D8-E8E74E3661CB}"/>
    <cellStyle name="Note 2 22 2" xfId="3439" xr:uid="{411957F8-58C2-4D79-9568-A4500A091849}"/>
    <cellStyle name="Note 2 22 2 2" xfId="7448" xr:uid="{B0BA7742-F77D-4B1C-B57F-B46D8ADF39CE}"/>
    <cellStyle name="Note 2 22 2 3" xfId="28352" xr:uid="{DCC44A3A-13DA-4ECD-878D-998524E0D279}"/>
    <cellStyle name="Note 2 22 3" xfId="5457" xr:uid="{F10514E5-7A69-4FE2-B328-D9F8D94462BA}"/>
    <cellStyle name="Note 2 22 4" xfId="9952" xr:uid="{713A66B6-CF95-40F7-B23F-88EE318F7170}"/>
    <cellStyle name="Note 2 22 5" xfId="12182" xr:uid="{4E223EC5-2194-4D3D-ACCE-941C0E11A845}"/>
    <cellStyle name="Note 2 23" xfId="2462" xr:uid="{B272E28C-AA81-466C-B736-C46FE48B5F4C}"/>
    <cellStyle name="Note 2 23 2" xfId="6471" xr:uid="{BABDE85B-1900-4105-8A7B-72B7D8BD1D5D}"/>
    <cellStyle name="Note 2 23 3" xfId="11178" xr:uid="{4485D84C-606B-4123-B662-CFE0646AC848}"/>
    <cellStyle name="Note 2 24" xfId="4477" xr:uid="{3B0323EF-0072-4CCE-B8D5-51273C6B8B6C}"/>
    <cellStyle name="Note 2 24 2" xfId="13134" xr:uid="{1FFDE251-E6AD-4E4E-94D7-CCB75F6D533E}"/>
    <cellStyle name="Note 2 25" xfId="4364" xr:uid="{9E7BF3BE-5B65-44DE-8A47-2008EDB86548}"/>
    <cellStyle name="Note 2 26" xfId="8963" xr:uid="{8E12F5C4-4C3D-4F20-9ABF-BA301F46117C}"/>
    <cellStyle name="Note 2 27" xfId="11046" xr:uid="{78C71B82-3F50-4324-A9CD-EE778BE62B88}"/>
    <cellStyle name="Note 2 3" xfId="460" xr:uid="{C2F0ADE7-D1FE-4274-95AB-B89B5324C82B}"/>
    <cellStyle name="Note 2 3 10" xfId="11247" xr:uid="{BAF605F7-2D6C-46E2-A9BD-9DAB9B13304C}"/>
    <cellStyle name="Note 2 3 2" xfId="747" xr:uid="{BF5AC4B6-2D35-45E3-B373-5320D5288E61}"/>
    <cellStyle name="Note 2 3 2 2" xfId="1792" xr:uid="{221885C0-61A8-40B0-9E52-09C02F0FCB13}"/>
    <cellStyle name="Note 2 3 2 2 2" xfId="3816" xr:uid="{39489989-9A26-4F9C-BA69-D2A99F06F505}"/>
    <cellStyle name="Note 2 3 2 2 2 2" xfId="7825" xr:uid="{303EDE83-5DB7-4952-BD27-CC052D396FD7}"/>
    <cellStyle name="Note 2 3 2 2 2 3" xfId="26253" xr:uid="{7A448CAE-F37E-46A1-9102-B9F7A459131D}"/>
    <cellStyle name="Note 2 3 2 2 3" xfId="5834" xr:uid="{E12BCDD8-E354-4F7A-AE47-4C2D90B45E20}"/>
    <cellStyle name="Note 2 3 2 2 3 2" xfId="26254" xr:uid="{2E171044-17B2-40B9-982B-8A0C92985C43}"/>
    <cellStyle name="Note 2 3 2 2 4" xfId="10329" xr:uid="{2815F549-A196-4D30-A98F-23D480579448}"/>
    <cellStyle name="Note 2 3 2 2 4 2" xfId="28708" xr:uid="{75FD443F-0F72-4F54-91E2-816883CDEBB8}"/>
    <cellStyle name="Note 2 3 2 2 5" xfId="26252" xr:uid="{62804E6F-8E8F-4D45-B867-58B2E2C49D25}"/>
    <cellStyle name="Note 2 3 2 2 6" xfId="12559" xr:uid="{B1F39D1D-BFEE-42AF-9DDC-A3D75F681678}"/>
    <cellStyle name="Note 2 3 2 3" xfId="2779" xr:uid="{095AD7A9-FDEE-47B7-BA84-B1143EDA119C}"/>
    <cellStyle name="Note 2 3 2 3 2" xfId="6788" xr:uid="{F0E37C58-68CB-4306-96AD-4EE3DA2ACE42}"/>
    <cellStyle name="Note 2 3 2 3 3" xfId="26255" xr:uid="{25A7E913-A560-4B04-BE11-ABBA6E1B3901}"/>
    <cellStyle name="Note 2 3 2 4" xfId="4796" xr:uid="{9B3E4AB3-E1A2-4FAE-B92A-38C7EA605D15}"/>
    <cellStyle name="Note 2 3 2 4 2" xfId="26256" xr:uid="{E8C96600-8123-48D0-A614-7EF9F8529B15}"/>
    <cellStyle name="Note 2 3 2 5" xfId="8678" xr:uid="{E7E990C5-23DD-4082-93E1-AFE0310F9C6B}"/>
    <cellStyle name="Note 2 3 2 5 2" xfId="26257" xr:uid="{938CA14A-D4D7-4888-B502-C30E071812AA}"/>
    <cellStyle name="Note 2 3 2 6" xfId="9292" xr:uid="{2B127694-B0C5-4542-8F90-A302D5A85A15}"/>
    <cellStyle name="Note 2 3 2 6 2" xfId="27725" xr:uid="{E3785197-0BAF-4515-B6B6-E1D698CFD72C}"/>
    <cellStyle name="Note 2 3 2 7" xfId="26251" xr:uid="{AD2CE9E3-C5D0-43A3-8FE8-FF1DBA92656F}"/>
    <cellStyle name="Note 2 3 2 8" xfId="11521" xr:uid="{D714C989-B343-4C26-B1F7-71AE2EA20EA9}"/>
    <cellStyle name="Note 2 3 3" xfId="1018" xr:uid="{C7E8FB02-9B03-4928-ABF2-286F1205D9C5}"/>
    <cellStyle name="Note 2 3 3 2" xfId="2059" xr:uid="{04CB6705-4B4D-4492-A596-3F17A6999CB8}"/>
    <cellStyle name="Note 2 3 3 2 2" xfId="4083" xr:uid="{832C9852-1880-4477-B81A-75ADE3C0C6E2}"/>
    <cellStyle name="Note 2 3 3 2 2 2" xfId="8092" xr:uid="{DD882CE5-AB60-4000-B960-7360EE4755EE}"/>
    <cellStyle name="Note 2 3 3 2 2 3" xfId="26260" xr:uid="{EFDFE359-72E4-42BE-91A5-4C6FA3D60D9C}"/>
    <cellStyle name="Note 2 3 3 2 3" xfId="6101" xr:uid="{A0CBA494-DDF6-4502-9A32-F6571A27D583}"/>
    <cellStyle name="Note 2 3 3 2 3 2" xfId="26261" xr:uid="{0CEDE0A5-85CB-4552-A9ED-7DCA5A5C7E9E}"/>
    <cellStyle name="Note 2 3 3 2 4" xfId="10596" xr:uid="{F951D28A-E783-4081-A105-F83D486FF399}"/>
    <cellStyle name="Note 2 3 3 2 4 2" xfId="28969" xr:uid="{56FD3D7A-7E34-40B4-AE86-583FAF5FC00E}"/>
    <cellStyle name="Note 2 3 3 2 5" xfId="26259" xr:uid="{6DB65FA1-13CF-4758-8389-CE0E43AE3E43}"/>
    <cellStyle name="Note 2 3 3 2 6" xfId="12826" xr:uid="{D88FB31A-7AFD-4354-9FCE-247149798018}"/>
    <cellStyle name="Note 2 3 3 3" xfId="3046" xr:uid="{8B701F8C-E177-4A5F-9D40-6F05A3EA910F}"/>
    <cellStyle name="Note 2 3 3 3 2" xfId="7055" xr:uid="{46D2C820-2BAD-445C-83DF-EED0C490EFBA}"/>
    <cellStyle name="Note 2 3 3 3 3" xfId="26262" xr:uid="{02472A03-4585-42F2-AB21-9A7F7376E9F1}"/>
    <cellStyle name="Note 2 3 3 4" xfId="5064" xr:uid="{F4037689-20E5-41BA-8164-14FCB8E41769}"/>
    <cellStyle name="Note 2 3 3 4 2" xfId="26263" xr:uid="{F6A9EEF0-2FA0-4A12-9E62-48BEACDF2515}"/>
    <cellStyle name="Note 2 3 3 5" xfId="8578" xr:uid="{D2F9F259-6C11-4E9D-AD5D-CA1B8A9ADE15}"/>
    <cellStyle name="Note 2 3 3 5 2" xfId="26264" xr:uid="{1170A587-FC21-4685-A45E-F33643B11BF3}"/>
    <cellStyle name="Note 2 3 3 6" xfId="9559" xr:uid="{7919E7A4-2145-4578-BE5D-C009CCF5C7C5}"/>
    <cellStyle name="Note 2 3 3 6 2" xfId="27972" xr:uid="{A9EC7513-ECE9-407E-8241-B365E9C0CCA9}"/>
    <cellStyle name="Note 2 3 3 7" xfId="26258" xr:uid="{92691BDA-84DB-40C6-A34E-3BA29374CFBE}"/>
    <cellStyle name="Note 2 3 3 8" xfId="11789" xr:uid="{CB63647C-2089-4B72-BA03-B94AF77EB285}"/>
    <cellStyle name="Note 2 3 4" xfId="1525" xr:uid="{023C66D6-2722-4831-AD72-6E106FB66F3A}"/>
    <cellStyle name="Note 2 3 4 2" xfId="3549" xr:uid="{A7B12DDB-FACD-4767-99B9-9CC17BAE53BB}"/>
    <cellStyle name="Note 2 3 4 2 2" xfId="7558" xr:uid="{B5B812D4-B882-4163-A461-FE09E6AE9C5C}"/>
    <cellStyle name="Note 2 3 4 2 3" xfId="26266" xr:uid="{43D23559-1BF3-48D0-B348-F1DDFAC600A9}"/>
    <cellStyle name="Note 2 3 4 3" xfId="5567" xr:uid="{E0446386-EC41-4860-B5FA-3643F24BE341}"/>
    <cellStyle name="Note 2 3 4 3 2" xfId="26267" xr:uid="{C02FCBAB-17AB-4678-B5DA-038B4614C996}"/>
    <cellStyle name="Note 2 3 4 4" xfId="10062" xr:uid="{BAE6F349-5072-42E7-9A6B-C1A196776F68}"/>
    <cellStyle name="Note 2 3 4 4 2" xfId="28461" xr:uid="{520D5D83-6FCE-4185-B231-BF32B503681C}"/>
    <cellStyle name="Note 2 3 4 5" xfId="26265" xr:uid="{EB75E9F3-65AB-4ACC-A7D9-6E9D9D298E87}"/>
    <cellStyle name="Note 2 3 4 6" xfId="12292" xr:uid="{AFF05AF3-7404-468D-BDDC-0B4AEA697C5B}"/>
    <cellStyle name="Note 2 3 5" xfId="2512" xr:uid="{A33C1AA3-73FA-480B-8C40-BFF364DE7160}"/>
    <cellStyle name="Note 2 3 5 2" xfId="6521" xr:uid="{79DBC61C-355C-4347-A459-C0B0D68EA28C}"/>
    <cellStyle name="Note 2 3 5 3" xfId="26268" xr:uid="{03F163B4-802A-414E-B379-C301CC42BAC7}"/>
    <cellStyle name="Note 2 3 6" xfId="4528" xr:uid="{20053D54-F8AE-46CF-8536-29CA65A952A5}"/>
    <cellStyle name="Note 2 3 6 2" xfId="26269" xr:uid="{5DD05D79-4A41-4BE8-BF13-F380E63BDB01}"/>
    <cellStyle name="Note 2 3 7" xfId="8385" xr:uid="{603B4ABA-F5ED-4033-B0F2-161F3C00D0B8}"/>
    <cellStyle name="Note 2 3 7 2" xfId="26270" xr:uid="{2E0FFE7B-F411-4B2A-931F-74341AAEE0A0}"/>
    <cellStyle name="Note 2 3 8" xfId="9023" xr:uid="{0FD49272-67A1-4F06-99E9-9ACE2909BD3F}"/>
    <cellStyle name="Note 2 3 8 2" xfId="27272" xr:uid="{856D5688-59FB-4BF7-AE30-A33B0BF8524E}"/>
    <cellStyle name="Note 2 3 9" xfId="26250" xr:uid="{D5CEDF75-9105-469E-A682-398769538F0E}"/>
    <cellStyle name="Note 2 4" xfId="478" xr:uid="{D85AC6E3-F475-46AA-B9A1-4D0D3402BEBC}"/>
    <cellStyle name="Note 2 4 10" xfId="11265" xr:uid="{3F64261C-D9AD-4D2B-A733-90CDB2BD8523}"/>
    <cellStyle name="Note 2 4 2" xfId="765" xr:uid="{50D238CD-E4CC-45E3-BAAB-4E03C82DF3D6}"/>
    <cellStyle name="Note 2 4 2 2" xfId="1810" xr:uid="{B5225417-5D7D-4A39-84CB-34CD2489816B}"/>
    <cellStyle name="Note 2 4 2 2 2" xfId="3834" xr:uid="{162EBC42-C46A-4D72-88C3-345E33259A00}"/>
    <cellStyle name="Note 2 4 2 2 2 2" xfId="7843" xr:uid="{EADC5BF2-4AB7-4EF8-914A-7ECEA10041F7}"/>
    <cellStyle name="Note 2 4 2 2 2 3" xfId="26274" xr:uid="{55F8C3D9-EC74-4FCB-A876-42507D1B77CF}"/>
    <cellStyle name="Note 2 4 2 2 3" xfId="5852" xr:uid="{665EE401-9F75-4C66-AECE-007EDF7C2F06}"/>
    <cellStyle name="Note 2 4 2 2 3 2" xfId="26275" xr:uid="{0EDCF348-D52A-4E6B-93C0-BA3965ECBB35}"/>
    <cellStyle name="Note 2 4 2 2 4" xfId="10347" xr:uid="{419CB388-D177-4FF8-A4AB-D9E5689E4F12}"/>
    <cellStyle name="Note 2 4 2 2 4 2" xfId="28725" xr:uid="{E5BE90D1-0980-4AE2-AEA9-5C0B2E0AB0C1}"/>
    <cellStyle name="Note 2 4 2 2 5" xfId="26273" xr:uid="{F5DAFB49-0BF5-464E-93D6-0C240DE03A15}"/>
    <cellStyle name="Note 2 4 2 2 6" xfId="12577" xr:uid="{51683A46-A668-44D0-9034-AFC880EE3575}"/>
    <cellStyle name="Note 2 4 2 3" xfId="2797" xr:uid="{5202AD50-DB84-4F61-983A-C3EBE22B8080}"/>
    <cellStyle name="Note 2 4 2 3 2" xfId="6806" xr:uid="{8280C8D1-44D1-4DCE-A6C3-99AEFB52F7BA}"/>
    <cellStyle name="Note 2 4 2 3 3" xfId="26276" xr:uid="{03B733E5-CFC1-4E29-A7C7-81F1DC29A405}"/>
    <cellStyle name="Note 2 4 2 4" xfId="4814" xr:uid="{81DFB2DC-7E76-40D1-9DAA-2514FF46FC29}"/>
    <cellStyle name="Note 2 4 2 4 2" xfId="26277" xr:uid="{846253BF-1F51-48B0-89DB-BC613D790952}"/>
    <cellStyle name="Note 2 4 2 5" xfId="9310" xr:uid="{8A7BF8DF-3F1E-43B6-B634-6CF53E199B26}"/>
    <cellStyle name="Note 2 4 2 5 2" xfId="26278" xr:uid="{C1C53A34-0988-4AE3-8313-14737D0B50B0}"/>
    <cellStyle name="Note 2 4 2 6" xfId="27742" xr:uid="{292B3D67-0159-4F72-BCB7-1114AB470835}"/>
    <cellStyle name="Note 2 4 2 7" xfId="26272" xr:uid="{B9F9CC63-9DE1-44B5-84F6-3A5585ABAAF8}"/>
    <cellStyle name="Note 2 4 2 8" xfId="11539" xr:uid="{3CD81F70-C6BC-4B04-882F-67AE3356BC39}"/>
    <cellStyle name="Note 2 4 3" xfId="1036" xr:uid="{8B53DBB0-4553-4D99-8469-436673A5B954}"/>
    <cellStyle name="Note 2 4 3 2" xfId="2077" xr:uid="{0A8A35F0-C699-4AEA-B2A4-E30BB25A2564}"/>
    <cellStyle name="Note 2 4 3 2 2" xfId="4101" xr:uid="{FD1A3728-B479-491F-BE78-953D5BD3BFB2}"/>
    <cellStyle name="Note 2 4 3 2 2 2" xfId="8110" xr:uid="{1F6C1099-1C90-47FD-9795-6932FAF5600A}"/>
    <cellStyle name="Note 2 4 3 2 2 3" xfId="26281" xr:uid="{7CFADF5D-4DCE-4024-BD25-5EAF59CC702C}"/>
    <cellStyle name="Note 2 4 3 2 3" xfId="6119" xr:uid="{BE3E3C31-DD0E-4657-AD16-983CB14ABECB}"/>
    <cellStyle name="Note 2 4 3 2 3 2" xfId="26282" xr:uid="{26383608-59D6-451C-8D2E-8ABB14579C0A}"/>
    <cellStyle name="Note 2 4 3 2 4" xfId="10614" xr:uid="{05C8FA80-029C-4696-9D8F-74720C3A83E4}"/>
    <cellStyle name="Note 2 4 3 2 4 2" xfId="28987" xr:uid="{3C05AA31-A05D-43F4-9E52-7BC638FA1340}"/>
    <cellStyle name="Note 2 4 3 2 5" xfId="26280" xr:uid="{4F38863D-1890-4D79-8E7F-849845F22473}"/>
    <cellStyle name="Note 2 4 3 2 6" xfId="12844" xr:uid="{38C1219A-BB0F-4107-A792-9BC53ED2DF81}"/>
    <cellStyle name="Note 2 4 3 3" xfId="3064" xr:uid="{291AA711-D9CF-4A55-892A-2E5457D2733C}"/>
    <cellStyle name="Note 2 4 3 3 2" xfId="7073" xr:uid="{94383243-D5B8-479C-BE3D-3AE17C509F05}"/>
    <cellStyle name="Note 2 4 3 3 3" xfId="26283" xr:uid="{884E593D-4E6A-4DBB-87B2-CCCD8783217C}"/>
    <cellStyle name="Note 2 4 3 4" xfId="5082" xr:uid="{FC39B711-D3C5-4D58-BE70-DCDED170B1F3}"/>
    <cellStyle name="Note 2 4 3 4 2" xfId="26284" xr:uid="{F5C702CC-6A47-4D14-8ED2-6EA807641AAB}"/>
    <cellStyle name="Note 2 4 3 5" xfId="9577" xr:uid="{A7C50D04-4912-4DFF-A4AD-63D089F3F745}"/>
    <cellStyle name="Note 2 4 3 5 2" xfId="26285" xr:uid="{79D7E12B-32F9-4551-B169-E58D48EF1F85}"/>
    <cellStyle name="Note 2 4 3 6" xfId="27989" xr:uid="{A0AD2D51-42C8-446F-AB11-49F59E1424ED}"/>
    <cellStyle name="Note 2 4 3 7" xfId="26279" xr:uid="{C832DADD-6E9A-4AF9-94DD-16A71EE21985}"/>
    <cellStyle name="Note 2 4 3 8" xfId="11807" xr:uid="{F651704E-D1DC-4C62-926D-7F017169BE07}"/>
    <cellStyle name="Note 2 4 4" xfId="1543" xr:uid="{F1DBE4A0-BA8B-482A-81A0-F216A2E76E21}"/>
    <cellStyle name="Note 2 4 4 2" xfId="3567" xr:uid="{C60FCF20-53DC-43A1-B9F0-4A7C6D892D70}"/>
    <cellStyle name="Note 2 4 4 2 2" xfId="7576" xr:uid="{12E23052-F317-4CF7-B963-C31D26BDBBA5}"/>
    <cellStyle name="Note 2 4 4 2 3" xfId="26287" xr:uid="{35411AE0-CF74-440C-98DB-3EFB2BA20B1F}"/>
    <cellStyle name="Note 2 4 4 3" xfId="5585" xr:uid="{8D5D2F8F-8570-432B-ABE0-FC01EECF49C1}"/>
    <cellStyle name="Note 2 4 4 3 2" xfId="26288" xr:uid="{4C204B4D-FCCD-46E7-A9A8-7B88A1CC88C7}"/>
    <cellStyle name="Note 2 4 4 4" xfId="10080" xr:uid="{38F2D0C1-C9E8-4E68-BCF4-5C8CA45F524B}"/>
    <cellStyle name="Note 2 4 4 4 2" xfId="28478" xr:uid="{118FAFCE-11B4-4DCB-95BD-F020C241B01F}"/>
    <cellStyle name="Note 2 4 4 5" xfId="26286" xr:uid="{B5679C9A-C9D6-482A-A4F5-7FDBC22131DE}"/>
    <cellStyle name="Note 2 4 4 6" xfId="12310" xr:uid="{0E936B2B-F78E-498F-8088-3F0B2D2A830A}"/>
    <cellStyle name="Note 2 4 5" xfId="2530" xr:uid="{F6FD9368-4062-409B-B5D3-1D95F004E5CC}"/>
    <cellStyle name="Note 2 4 5 2" xfId="6539" xr:uid="{4BF9F054-FB4E-4236-8DF1-7AFF246CF52F}"/>
    <cellStyle name="Note 2 4 5 3" xfId="26289" xr:uid="{4B21B678-53E7-47A5-B1CC-EEE133360940}"/>
    <cellStyle name="Note 2 4 6" xfId="4546" xr:uid="{41C63A3D-B510-456F-9618-4DF82E37D086}"/>
    <cellStyle name="Note 2 4 6 2" xfId="26290" xr:uid="{D81E792F-12ED-4F58-8C4F-2D0D2A919135}"/>
    <cellStyle name="Note 2 4 7" xfId="8538" xr:uid="{88C366D6-DDC7-4866-BE15-14C47721186B}"/>
    <cellStyle name="Note 2 4 7 2" xfId="26291" xr:uid="{A30683D1-505E-4B8A-BD7B-6ED313AB4F13}"/>
    <cellStyle name="Note 2 4 8" xfId="9041" xr:uid="{D52843E6-213F-49BB-9179-E23D0989A14E}"/>
    <cellStyle name="Note 2 4 8 2" xfId="27498" xr:uid="{9838ED0A-8413-49AD-8424-5286D16C6EA6}"/>
    <cellStyle name="Note 2 4 9" xfId="26271" xr:uid="{4646F2B2-78AC-475F-B896-DCE5A32B4DA9}"/>
    <cellStyle name="Note 2 5" xfId="497" xr:uid="{9D6DF103-793C-4285-962F-288184E25F5E}"/>
    <cellStyle name="Note 2 5 10" xfId="11284" xr:uid="{9281CB07-DDB3-4BF9-8AEC-7AD2E70E32C9}"/>
    <cellStyle name="Note 2 5 2" xfId="786" xr:uid="{BA46537E-30A4-4954-8FBA-696E0B0A30BC}"/>
    <cellStyle name="Note 2 5 2 2" xfId="1831" xr:uid="{8B9A8EAF-1BDE-46A1-9E19-B58A7503722A}"/>
    <cellStyle name="Note 2 5 2 2 2" xfId="3855" xr:uid="{A72D5364-5704-420A-BDEE-EE89A3640DB2}"/>
    <cellStyle name="Note 2 5 2 2 2 2" xfId="7864" xr:uid="{0CCAC0B1-A63A-40C2-80CA-08420A9A069C}"/>
    <cellStyle name="Note 2 5 2 2 2 3" xfId="26295" xr:uid="{B711D650-4E3D-499A-A768-35527D68A1ED}"/>
    <cellStyle name="Note 2 5 2 2 3" xfId="5873" xr:uid="{BB93543F-B079-448C-85DD-33234E852BB6}"/>
    <cellStyle name="Note 2 5 2 2 3 2" xfId="26296" xr:uid="{9F6E284C-DE4F-47F1-9074-3B46ACDAE58D}"/>
    <cellStyle name="Note 2 5 2 2 4" xfId="10368" xr:uid="{3CE51273-E8FE-498A-B167-CC7CF9328ED6}"/>
    <cellStyle name="Note 2 5 2 2 4 2" xfId="28745" xr:uid="{F6A86AAE-59D4-483A-AFE5-F76D441505DA}"/>
    <cellStyle name="Note 2 5 2 2 5" xfId="26294" xr:uid="{8C0DFF9C-5B9A-46AC-B4A7-E17003ACA0C5}"/>
    <cellStyle name="Note 2 5 2 2 6" xfId="12598" xr:uid="{5785C904-6850-4A59-88A2-2857D33D7D31}"/>
    <cellStyle name="Note 2 5 2 3" xfId="2818" xr:uid="{6D8B71C9-7D9C-4C57-85BB-FC2969F3CA02}"/>
    <cellStyle name="Note 2 5 2 3 2" xfId="6827" xr:uid="{C7FDCF38-C502-4614-892A-B0EEDDE5CEEB}"/>
    <cellStyle name="Note 2 5 2 3 3" xfId="26297" xr:uid="{08EA583D-EA5D-4FA8-8079-3FF53F982231}"/>
    <cellStyle name="Note 2 5 2 4" xfId="4835" xr:uid="{8D36A60C-73F1-4DA3-B353-867DCEACF63F}"/>
    <cellStyle name="Note 2 5 2 4 2" xfId="26298" xr:uid="{1CA89AE0-E795-4818-A16C-22E3280A238C}"/>
    <cellStyle name="Note 2 5 2 5" xfId="9331" xr:uid="{ABA64241-D61D-4AE8-BFBD-8417161B96D3}"/>
    <cellStyle name="Note 2 5 2 5 2" xfId="26299" xr:uid="{01E352F9-1838-4B45-9210-7F3D20129ECA}"/>
    <cellStyle name="Note 2 5 2 6" xfId="27762" xr:uid="{6B00275F-5A15-43D8-9E8D-BBC56EE011D4}"/>
    <cellStyle name="Note 2 5 2 7" xfId="26293" xr:uid="{C9CC7E99-64D4-4904-8150-A8629E27A7FB}"/>
    <cellStyle name="Note 2 5 2 8" xfId="11560" xr:uid="{A55B8DDA-9821-4BBA-9E1A-D32DA7EBF4E1}"/>
    <cellStyle name="Note 2 5 3" xfId="1057" xr:uid="{1BB052DE-18E2-41B1-A7F0-E4AD1224675B}"/>
    <cellStyle name="Note 2 5 3 2" xfId="2098" xr:uid="{201BFB10-974D-466E-B7AD-ACB09F9519A3}"/>
    <cellStyle name="Note 2 5 3 2 2" xfId="4122" xr:uid="{52889102-DDF0-42AA-BA2A-044E819C7C60}"/>
    <cellStyle name="Note 2 5 3 2 2 2" xfId="8131" xr:uid="{9682F816-F2BD-4E73-9BFD-5D7C66F76B9A}"/>
    <cellStyle name="Note 2 5 3 2 2 3" xfId="26302" xr:uid="{0C8CC4D1-CCB8-4075-8566-BE05B282E199}"/>
    <cellStyle name="Note 2 5 3 2 3" xfId="6140" xr:uid="{FE3B4D0A-7F65-4814-9E70-836F7F0552E9}"/>
    <cellStyle name="Note 2 5 3 2 3 2" xfId="26303" xr:uid="{136367F8-0476-4743-88D4-773D71D81BD5}"/>
    <cellStyle name="Note 2 5 3 2 4" xfId="10635" xr:uid="{67281C09-AAF0-43C4-8A08-00F06604840C}"/>
    <cellStyle name="Note 2 5 3 2 4 2" xfId="29008" xr:uid="{AA08AD10-76BF-4339-A6A0-0C35B0A6D696}"/>
    <cellStyle name="Note 2 5 3 2 5" xfId="26301" xr:uid="{28F769AD-5CB8-4A66-A50C-C027D9BA1E11}"/>
    <cellStyle name="Note 2 5 3 2 6" xfId="12865" xr:uid="{66191725-9265-4A71-BA98-8CB0275E74A0}"/>
    <cellStyle name="Note 2 5 3 3" xfId="3085" xr:uid="{5284479E-1E7C-4570-82F6-D8F14DC9FC24}"/>
    <cellStyle name="Note 2 5 3 3 2" xfId="7094" xr:uid="{41C80846-BA46-4810-854A-2A93A845F480}"/>
    <cellStyle name="Note 2 5 3 3 3" xfId="26304" xr:uid="{33A85D71-30CE-4639-8E35-16450CE154A5}"/>
    <cellStyle name="Note 2 5 3 4" xfId="5103" xr:uid="{F333BBA1-B8A0-4CFD-819F-CE593CB68AEB}"/>
    <cellStyle name="Note 2 5 3 4 2" xfId="26305" xr:uid="{6002DD47-9331-4809-B794-7E02AF4E55CD}"/>
    <cellStyle name="Note 2 5 3 5" xfId="9598" xr:uid="{6AD6751E-8936-4CB1-B0E2-C784F1F19B07}"/>
    <cellStyle name="Note 2 5 3 5 2" xfId="26306" xr:uid="{BAF3EC1E-9EE5-4544-8BEA-5A75121CBE1B}"/>
    <cellStyle name="Note 2 5 3 6" xfId="28009" xr:uid="{8D2E9835-893C-4DDA-8B9D-86890F779EDE}"/>
    <cellStyle name="Note 2 5 3 7" xfId="26300" xr:uid="{9AB49C68-4502-4B12-BFBF-E69C10884336}"/>
    <cellStyle name="Note 2 5 3 8" xfId="11828" xr:uid="{7C28FB0E-D0D5-4E60-82AD-255F0768774E}"/>
    <cellStyle name="Note 2 5 4" xfId="1562" xr:uid="{A70482D0-FD92-48F5-99BB-411A91E8A74F}"/>
    <cellStyle name="Note 2 5 4 2" xfId="3586" xr:uid="{80725876-8F97-48A2-B1E7-AC6C366FEA34}"/>
    <cellStyle name="Note 2 5 4 2 2" xfId="7595" xr:uid="{25029C5B-C0A6-464A-AAA1-0681292EDB7D}"/>
    <cellStyle name="Note 2 5 4 2 3" xfId="26308" xr:uid="{74890A03-D4A9-4682-8D5A-A61BA51D206B}"/>
    <cellStyle name="Note 2 5 4 3" xfId="5604" xr:uid="{688A7772-67D2-45F6-A06D-9D640255B44D}"/>
    <cellStyle name="Note 2 5 4 3 2" xfId="26309" xr:uid="{6AF69052-055F-4526-9E8F-36048650615C}"/>
    <cellStyle name="Note 2 5 4 4" xfId="10099" xr:uid="{408FDC05-9280-4545-8746-6BAFB4E77C15}"/>
    <cellStyle name="Note 2 5 4 4 2" xfId="28496" xr:uid="{0A0DC0AC-D232-4F35-A439-371AC9E474C4}"/>
    <cellStyle name="Note 2 5 4 5" xfId="26307" xr:uid="{681CEEE5-1746-45B1-B76E-11319AF8DF56}"/>
    <cellStyle name="Note 2 5 4 6" xfId="12329" xr:uid="{6E614A66-7A09-46D5-9BE6-DEC168698961}"/>
    <cellStyle name="Note 2 5 5" xfId="2549" xr:uid="{D9F06832-323A-41F5-A77F-87E99DEBA94D}"/>
    <cellStyle name="Note 2 5 5 2" xfId="6558" xr:uid="{3B13D15C-101F-4D62-8631-BFA4B0CCE01F}"/>
    <cellStyle name="Note 2 5 5 3" xfId="26310" xr:uid="{29CF88A5-A28E-4F3D-B3ED-B1E0E994A173}"/>
    <cellStyle name="Note 2 5 6" xfId="4565" xr:uid="{2F044C4B-0A52-4CF6-BE15-023BC043C573}"/>
    <cellStyle name="Note 2 5 6 2" xfId="26311" xr:uid="{083440C9-E8F5-4C8C-96AC-D801F4ABB825}"/>
    <cellStyle name="Note 2 5 7" xfId="9060" xr:uid="{C0425818-22B3-43CD-844F-D5594A92845F}"/>
    <cellStyle name="Note 2 5 7 2" xfId="26312" xr:uid="{E945C339-AB70-404C-9B49-79F0FD6E50BB}"/>
    <cellStyle name="Note 2 5 8" xfId="27515" xr:uid="{DBF047A8-425C-419F-B2C7-A4ABF3D34FAB}"/>
    <cellStyle name="Note 2 5 9" xfId="26292" xr:uid="{F92A64CB-6A20-4900-9783-8A327BFF075A}"/>
    <cellStyle name="Note 2 6" xfId="515" xr:uid="{5B94FF56-8232-4BCB-9B15-BEDFA3727A5E}"/>
    <cellStyle name="Note 2 6 2" xfId="807" xr:uid="{D0C276A9-6222-4FFF-9BEE-99B2225CDD3F}"/>
    <cellStyle name="Note 2 6 2 2" xfId="1852" xr:uid="{C60A1504-A0B6-4A76-92CB-87FCC2924CFA}"/>
    <cellStyle name="Note 2 6 2 2 2" xfId="3876" xr:uid="{8C1AF365-560B-47B1-B593-1623EBC4F438}"/>
    <cellStyle name="Note 2 6 2 2 2 2" xfId="7885" xr:uid="{0CE70733-19D2-4602-BA4C-7BA156173493}"/>
    <cellStyle name="Note 2 6 2 2 2 3" xfId="28766" xr:uid="{1D21E76C-55E4-40FD-AD04-3D6D0BAC634A}"/>
    <cellStyle name="Note 2 6 2 2 3" xfId="5894" xr:uid="{845B271C-B631-4AED-AC88-DD2994402001}"/>
    <cellStyle name="Note 2 6 2 2 3 2" xfId="26315" xr:uid="{08BE0C74-2328-49F8-9F9A-8A4BB2B2765D}"/>
    <cellStyle name="Note 2 6 2 2 4" xfId="10389" xr:uid="{A3A76640-88B6-401F-BD8A-C109C868BEDB}"/>
    <cellStyle name="Note 2 6 2 2 5" xfId="12619" xr:uid="{11FC09B1-B6EE-440E-B0A6-36E5471764C5}"/>
    <cellStyle name="Note 2 6 2 3" xfId="2839" xr:uid="{2E17C77D-0F61-47E9-A97F-06AFFA491A01}"/>
    <cellStyle name="Note 2 6 2 3 2" xfId="6848" xr:uid="{42D4DB79-63B6-4B43-9569-78CE504C5802}"/>
    <cellStyle name="Note 2 6 2 3 3" xfId="26316" xr:uid="{934D76DB-91E1-4176-AEAE-3BD301033B43}"/>
    <cellStyle name="Note 2 6 2 4" xfId="4856" xr:uid="{0CCBAAA9-5A88-4E89-BF21-B44DD4178ABF}"/>
    <cellStyle name="Note 2 6 2 4 2" xfId="27781" xr:uid="{F9969A5E-B8C5-41CE-A687-DED019CEC02E}"/>
    <cellStyle name="Note 2 6 2 5" xfId="9352" xr:uid="{4819C896-95E9-4D4A-920C-8998100C1738}"/>
    <cellStyle name="Note 2 6 2 5 2" xfId="26314" xr:uid="{97407D44-4E67-4E90-9B0D-1A0BF12E705C}"/>
    <cellStyle name="Note 2 6 2 6" xfId="11581" xr:uid="{270A4AD1-7A08-4D8A-9ED3-31E9B0F5319C}"/>
    <cellStyle name="Note 2 6 3" xfId="1078" xr:uid="{B5E70DC8-AE4F-4672-9FC0-8EABC77E90DE}"/>
    <cellStyle name="Note 2 6 3 2" xfId="2119" xr:uid="{7A6063F8-7492-4801-8059-97ED8709CFC8}"/>
    <cellStyle name="Note 2 6 3 2 2" xfId="4143" xr:uid="{7DFFD652-9F07-45F5-9F95-308B69015DE1}"/>
    <cellStyle name="Note 2 6 3 2 2 2" xfId="8152" xr:uid="{F7F78BAB-EBFE-4D02-BA0C-9EF9A456B1B3}"/>
    <cellStyle name="Note 2 6 3 2 2 3" xfId="29029" xr:uid="{3A9BADAA-5877-4204-B81A-781041945CAB}"/>
    <cellStyle name="Note 2 6 3 2 3" xfId="6161" xr:uid="{7A6F84C4-CD0A-423D-A262-7E375ECF8E44}"/>
    <cellStyle name="Note 2 6 3 2 4" xfId="10656" xr:uid="{54CF10FD-4022-4692-A973-36C1649613B0}"/>
    <cellStyle name="Note 2 6 3 2 5" xfId="12886" xr:uid="{EB216050-1F3B-41A6-9B15-A8D3F6DD10CF}"/>
    <cellStyle name="Note 2 6 3 3" xfId="3106" xr:uid="{5871BE05-26C4-4588-99D4-456A3BE6CDB1}"/>
    <cellStyle name="Note 2 6 3 3 2" xfId="7115" xr:uid="{2341FBDD-A3F9-468C-AB85-C2983E2D42E1}"/>
    <cellStyle name="Note 2 6 3 3 3" xfId="28029" xr:uid="{249ADDA7-9CFF-4DB0-943A-7B4AA3A8FB11}"/>
    <cellStyle name="Note 2 6 3 4" xfId="5124" xr:uid="{A502AA36-83ED-4C3D-AB05-5B2E9B804704}"/>
    <cellStyle name="Note 2 6 3 4 2" xfId="26317" xr:uid="{6798312F-1FC9-4842-9203-042E943536AB}"/>
    <cellStyle name="Note 2 6 3 5" xfId="9619" xr:uid="{EE5D8572-5783-4703-AA32-540BF9D95E3E}"/>
    <cellStyle name="Note 2 6 3 6" xfId="11849" xr:uid="{F534962E-92F2-4ED8-8049-46B5CF936FDA}"/>
    <cellStyle name="Note 2 6 4" xfId="1580" xr:uid="{5F25E9BA-E8FD-4169-9369-B746ABEE7505}"/>
    <cellStyle name="Note 2 6 4 2" xfId="3604" xr:uid="{8A9B89FD-8650-4BA5-9001-39E0DD31A139}"/>
    <cellStyle name="Note 2 6 4 2 2" xfId="7613" xr:uid="{7544D625-CE8A-4359-BCA2-20BED979C5DC}"/>
    <cellStyle name="Note 2 6 4 2 3" xfId="28513" xr:uid="{5364BF21-9A6E-47C0-B951-7E686A0A4EFE}"/>
    <cellStyle name="Note 2 6 4 3" xfId="5622" xr:uid="{F36BDC6A-5E05-41F7-B45E-A5384CEB5AE9}"/>
    <cellStyle name="Note 2 6 4 3 2" xfId="26318" xr:uid="{E29E64B9-9E3E-4FF7-8621-E335931EF8D8}"/>
    <cellStyle name="Note 2 6 4 4" xfId="10117" xr:uid="{EE24336D-A632-4D76-BA9E-C54013410A72}"/>
    <cellStyle name="Note 2 6 4 5" xfId="12347" xr:uid="{90F7535A-58AA-4A12-86BC-D62AAF6A1358}"/>
    <cellStyle name="Note 2 6 5" xfId="2567" xr:uid="{E7D93D2F-5297-4B74-A7BB-59A5D9E97200}"/>
    <cellStyle name="Note 2 6 5 2" xfId="6576" xr:uid="{2A52B026-E390-4B0B-A4A3-8D5121194DB4}"/>
    <cellStyle name="Note 2 6 5 3" xfId="26319" xr:uid="{45E3D568-31F6-452F-BA91-A05DCDC08AB1}"/>
    <cellStyle name="Note 2 6 6" xfId="4583" xr:uid="{8B3D2A69-370C-43BF-B311-633743D417C2}"/>
    <cellStyle name="Note 2 6 6 2" xfId="27532" xr:uid="{9C72971C-4AE4-427D-8C25-8896F061DC30}"/>
    <cellStyle name="Note 2 6 7" xfId="9078" xr:uid="{6C8D2060-BFEE-4226-8B43-FA99F4D75B3C}"/>
    <cellStyle name="Note 2 6 7 2" xfId="26313" xr:uid="{2C8B2C9E-2BC0-4F67-BA1E-81EC0BEA335F}"/>
    <cellStyle name="Note 2 6 8" xfId="11302" xr:uid="{E51B3628-E6BF-4494-A8E5-A9787498024D}"/>
    <cellStyle name="Note 2 7" xfId="542" xr:uid="{C1FF31F8-6209-4421-BCF3-12C1C0775890}"/>
    <cellStyle name="Note 2 7 2" xfId="834" xr:uid="{3DB3CA98-1D9E-4186-B0D7-16C3FC7AC93F}"/>
    <cellStyle name="Note 2 7 2 2" xfId="1877" xr:uid="{2F395624-3A53-436B-B2D6-AC860855A212}"/>
    <cellStyle name="Note 2 7 2 2 2" xfId="3901" xr:uid="{4F0FD983-4FBE-4E66-BE8C-3E186CFECB87}"/>
    <cellStyle name="Note 2 7 2 2 2 2" xfId="7910" xr:uid="{595B66C9-A972-4735-B0FC-C9963517F93B}"/>
    <cellStyle name="Note 2 7 2 2 2 3" xfId="28791" xr:uid="{BC81E708-FC1E-4BAB-96E3-DCCDCA8BC56B}"/>
    <cellStyle name="Note 2 7 2 2 3" xfId="5919" xr:uid="{688E9513-F4BE-42F2-8544-4B0E339FA0FA}"/>
    <cellStyle name="Note 2 7 2 2 3 2" xfId="26322" xr:uid="{AC849846-B7C1-4B41-99F6-D716FB14A50B}"/>
    <cellStyle name="Note 2 7 2 2 4" xfId="10414" xr:uid="{D8258EFF-CA87-4A47-8E71-6AD0B0561EA5}"/>
    <cellStyle name="Note 2 7 2 2 5" xfId="12644" xr:uid="{EC048183-9B9A-4E5E-8375-7261BFA1784C}"/>
    <cellStyle name="Note 2 7 2 3" xfId="2864" xr:uid="{3AD3F5A6-9807-4FEF-8D74-A9A6C3660D28}"/>
    <cellStyle name="Note 2 7 2 3 2" xfId="6873" xr:uid="{B51383ED-672A-4EA6-B542-CC5D19EDE09D}"/>
    <cellStyle name="Note 2 7 2 3 3" xfId="26323" xr:uid="{19C41270-74DC-46B2-8C65-2E2EF0A3B3FC}"/>
    <cellStyle name="Note 2 7 2 4" xfId="4882" xr:uid="{2B14177E-E87D-4C7F-A990-4254B5263898}"/>
    <cellStyle name="Note 2 7 2 4 2" xfId="27806" xr:uid="{62A67568-1E9D-461B-B901-41AD1E9EB6E9}"/>
    <cellStyle name="Note 2 7 2 5" xfId="9377" xr:uid="{651E2EA9-CFFE-486F-AF13-6255127CF994}"/>
    <cellStyle name="Note 2 7 2 5 2" xfId="26321" xr:uid="{7D00F732-A3CA-440A-B1F1-907612989A12}"/>
    <cellStyle name="Note 2 7 2 6" xfId="11607" xr:uid="{3E97CB87-8360-49CF-97FE-0076A9E3ED19}"/>
    <cellStyle name="Note 2 7 3" xfId="1103" xr:uid="{D520A7F6-A631-4B1F-84AF-3F9B091AE1FC}"/>
    <cellStyle name="Note 2 7 3 2" xfId="2144" xr:uid="{EF2C4C7C-C9D6-4185-BBD8-5E313EC37AD4}"/>
    <cellStyle name="Note 2 7 3 2 2" xfId="4168" xr:uid="{0DF77103-A4A5-406F-84A7-AD11BB272F18}"/>
    <cellStyle name="Note 2 7 3 2 2 2" xfId="8177" xr:uid="{05B2C584-175A-4A3B-A4C9-DC6AF65D819B}"/>
    <cellStyle name="Note 2 7 3 2 2 3" xfId="29054" xr:uid="{DC2982EB-B93A-408B-A31F-7E023B3C4DF6}"/>
    <cellStyle name="Note 2 7 3 2 3" xfId="6186" xr:uid="{589B7403-51DE-4152-B0F5-FC540023C404}"/>
    <cellStyle name="Note 2 7 3 2 4" xfId="10681" xr:uid="{86C4D6F1-2397-44AE-B997-7628EF0CB25E}"/>
    <cellStyle name="Note 2 7 3 2 5" xfId="12911" xr:uid="{94F12AD3-9874-42E6-9D03-C9A62BB8B3F1}"/>
    <cellStyle name="Note 2 7 3 3" xfId="3131" xr:uid="{6C3AC7DF-877B-4264-903B-84F41933AD3B}"/>
    <cellStyle name="Note 2 7 3 3 2" xfId="7140" xr:uid="{8896666E-A817-4DEC-9453-2C085794BF98}"/>
    <cellStyle name="Note 2 7 3 3 3" xfId="28054" xr:uid="{816584A5-CAAF-4CA9-8DA7-33CF0F6F06AB}"/>
    <cellStyle name="Note 2 7 3 4" xfId="5149" xr:uid="{FB304959-49DD-45BC-A4DA-E8016D1C602B}"/>
    <cellStyle name="Note 2 7 3 4 2" xfId="26324" xr:uid="{D81074B6-56EE-4D33-8623-E9FC0392B3D9}"/>
    <cellStyle name="Note 2 7 3 5" xfId="9644" xr:uid="{1EDE6167-09F5-4C54-BFD8-47344C087C9E}"/>
    <cellStyle name="Note 2 7 3 6" xfId="11874" xr:uid="{0B8E7537-F6FC-4C2D-B1A2-1CABD8A725EC}"/>
    <cellStyle name="Note 2 7 4" xfId="1603" xr:uid="{FAF69FAB-8531-4F13-9841-AC73A6319690}"/>
    <cellStyle name="Note 2 7 4 2" xfId="3627" xr:uid="{4B8653F2-6CA2-434D-8023-0267370167F6}"/>
    <cellStyle name="Note 2 7 4 2 2" xfId="7636" xr:uid="{09177E13-A936-4AB7-93F2-22F90FCFD244}"/>
    <cellStyle name="Note 2 7 4 2 3" xfId="28536" xr:uid="{EE9676D3-59C9-4F42-AC28-4FE7DDF347C1}"/>
    <cellStyle name="Note 2 7 4 3" xfId="5645" xr:uid="{A08D9C7F-1385-49D9-82C3-29833BA8EDDD}"/>
    <cellStyle name="Note 2 7 4 3 2" xfId="26325" xr:uid="{215745AF-7A3B-4A8B-9CBB-77C16D7D102C}"/>
    <cellStyle name="Note 2 7 4 4" xfId="10140" xr:uid="{3A79C92B-448A-43F0-975E-F38802C622D3}"/>
    <cellStyle name="Note 2 7 4 5" xfId="12370" xr:uid="{7AD727A3-2365-494B-B90A-9FF49925EE13}"/>
    <cellStyle name="Note 2 7 5" xfId="2590" xr:uid="{298EB202-E7ED-4067-A95C-3CC53AAD6D1C}"/>
    <cellStyle name="Note 2 7 5 2" xfId="6599" xr:uid="{882A4EE1-6B90-4EBC-A6EB-20A4844FF2FD}"/>
    <cellStyle name="Note 2 7 5 3" xfId="26326" xr:uid="{1CD14882-B28D-4878-B0AB-E3C4FE1535F9}"/>
    <cellStyle name="Note 2 7 6" xfId="4606" xr:uid="{5E2A4114-8EB5-4790-B4B4-C23CFC24ADBA}"/>
    <cellStyle name="Note 2 7 6 2" xfId="27556" xr:uid="{AE3133FB-82B4-4867-AD13-95937B9BFC87}"/>
    <cellStyle name="Note 2 7 7" xfId="9101" xr:uid="{FEE7FD02-4854-41E8-AA30-B42124B72E7B}"/>
    <cellStyle name="Note 2 7 7 2" xfId="26320" xr:uid="{652966DC-5360-4D37-B554-2C1F2A0F2CAA}"/>
    <cellStyle name="Note 2 7 8" xfId="11326" xr:uid="{3A7D2D2A-7515-40C3-8CCB-8C2C3B73428C}"/>
    <cellStyle name="Note 2 8" xfId="569" xr:uid="{3F1A631C-4B69-49E9-8174-76E9B46C1E83}"/>
    <cellStyle name="Note 2 8 2" xfId="854" xr:uid="{31EC7C38-59A0-48F7-AB14-8B712392A093}"/>
    <cellStyle name="Note 2 8 2 2" xfId="1895" xr:uid="{485A4021-AD34-4FCE-B126-00BF3DC8110B}"/>
    <cellStyle name="Note 2 8 2 2 2" xfId="3919" xr:uid="{00109EE8-08F6-42F9-BB4D-CC9AD73E314F}"/>
    <cellStyle name="Note 2 8 2 2 2 2" xfId="7928" xr:uid="{2C1DED54-9D69-428B-A30B-563ABF27F32F}"/>
    <cellStyle name="Note 2 8 2 2 2 3" xfId="28809" xr:uid="{7D6DF7F5-2CDF-44CD-8D88-F152C94F557A}"/>
    <cellStyle name="Note 2 8 2 2 3" xfId="5937" xr:uid="{5FD2BA9A-A722-4560-A519-204706BEA921}"/>
    <cellStyle name="Note 2 8 2 2 4" xfId="10432" xr:uid="{D1052100-C673-4397-9699-860C63C4A658}"/>
    <cellStyle name="Note 2 8 2 2 5" xfId="12662" xr:uid="{4AF7EA24-35D5-47C5-B43C-6069901022E1}"/>
    <cellStyle name="Note 2 8 2 3" xfId="2882" xr:uid="{1172D29A-30E6-4566-BCC6-0AE9AED4EAC9}"/>
    <cellStyle name="Note 2 8 2 3 2" xfId="6891" xr:uid="{20BDCF98-D5A3-4412-9266-72672DEE5FE8}"/>
    <cellStyle name="Note 2 8 2 3 3" xfId="27825" xr:uid="{5D01C005-CA38-46B0-816C-8CB584A5BEBE}"/>
    <cellStyle name="Note 2 8 2 4" xfId="4900" xr:uid="{90CD3AC2-363A-4D63-B1F3-6F740E07BAF5}"/>
    <cellStyle name="Note 2 8 2 4 2" xfId="26328" xr:uid="{5437B6C8-2E08-4B08-9323-DDC84D7CD955}"/>
    <cellStyle name="Note 2 8 2 5" xfId="9395" xr:uid="{8E3D9450-E3E0-4565-A656-4F5A50949C90}"/>
    <cellStyle name="Note 2 8 2 6" xfId="11625" xr:uid="{5EF843FC-7D53-4C71-9E99-5C1D73FFF29C}"/>
    <cellStyle name="Note 2 8 3" xfId="1121" xr:uid="{9CA78DD7-B49E-460D-AE07-7B074DFB0D7D}"/>
    <cellStyle name="Note 2 8 3 2" xfId="2162" xr:uid="{BC3B910E-FA4B-4F66-A81A-1E0393B6955E}"/>
    <cellStyle name="Note 2 8 3 2 2" xfId="4186" xr:uid="{F7319DA4-9121-44CF-B013-140FE5D7BCB2}"/>
    <cellStyle name="Note 2 8 3 2 2 2" xfId="8195" xr:uid="{8D059414-68F0-48B1-8E41-F2E806AC2BDE}"/>
    <cellStyle name="Note 2 8 3 2 2 3" xfId="29072" xr:uid="{D8661B41-F316-4441-8FB6-BED3E4C4E145}"/>
    <cellStyle name="Note 2 8 3 2 3" xfId="6204" xr:uid="{DB76B46D-D4EF-4407-ACF0-9CEE72979EBB}"/>
    <cellStyle name="Note 2 8 3 2 4" xfId="10699" xr:uid="{B16E2E6C-5E5D-4B3C-929C-14B108EE918F}"/>
    <cellStyle name="Note 2 8 3 2 5" xfId="12929" xr:uid="{EF04F56F-9B42-4566-A1FB-55B4AF911D36}"/>
    <cellStyle name="Note 2 8 3 3" xfId="3149" xr:uid="{CB35C4EE-26E3-4D2F-A494-2BB1B2C9DAD4}"/>
    <cellStyle name="Note 2 8 3 3 2" xfId="7158" xr:uid="{53E8C313-AB83-490C-BCB1-499F37F4ABC3}"/>
    <cellStyle name="Note 2 8 3 3 3" xfId="28072" xr:uid="{90CBA51A-3AED-4B7A-9B03-71F1C2277420}"/>
    <cellStyle name="Note 2 8 3 4" xfId="5167" xr:uid="{6E33D4D0-D341-4EB0-9D46-5647E28D108E}"/>
    <cellStyle name="Note 2 8 3 4 2" xfId="26329" xr:uid="{C06D3347-146E-4F0B-A810-0FA5B11E6181}"/>
    <cellStyle name="Note 2 8 3 5" xfId="9662" xr:uid="{5566E1E6-7577-4588-9638-E9EFEB34EDAB}"/>
    <cellStyle name="Note 2 8 3 6" xfId="11892" xr:uid="{83779FC1-B218-464C-8E27-A298E4288440}"/>
    <cellStyle name="Note 2 8 4" xfId="1627" xr:uid="{26162A0C-EA77-42B5-AC79-7D0136561FB3}"/>
    <cellStyle name="Note 2 8 4 2" xfId="3651" xr:uid="{D9D34745-9537-4AC8-B174-AE17EBBDD186}"/>
    <cellStyle name="Note 2 8 4 2 2" xfId="7660" xr:uid="{EA9A1DC1-F5A6-4850-AB35-D2902263EE91}"/>
    <cellStyle name="Note 2 8 4 2 3" xfId="28560" xr:uid="{7AA23BDB-71B7-484E-9B95-ED05671B9748}"/>
    <cellStyle name="Note 2 8 4 3" xfId="5669" xr:uid="{B153F00D-AF1C-4DD6-ABFF-291E5A3BDE09}"/>
    <cellStyle name="Note 2 8 4 3 2" xfId="26330" xr:uid="{0ED0CF26-A4AF-4374-A026-9768496004B3}"/>
    <cellStyle name="Note 2 8 4 4" xfId="10164" xr:uid="{1FA26F64-FE89-4724-99E8-BF2DD9475098}"/>
    <cellStyle name="Note 2 8 4 5" xfId="12394" xr:uid="{2A01FC92-F0C1-41CD-A70F-32584CB8EEE0}"/>
    <cellStyle name="Note 2 8 5" xfId="2614" xr:uid="{3B772D6E-70FB-4B9D-9DFC-DD83F18FB19E}"/>
    <cellStyle name="Note 2 8 5 2" xfId="6623" xr:uid="{566922DE-C60B-4843-8710-5F834C6F7EA2}"/>
    <cellStyle name="Note 2 8 5 3" xfId="27579" xr:uid="{B03F04B6-F6D8-4E15-8E80-B0F8ABC9072B}"/>
    <cellStyle name="Note 2 8 6" xfId="4630" xr:uid="{D7B53E49-9D62-4C7B-96DB-F1793B71F13B}"/>
    <cellStyle name="Note 2 8 6 2" xfId="26327" xr:uid="{7C048DF3-C4A4-4E18-9748-2059C0C2B003}"/>
    <cellStyle name="Note 2 8 7" xfId="9125" xr:uid="{CAEB4D46-9241-42FB-9944-3E12EE4E0062}"/>
    <cellStyle name="Note 2 8 8" xfId="11350" xr:uid="{1317FBB0-C20F-49B2-98FA-EC070088BF7F}"/>
    <cellStyle name="Note 2 9" xfId="593" xr:uid="{FFA555E2-AB3E-4784-A5B8-E1C0B7C7B9FB}"/>
    <cellStyle name="Note 2 9 2" xfId="877" xr:uid="{43F18967-C082-4A5D-96AC-FADC893AEA9B}"/>
    <cellStyle name="Note 2 9 2 2" xfId="1918" xr:uid="{56E6B1FD-B48F-4D21-B40F-F5E0ED2C3DE3}"/>
    <cellStyle name="Note 2 9 2 2 2" xfId="3942" xr:uid="{15F291C6-4739-48BF-8537-E60219A75863}"/>
    <cellStyle name="Note 2 9 2 2 2 2" xfId="7951" xr:uid="{0E79031F-5F40-4877-86BC-DD61127A1A46}"/>
    <cellStyle name="Note 2 9 2 2 2 3" xfId="28832" xr:uid="{246AE829-514A-4FC9-8EF2-6A773F89AB9A}"/>
    <cellStyle name="Note 2 9 2 2 3" xfId="5960" xr:uid="{A8F569C3-940C-4EC3-9507-52A18CC981D7}"/>
    <cellStyle name="Note 2 9 2 2 4" xfId="10455" xr:uid="{FA3CB8D1-FF9D-42C9-A6FF-E399F3C1E0BF}"/>
    <cellStyle name="Note 2 9 2 2 5" xfId="12685" xr:uid="{F5C210B9-4358-4DCF-8CF0-E17FFF360B2D}"/>
    <cellStyle name="Note 2 9 2 3" xfId="2905" xr:uid="{424BB27E-3764-4D87-8408-2FF831F7482D}"/>
    <cellStyle name="Note 2 9 2 3 2" xfId="6914" xr:uid="{C72BEFD6-2AA6-42FA-A6FF-92C64751E942}"/>
    <cellStyle name="Note 2 9 2 3 3" xfId="27847" xr:uid="{E72C158E-FB76-42F5-B20A-D6BECC45B0F9}"/>
    <cellStyle name="Note 2 9 2 4" xfId="4923" xr:uid="{4E8D76C4-8503-44DA-B3F7-D49FB54245A7}"/>
    <cellStyle name="Note 2 9 2 5" xfId="9418" xr:uid="{B619976D-169B-411A-ACD8-CDDB37F5A15F}"/>
    <cellStyle name="Note 2 9 2 6" xfId="11648" xr:uid="{5363FD99-7002-483E-8887-F7993CD7C655}"/>
    <cellStyle name="Note 2 9 3" xfId="1144" xr:uid="{DF1EF041-87C3-4D8A-A136-57763AF6137F}"/>
    <cellStyle name="Note 2 9 3 2" xfId="2185" xr:uid="{4316712A-AFBE-49F8-9EA7-9CFE04FFD4B5}"/>
    <cellStyle name="Note 2 9 3 2 2" xfId="4209" xr:uid="{EAC4A51D-A041-458F-8258-0724FD9F0747}"/>
    <cellStyle name="Note 2 9 3 2 2 2" xfId="8218" xr:uid="{47F2FFBD-8DA9-4F61-AE11-C63B85C26E6F}"/>
    <cellStyle name="Note 2 9 3 2 2 3" xfId="29095" xr:uid="{D2051AA3-38EC-4A6E-BE1A-D4F6C7918D7C}"/>
    <cellStyle name="Note 2 9 3 2 3" xfId="6227" xr:uid="{E2DBB102-99BC-4333-9C09-461FAB7CACD0}"/>
    <cellStyle name="Note 2 9 3 2 4" xfId="10722" xr:uid="{5E90E47D-3924-4B13-BC82-A26F65C23E1E}"/>
    <cellStyle name="Note 2 9 3 2 5" xfId="12952" xr:uid="{D3B5B668-4340-41B8-AA02-FD9B45B6D150}"/>
    <cellStyle name="Note 2 9 3 3" xfId="3172" xr:uid="{80085B98-59BF-4451-8833-F6A24D554774}"/>
    <cellStyle name="Note 2 9 3 3 2" xfId="7181" xr:uid="{F195F7EE-C801-4DF0-AEE5-12B46C907FCF}"/>
    <cellStyle name="Note 2 9 3 3 3" xfId="28095" xr:uid="{A2F6C05E-07C3-4D50-8BB1-FB2CCE6ED357}"/>
    <cellStyle name="Note 2 9 3 4" xfId="5190" xr:uid="{82A3F499-3976-41FC-BE8B-63A0A869A327}"/>
    <cellStyle name="Note 2 9 3 5" xfId="9685" xr:uid="{AF656274-E7C2-490A-9B7D-16FB5931AE50}"/>
    <cellStyle name="Note 2 9 3 6" xfId="11915" xr:uid="{662BA3D5-5C92-464D-9709-FB4C041AA250}"/>
    <cellStyle name="Note 2 9 4" xfId="1651" xr:uid="{C882E77F-98FE-4297-9AED-AD0635776C37}"/>
    <cellStyle name="Note 2 9 4 2" xfId="3675" xr:uid="{D493B7F6-23C1-475A-BCF2-7C1A222FD584}"/>
    <cellStyle name="Note 2 9 4 2 2" xfId="7684" xr:uid="{C8EEB5C0-47E0-4FDD-993E-7E428BEF6D73}"/>
    <cellStyle name="Note 2 9 4 2 3" xfId="28584" xr:uid="{99A3101A-F45E-44AC-8984-96A8671AFCC8}"/>
    <cellStyle name="Note 2 9 4 3" xfId="5693" xr:uid="{A6FFCE57-9CC3-4D53-9D75-9ADD63581403}"/>
    <cellStyle name="Note 2 9 4 4" xfId="10188" xr:uid="{8332800F-6C1A-4A73-BAEE-5CE108BD17E9}"/>
    <cellStyle name="Note 2 9 4 5" xfId="12418" xr:uid="{68B90EA7-5E8B-4FBD-89EC-4B0DD1C2BDAF}"/>
    <cellStyle name="Note 2 9 5" xfId="2638" xr:uid="{BA55E42B-729F-4DBA-BA61-32CE346464C2}"/>
    <cellStyle name="Note 2 9 5 2" xfId="6647" xr:uid="{FE0D4D98-0233-4850-B401-13F2FE929F5F}"/>
    <cellStyle name="Note 2 9 5 3" xfId="27601" xr:uid="{3CD95EF4-7890-4429-9FF7-29EA7E0BF3D5}"/>
    <cellStyle name="Note 2 9 6" xfId="4654" xr:uid="{E52F7A22-B10E-4F5B-B946-4CD88063CD35}"/>
    <cellStyle name="Note 2 9 6 2" xfId="26331" xr:uid="{49181CF4-D144-4811-AF04-74492DFEB3B3}"/>
    <cellStyle name="Note 2 9 7" xfId="9149" xr:uid="{978B142A-76F1-4684-950E-86CBB94E45F9}"/>
    <cellStyle name="Note 2 9 8" xfId="11374" xr:uid="{0E04E833-0828-4395-8C48-0C0771D1DF85}"/>
    <cellStyle name="Note 20" xfId="26332" xr:uid="{9E9761F4-1AB7-49FF-BB52-A5DE76B892FD}"/>
    <cellStyle name="Note 21" xfId="26333" xr:uid="{5E0AF494-4872-40B4-8F36-34B41E1EB807}"/>
    <cellStyle name="Note 22" xfId="26334" xr:uid="{BDEC693D-AA77-4658-8A3B-5B29562044E2}"/>
    <cellStyle name="Note 23" xfId="26335" xr:uid="{66A87333-3F7D-4493-9875-E8789964F9DC}"/>
    <cellStyle name="Note 24" xfId="26336" xr:uid="{45F30A4C-D3E3-49CE-B5B9-A9A7F23D307F}"/>
    <cellStyle name="Note 25" xfId="26337" xr:uid="{08C8F6AB-A123-4537-A773-9F29AFA41292}"/>
    <cellStyle name="Note 26" xfId="26084" xr:uid="{7F0F5B27-3A03-48EC-B5F5-CA2FBC3A996A}"/>
    <cellStyle name="Note 27" xfId="13119" xr:uid="{2405FB2A-73CF-41F6-B1E8-90FC96382251}"/>
    <cellStyle name="Note 3" xfId="402" xr:uid="{7A8021BC-2F4C-4F28-803F-B33D4916F28C}"/>
    <cellStyle name="Note 3 10" xfId="8973" xr:uid="{7EE0BFFA-8B75-42B1-8DB1-203B40B0E9AC}"/>
    <cellStyle name="Note 3 10 2" xfId="26339" xr:uid="{236E0A7F-8E69-4BFD-9C0C-A4920C9F63B8}"/>
    <cellStyle name="Note 3 11" xfId="26340" xr:uid="{F04474DE-2587-4D12-9398-EBA0393A8C34}"/>
    <cellStyle name="Note 3 12" xfId="26341" xr:uid="{2A2216DB-1A11-4F19-A10C-026C032D4498}"/>
    <cellStyle name="Note 3 13" xfId="26338" xr:uid="{F6A0239A-B303-4533-A3E1-F94680180195}"/>
    <cellStyle name="Note 3 14" xfId="13198" xr:uid="{D0757120-F0AE-48D6-967A-D0347965B2FA}"/>
    <cellStyle name="Note 3 15" xfId="11195" xr:uid="{FD5D9512-7756-448E-A9F4-3D6A63101003}"/>
    <cellStyle name="Note 3 16" xfId="29375" xr:uid="{624A3957-061A-4B1E-8959-944FEE74AA49}"/>
    <cellStyle name="Note 3 2" xfId="639" xr:uid="{00D0D6A4-3B58-4E59-A36F-D9F117F46ECA}"/>
    <cellStyle name="Note 3 2 10" xfId="27635" xr:uid="{9CA3243F-5230-4A50-8CFF-B51E576DB006}"/>
    <cellStyle name="Note 3 2 11" xfId="26342" xr:uid="{FE0F3517-7065-46EB-A553-475854BDEE5A}"/>
    <cellStyle name="Note 3 2 12" xfId="11414" xr:uid="{48964FA2-9C9A-4896-B7F3-9D9C0ECC8C40}"/>
    <cellStyle name="Note 3 2 2" xfId="1686" xr:uid="{9F540513-E5D1-4CC6-ACFD-BDBE1FE7C595}"/>
    <cellStyle name="Note 3 2 2 10" xfId="12453" xr:uid="{A045C1A1-4F96-4546-AB47-B530078A9ECC}"/>
    <cellStyle name="Note 3 2 2 2" xfId="3710" xr:uid="{791AFF9E-6CCE-4660-90FC-B9EBF66E4CE3}"/>
    <cellStyle name="Note 3 2 2 2 2" xfId="7719" xr:uid="{8869EB2C-7B44-4B1B-A9D8-6ACF6DD95DCF}"/>
    <cellStyle name="Note 3 2 2 2 2 2" xfId="26346" xr:uid="{1EB8E65C-5413-484D-BEF7-1F0AB273033B}"/>
    <cellStyle name="Note 3 2 2 2 2 3" xfId="26347" xr:uid="{79A8B3F7-0ACC-4E5F-909D-8E496A500145}"/>
    <cellStyle name="Note 3 2 2 2 2 4" xfId="26345" xr:uid="{38570735-54A0-432F-9AB1-AD76C516BF76}"/>
    <cellStyle name="Note 3 2 2 2 3" xfId="26348" xr:uid="{A7C64D1A-D037-46D1-BCB7-D66EA3514B17}"/>
    <cellStyle name="Note 3 2 2 2 4" xfId="26349" xr:uid="{BEF21E6B-E7D6-4F4D-ABF6-7A19032E762A}"/>
    <cellStyle name="Note 3 2 2 2 5" xfId="26350" xr:uid="{DE3F96E3-50D7-490D-9161-E6244D644101}"/>
    <cellStyle name="Note 3 2 2 2 6" xfId="26344" xr:uid="{44FAC573-F593-4DE6-B7CD-E0A266DD78B3}"/>
    <cellStyle name="Note 3 2 2 3" xfId="5728" xr:uid="{CFDC16BF-C5BE-4F74-AB12-C32A293A6CBB}"/>
    <cellStyle name="Note 3 2 2 3 2" xfId="26352" xr:uid="{4B0886F0-889A-42B3-8F93-DC43A7A68320}"/>
    <cellStyle name="Note 3 2 2 3 2 2" xfId="26353" xr:uid="{4051FFF8-C986-4DE9-B19A-6E9F421B842A}"/>
    <cellStyle name="Note 3 2 2 3 2 3" xfId="26354" xr:uid="{88948D0A-17E6-4587-A335-E955A4F65732}"/>
    <cellStyle name="Note 3 2 2 3 3" xfId="26355" xr:uid="{DC3615EE-9669-49A4-BBEE-2132CA5B5D84}"/>
    <cellStyle name="Note 3 2 2 3 4" xfId="26356" xr:uid="{A635233A-E804-4053-8016-6ABBC172E277}"/>
    <cellStyle name="Note 3 2 2 3 5" xfId="26357" xr:uid="{452503B4-3A32-484A-B545-EE4ED2B9203F}"/>
    <cellStyle name="Note 3 2 2 3 6" xfId="26351" xr:uid="{6A70A603-65DC-412D-BA2F-29FA224D67EF}"/>
    <cellStyle name="Note 3 2 2 4" xfId="8658" xr:uid="{92EED0C1-7976-47E5-BD67-C657D1001BDE}"/>
    <cellStyle name="Note 3 2 2 4 2" xfId="26359" xr:uid="{6467F1A7-F704-4CEE-A8A3-92D92F582B22}"/>
    <cellStyle name="Note 3 2 2 4 3" xfId="26360" xr:uid="{2DA8D280-F96F-4079-A79B-C3E822FA75F6}"/>
    <cellStyle name="Note 3 2 2 4 4" xfId="26358" xr:uid="{C8CFEE1D-9238-43F2-98FD-F71DE39E6981}"/>
    <cellStyle name="Note 3 2 2 5" xfId="10223" xr:uid="{B386DC06-0193-4E27-A03C-962CC4EA58EE}"/>
    <cellStyle name="Note 3 2 2 5 2" xfId="26361" xr:uid="{A927BEF5-0F7C-4026-B2A3-9E4258CB4792}"/>
    <cellStyle name="Note 3 2 2 6" xfId="26362" xr:uid="{B2A4EB7E-D78A-4B45-82EC-5891F4DF74F0}"/>
    <cellStyle name="Note 3 2 2 7" xfId="26363" xr:uid="{6541A4F2-18C1-418D-93AC-C7AB33C3325A}"/>
    <cellStyle name="Note 3 2 2 8" xfId="28617" xr:uid="{1D3FCC08-AC19-4600-9642-8A4D19210C85}"/>
    <cellStyle name="Note 3 2 2 9" xfId="26343" xr:uid="{5BC9B0FE-B62D-4298-8970-65AD3662BFF4}"/>
    <cellStyle name="Note 3 2 3" xfId="2673" xr:uid="{F9494343-2B46-4261-B13D-16951157436E}"/>
    <cellStyle name="Note 3 2 3 2" xfId="6682" xr:uid="{78449DB9-DE7F-42C0-B37E-3D07105F7681}"/>
    <cellStyle name="Note 3 2 3 2 2" xfId="26366" xr:uid="{9B8EF22A-3FD9-4E33-8875-32C77F14FA61}"/>
    <cellStyle name="Note 3 2 3 2 2 2" xfId="26367" xr:uid="{50C18968-28F3-4247-8272-BF5D002B4CE2}"/>
    <cellStyle name="Note 3 2 3 2 2 3" xfId="26368" xr:uid="{1234114B-CCD6-4322-B322-126FF4A98819}"/>
    <cellStyle name="Note 3 2 3 2 3" xfId="26369" xr:uid="{9FFC91F4-EF8B-4BE5-8476-BF7695BE42D2}"/>
    <cellStyle name="Note 3 2 3 2 4" xfId="26370" xr:uid="{C50E1DB1-B200-44BC-8AF3-7E82B8EF2520}"/>
    <cellStyle name="Note 3 2 3 2 5" xfId="26371" xr:uid="{DFF2D927-DC58-47AA-9C64-871D54739DCE}"/>
    <cellStyle name="Note 3 2 3 2 6" xfId="26365" xr:uid="{0E7ACA83-4A48-4DA4-8683-1C73F61F7EB3}"/>
    <cellStyle name="Note 3 2 3 3" xfId="26372" xr:uid="{8651811F-8CF6-4B14-B43E-EE2B920CF883}"/>
    <cellStyle name="Note 3 2 3 3 2" xfId="26373" xr:uid="{E8B720EE-EB3F-44AF-8391-5722CE94D74A}"/>
    <cellStyle name="Note 3 2 3 3 2 2" xfId="26374" xr:uid="{6454EF22-5620-465A-9BC5-095927D8C767}"/>
    <cellStyle name="Note 3 2 3 3 2 3" xfId="26375" xr:uid="{6205D596-C800-4207-B239-AE55794E2EFA}"/>
    <cellStyle name="Note 3 2 3 3 3" xfId="26376" xr:uid="{ACC15471-0860-4B65-B8C8-0F75A6791CAE}"/>
    <cellStyle name="Note 3 2 3 3 4" xfId="26377" xr:uid="{BFECEB22-3F60-4445-8340-868B48331302}"/>
    <cellStyle name="Note 3 2 3 3 5" xfId="26378" xr:uid="{1E4B7F58-600A-4614-A3CA-CB0E77B36200}"/>
    <cellStyle name="Note 3 2 3 4" xfId="26379" xr:uid="{2BCB6F4A-E27D-4DDD-8615-06FC5543D320}"/>
    <cellStyle name="Note 3 2 3 4 2" xfId="26380" xr:uid="{2B9A3E50-150F-4C01-970D-3498119A317D}"/>
    <cellStyle name="Note 3 2 3 4 3" xfId="26381" xr:uid="{341D2196-1067-4864-BD36-DC43480FB473}"/>
    <cellStyle name="Note 3 2 3 5" xfId="26382" xr:uid="{B9390C2F-A264-43C8-8CBF-E3A8F1905B1A}"/>
    <cellStyle name="Note 3 2 3 6" xfId="26383" xr:uid="{84846BFE-FAAA-49D4-B67D-84555341EF8F}"/>
    <cellStyle name="Note 3 2 3 7" xfId="26384" xr:uid="{4C456D5D-DE6B-444C-8247-23F3FE168998}"/>
    <cellStyle name="Note 3 2 3 8" xfId="26364" xr:uid="{9498BAA3-511D-40F7-989A-DDB3CBB895BC}"/>
    <cellStyle name="Note 3 2 4" xfId="4690" xr:uid="{FF1C88DD-7D80-4D73-97B3-56A3D4D5AED2}"/>
    <cellStyle name="Note 3 2 4 2" xfId="26386" xr:uid="{A346425F-E83D-417C-BA13-71D076F115B7}"/>
    <cellStyle name="Note 3 2 4 2 2" xfId="26387" xr:uid="{C6361939-9BF3-44AD-AC56-998BCE718F3E}"/>
    <cellStyle name="Note 3 2 4 2 3" xfId="26388" xr:uid="{0D1C83FD-5F08-4D30-AA78-29BD895D907F}"/>
    <cellStyle name="Note 3 2 4 3" xfId="26389" xr:uid="{DD250853-0462-4F9D-A624-CD3548B7F918}"/>
    <cellStyle name="Note 3 2 4 4" xfId="26390" xr:uid="{0F0B6BDB-8965-41DF-99A7-04C508AA03AF}"/>
    <cellStyle name="Note 3 2 4 5" xfId="26391" xr:uid="{B488105A-692C-4773-AA53-1525C9394504}"/>
    <cellStyle name="Note 3 2 4 6" xfId="26385" xr:uid="{F3F84484-B467-431B-80DD-D22049848DFE}"/>
    <cellStyle name="Note 3 2 5" xfId="8530" xr:uid="{0DDCF209-1DE4-434B-A2D5-217C0148BB61}"/>
    <cellStyle name="Note 3 2 5 2" xfId="26393" xr:uid="{BC2696C5-1EEA-4D8B-9F96-1886BE616846}"/>
    <cellStyle name="Note 3 2 5 2 2" xfId="26394" xr:uid="{3910183B-0092-4D03-ACA8-217EC259B2F7}"/>
    <cellStyle name="Note 3 2 5 2 3" xfId="26395" xr:uid="{163DD858-CFE4-4BB4-9769-4A873BB0174E}"/>
    <cellStyle name="Note 3 2 5 3" xfId="26396" xr:uid="{9DBDF831-6B69-4E47-9A11-485CBBC76561}"/>
    <cellStyle name="Note 3 2 5 4" xfId="26397" xr:uid="{131696A8-0DD8-4301-8529-94C2026B21DD}"/>
    <cellStyle name="Note 3 2 5 5" xfId="26398" xr:uid="{0A14F395-4713-4BED-8F51-7557D95850F5}"/>
    <cellStyle name="Note 3 2 5 6" xfId="26392" xr:uid="{D799B705-94C8-44F1-BD8B-CB98CF2D2D77}"/>
    <cellStyle name="Note 3 2 6" xfId="8494" xr:uid="{C385A032-4580-4E12-8010-7E5AEE48185F}"/>
    <cellStyle name="Note 3 2 6 2" xfId="26400" xr:uid="{0A1955C6-B3B6-4DF2-8EEE-DF4E9D5415B4}"/>
    <cellStyle name="Note 3 2 6 3" xfId="26401" xr:uid="{8EBADBF7-935E-4377-88D1-BF22B10E4319}"/>
    <cellStyle name="Note 3 2 6 4" xfId="26399" xr:uid="{CA176E33-5FCE-42D8-A915-055072ACD226}"/>
    <cellStyle name="Note 3 2 7" xfId="9185" xr:uid="{9BCD02C7-37A6-4F31-965F-F4F9F0CD531A}"/>
    <cellStyle name="Note 3 2 7 2" xfId="26402" xr:uid="{6FA11C7D-5797-4FCC-B6C0-6F08C58B497A}"/>
    <cellStyle name="Note 3 2 8" xfId="26403" xr:uid="{AFAC7142-E418-4C3D-8A23-7F07F4D7F735}"/>
    <cellStyle name="Note 3 2 9" xfId="26404" xr:uid="{4E1244CC-E7A3-4B99-84DB-C7FDDB454CF2}"/>
    <cellStyle name="Note 3 3" xfId="912" xr:uid="{6BA0AD4F-1E4E-4E11-BC51-EAEE36D4FB24}"/>
    <cellStyle name="Note 3 3 10" xfId="11683" xr:uid="{C10E9836-2EA4-4683-BA4B-893C514D80B5}"/>
    <cellStyle name="Note 3 3 2" xfId="1953" xr:uid="{FCE9487A-C55C-408C-B19F-92819A48B313}"/>
    <cellStyle name="Note 3 3 2 2" xfId="3977" xr:uid="{416DB91F-2A0F-459E-A60A-856734DBE745}"/>
    <cellStyle name="Note 3 3 2 2 2" xfId="7986" xr:uid="{F4193E6B-2531-4CFD-ABDF-B5F74BA00EED}"/>
    <cellStyle name="Note 3 3 2 2 2 2" xfId="26408" xr:uid="{8706981B-17F9-44A0-821D-B56F92C293D1}"/>
    <cellStyle name="Note 3 3 2 2 3" xfId="26409" xr:uid="{01655AB9-DC63-46CC-915D-C7CD05D09452}"/>
    <cellStyle name="Note 3 3 2 2 4" xfId="26407" xr:uid="{70B928FA-A644-401E-8CF8-CF7C8959CE65}"/>
    <cellStyle name="Note 3 3 2 3" xfId="5995" xr:uid="{B60D88C4-1130-4FA6-9451-07D6EB85A1FF}"/>
    <cellStyle name="Note 3 3 2 3 2" xfId="26410" xr:uid="{4B33BF9D-CD88-4190-B854-CC8ABCA0BB14}"/>
    <cellStyle name="Note 3 3 2 4" xfId="10490" xr:uid="{C5061D69-E2C7-4140-8CF4-FBEA5B6D673E}"/>
    <cellStyle name="Note 3 3 2 4 2" xfId="26411" xr:uid="{AEC9DB24-6112-42B1-8A57-890F0E10D9ED}"/>
    <cellStyle name="Note 3 3 2 5" xfId="26412" xr:uid="{6A99B8AE-33A4-4F68-B95F-65AAD1F1567F}"/>
    <cellStyle name="Note 3 3 2 6" xfId="28865" xr:uid="{B4F2BCF5-ED10-4DD0-88C1-38C37BDCA9BF}"/>
    <cellStyle name="Note 3 3 2 7" xfId="26406" xr:uid="{79D353D4-D877-41C5-867D-3EF3E39A39BD}"/>
    <cellStyle name="Note 3 3 2 8" xfId="12720" xr:uid="{30AE09B4-9502-43FD-95EE-990BD6070B86}"/>
    <cellStyle name="Note 3 3 3" xfId="2940" xr:uid="{0783A4AE-BC01-4A9B-9A01-56F5F206CB35}"/>
    <cellStyle name="Note 3 3 3 2" xfId="6949" xr:uid="{9C6706AC-0BAF-427D-BE4F-592E0297758B}"/>
    <cellStyle name="Note 3 3 3 2 2" xfId="26415" xr:uid="{95580263-028E-4844-BD44-2F0F79FFD8D4}"/>
    <cellStyle name="Note 3 3 3 2 3" xfId="26416" xr:uid="{ABBF6A7A-14C0-4100-A187-DD7BCCA27C7C}"/>
    <cellStyle name="Note 3 3 3 2 4" xfId="26414" xr:uid="{2EC3AD3F-519D-49DD-8639-F476C5F51AEE}"/>
    <cellStyle name="Note 3 3 3 3" xfId="26417" xr:uid="{8CDD448C-7A08-4C4F-A98F-4B95F8D019E4}"/>
    <cellStyle name="Note 3 3 3 4" xfId="26418" xr:uid="{A0897A9C-A9DD-478F-B472-36F5C154A5DC}"/>
    <cellStyle name="Note 3 3 3 5" xfId="26419" xr:uid="{EE17DF22-287D-4EE3-88EE-32AC1B59699C}"/>
    <cellStyle name="Note 3 3 3 6" xfId="26413" xr:uid="{1C0BBC62-2185-4AE5-BB0C-5657F77F382E}"/>
    <cellStyle name="Note 3 3 4" xfId="4958" xr:uid="{296D123C-ADCF-431C-8E18-FE4BC8B0EA99}"/>
    <cellStyle name="Note 3 3 4 2" xfId="26421" xr:uid="{008A9280-6653-4B5E-89A4-4BBF0A515600}"/>
    <cellStyle name="Note 3 3 4 3" xfId="26422" xr:uid="{006E18CD-767A-445A-8436-B8C517654489}"/>
    <cellStyle name="Note 3 3 4 4" xfId="26420" xr:uid="{87CD2BE1-8A61-4420-A747-BA4B48E49D3C}"/>
    <cellStyle name="Note 3 3 5" xfId="9453" xr:uid="{78A40911-012A-4A13-A429-7EB41AB62263}"/>
    <cellStyle name="Note 3 3 5 2" xfId="26423" xr:uid="{AD667B2A-0F55-4974-9359-2A972B2777C9}"/>
    <cellStyle name="Note 3 3 6" xfId="26424" xr:uid="{07D643DE-6B57-4EF8-A53A-0EE965F47D35}"/>
    <cellStyle name="Note 3 3 7" xfId="26425" xr:uid="{D83631A7-5C2C-471F-A3C1-51CE841EFC96}"/>
    <cellStyle name="Note 3 3 8" xfId="27880" xr:uid="{965ACA04-BCC7-41C7-8D87-1C7A7D726BC9}"/>
    <cellStyle name="Note 3 3 9" xfId="26405" xr:uid="{8D23C0D3-94AE-42E4-B36E-C043B33B22B8}"/>
    <cellStyle name="Note 3 4" xfId="1416" xr:uid="{F4E417D1-722F-45C8-90E0-65F82E0F130B}"/>
    <cellStyle name="Note 3 4 10" xfId="12185" xr:uid="{2291F87A-0449-408A-80BC-68158C058434}"/>
    <cellStyle name="Note 3 4 2" xfId="3442" xr:uid="{FDABE7F0-B5A8-4B92-8099-5AAD773DB4D7}"/>
    <cellStyle name="Note 3 4 2 2" xfId="7451" xr:uid="{3FE1677D-308D-4064-A26B-9C373FE230A8}"/>
    <cellStyle name="Note 3 4 2 2 2" xfId="26429" xr:uid="{8A1D4336-7BA0-4B94-BF83-EFB9F03178D4}"/>
    <cellStyle name="Note 3 4 2 2 3" xfId="26430" xr:uid="{BD3533B5-7002-4397-BF7A-A56BD8CD435F}"/>
    <cellStyle name="Note 3 4 2 2 4" xfId="26428" xr:uid="{AA20F049-CC53-4C54-8C50-4A8000ADFBEE}"/>
    <cellStyle name="Note 3 4 2 3" xfId="26431" xr:uid="{CED99D7C-A645-4EB9-9164-B37E8AE491E2}"/>
    <cellStyle name="Note 3 4 2 4" xfId="26432" xr:uid="{53C83782-0A74-4B2C-979D-EDE4EB98CE9C}"/>
    <cellStyle name="Note 3 4 2 5" xfId="26433" xr:uid="{49165119-A03D-4E9B-9713-26E09BF39B58}"/>
    <cellStyle name="Note 3 4 2 6" xfId="26427" xr:uid="{3DF94DEF-1FA1-4D7A-AE3F-B50F63DB4DFE}"/>
    <cellStyle name="Note 3 4 3" xfId="5460" xr:uid="{EC1B9B3A-3781-4522-9FE6-C5BF56A6031E}"/>
    <cellStyle name="Note 3 4 3 2" xfId="26435" xr:uid="{34D235D3-31D6-4184-922C-ED2D58DC7364}"/>
    <cellStyle name="Note 3 4 3 2 2" xfId="26436" xr:uid="{AAF3B79F-91B0-429F-90C1-DF0D260558A6}"/>
    <cellStyle name="Note 3 4 3 2 3" xfId="26437" xr:uid="{B6D89447-5748-4F67-9742-913F70FC3423}"/>
    <cellStyle name="Note 3 4 3 3" xfId="26438" xr:uid="{A395562F-492A-4C5A-A7DE-FD683482B5BF}"/>
    <cellStyle name="Note 3 4 3 4" xfId="26439" xr:uid="{07EFA4D3-F5AD-4BCC-94EC-8DD1269941CC}"/>
    <cellStyle name="Note 3 4 3 5" xfId="26440" xr:uid="{9961A50F-3F40-4B31-852B-2345214D58ED}"/>
    <cellStyle name="Note 3 4 3 6" xfId="26434" xr:uid="{5DAD1944-B81D-4911-884F-0E2699A93482}"/>
    <cellStyle name="Note 3 4 4" xfId="8394" xr:uid="{4DCDCA66-63CA-484F-B5A7-FE8FDC59BAE8}"/>
    <cellStyle name="Note 3 4 4 2" xfId="26442" xr:uid="{B735AFBB-FAD5-42C4-9007-5D2C8AD85A31}"/>
    <cellStyle name="Note 3 4 4 3" xfId="26443" xr:uid="{2B9C6C4C-F2C9-4794-B480-303B6109E97C}"/>
    <cellStyle name="Note 3 4 4 4" xfId="26441" xr:uid="{E71728FD-DC1F-495B-94E4-E0027C042B10}"/>
    <cellStyle name="Note 3 4 5" xfId="9955" xr:uid="{E17087BF-C050-4FF8-8995-5D1409A078FF}"/>
    <cellStyle name="Note 3 4 5 2" xfId="26444" xr:uid="{C8155B42-9F91-425E-97AB-5ABA8E0BD87D}"/>
    <cellStyle name="Note 3 4 6" xfId="26445" xr:uid="{E5F6AE5D-9E54-456B-B22A-826F51D90FE8}"/>
    <cellStyle name="Note 3 4 7" xfId="26446" xr:uid="{1E0D2161-6E23-40A5-A750-B7F95BB450CC}"/>
    <cellStyle name="Note 3 4 8" xfId="28355" xr:uid="{DFC2130B-3392-4A36-B268-8FECBE3FA36C}"/>
    <cellStyle name="Note 3 4 9" xfId="26426" xr:uid="{6431DEB4-AFEB-4A99-B324-31C37559BFEF}"/>
    <cellStyle name="Note 3 5" xfId="2465" xr:uid="{17859F52-B33E-4FD3-B632-30BC762099F7}"/>
    <cellStyle name="Note 3 5 2" xfId="6474" xr:uid="{CA0E29DE-0B78-47CB-8172-460EAAC631B5}"/>
    <cellStyle name="Note 3 5 2 2" xfId="8397" xr:uid="{DEFB440F-DA06-4796-BDFB-8E18E5FB6436}"/>
    <cellStyle name="Note 3 5 2 2 2" xfId="26450" xr:uid="{20524EDB-3F85-4CCC-B11F-24662633AA5A}"/>
    <cellStyle name="Note 3 5 2 2 3" xfId="26451" xr:uid="{D5778201-B3EE-43B0-9A09-96E48E62BB31}"/>
    <cellStyle name="Note 3 5 2 2 4" xfId="26449" xr:uid="{75EFAC7B-0500-4F1B-BC5A-AE20DC703565}"/>
    <cellStyle name="Note 3 5 2 3" xfId="26452" xr:uid="{A4F4B672-AE7D-4076-B130-A1DD7EF21A81}"/>
    <cellStyle name="Note 3 5 2 4" xfId="26453" xr:uid="{113DEDFC-61A7-4EAD-A1EF-B9C66EF24AFB}"/>
    <cellStyle name="Note 3 5 2 5" xfId="26454" xr:uid="{1C28A00A-AE6D-4496-B92A-64652AF085E9}"/>
    <cellStyle name="Note 3 5 2 6" xfId="26448" xr:uid="{8E2F3D8E-CF3E-4B4E-96CC-F4769EF32D4C}"/>
    <cellStyle name="Note 3 5 3" xfId="8638" xr:uid="{D17F6616-E44B-4BC9-B7A5-B9ABB7D66AEE}"/>
    <cellStyle name="Note 3 5 3 2" xfId="26456" xr:uid="{4C342102-DA78-4885-9487-4BC9792F8B3D}"/>
    <cellStyle name="Note 3 5 3 2 2" xfId="26457" xr:uid="{1A3F57E1-505F-42F7-A12C-645957644F50}"/>
    <cellStyle name="Note 3 5 3 2 3" xfId="26458" xr:uid="{127A13A0-6FB9-4D0B-8CA3-ADDBB1AD56B7}"/>
    <cellStyle name="Note 3 5 3 3" xfId="26459" xr:uid="{AC0FD3FB-7FFD-4FCA-942E-A5C3262DE4D3}"/>
    <cellStyle name="Note 3 5 3 4" xfId="26460" xr:uid="{376080DC-2409-48E0-94E0-98221F0CF6EA}"/>
    <cellStyle name="Note 3 5 3 5" xfId="26461" xr:uid="{C0534925-A128-4767-B769-15D84372B37C}"/>
    <cellStyle name="Note 3 5 3 6" xfId="26455" xr:uid="{43AB83BA-9F8A-4EBB-88D5-871D39F3A703}"/>
    <cellStyle name="Note 3 5 4" xfId="26462" xr:uid="{8AEC93B1-3193-433D-B15F-19A417CCB8AE}"/>
    <cellStyle name="Note 3 5 4 2" xfId="26463" xr:uid="{DD7765AE-9C9B-4E90-8503-C01EFFAC602D}"/>
    <cellStyle name="Note 3 5 4 3" xfId="26464" xr:uid="{1526CBAD-FE84-43F0-8765-C9BB290500F2}"/>
    <cellStyle name="Note 3 5 5" xfId="26465" xr:uid="{59AF1260-D464-4C78-ACF6-F2E2AA73E462}"/>
    <cellStyle name="Note 3 5 6" xfId="26466" xr:uid="{5954C731-A187-4F9B-97FE-8B2565BB97BE}"/>
    <cellStyle name="Note 3 5 7" xfId="26467" xr:uid="{8B12E39F-5FC6-43C1-AAE3-B86238F16979}"/>
    <cellStyle name="Note 3 5 8" xfId="26447" xr:uid="{84AC4047-30A8-4577-949C-82EED3B0CDAA}"/>
    <cellStyle name="Note 3 6" xfId="4480" xr:uid="{EE90A0D4-0B56-4041-B81D-8BB77C51ED50}"/>
    <cellStyle name="Note 3 6 2" xfId="8634" xr:uid="{DBB177C6-0B39-4B5B-8CF2-6CE2CBA35993}"/>
    <cellStyle name="Note 3 6 2 2" xfId="26470" xr:uid="{5FF6697B-86C4-4D83-88CA-A162A5D0C490}"/>
    <cellStyle name="Note 3 6 2 3" xfId="26471" xr:uid="{75A35D63-4524-4001-A213-CEDBDD793FEE}"/>
    <cellStyle name="Note 3 6 2 4" xfId="26469" xr:uid="{8704E63C-5A19-4440-A444-6FF94BC8BF36}"/>
    <cellStyle name="Note 3 6 3" xfId="26472" xr:uid="{6683C5CC-D487-474C-A957-DF5D92ADD5C9}"/>
    <cellStyle name="Note 3 6 4" xfId="26473" xr:uid="{3DD2C1A0-EE11-49C6-B6AD-AA67E80E7452}"/>
    <cellStyle name="Note 3 6 5" xfId="26474" xr:uid="{B954D783-C1B6-454D-A307-291A39D95DB6}"/>
    <cellStyle name="Note 3 6 6" xfId="26468" xr:uid="{31BDA074-9789-42CD-848E-7E0AFAE8D89D}"/>
    <cellStyle name="Note 3 7" xfId="4471" xr:uid="{373AB299-98F4-4EF7-878C-AC47F070D051}"/>
    <cellStyle name="Note 3 7 2" xfId="26476" xr:uid="{BFAF1DA6-99C1-4E5F-A5B9-3CC7533041EF}"/>
    <cellStyle name="Note 3 7 2 2" xfId="26477" xr:uid="{D4E99523-876E-4E90-8BF8-9A3B0F26797F}"/>
    <cellStyle name="Note 3 7 2 3" xfId="26478" xr:uid="{6EBE1EA2-9C68-4D82-B7B7-AC081262EE4C}"/>
    <cellStyle name="Note 3 7 3" xfId="26479" xr:uid="{4CB200AF-DCEE-4136-8FBA-8459CD0A82D2}"/>
    <cellStyle name="Note 3 7 4" xfId="26480" xr:uid="{859243EC-9787-4FBA-848A-4EE2DC90AC12}"/>
    <cellStyle name="Note 3 7 5" xfId="26481" xr:uid="{4B574FB0-CE33-45C8-91F5-0546006B9E76}"/>
    <cellStyle name="Note 3 7 6" xfId="26475" xr:uid="{FD9D2771-0EBF-4E0C-9C80-2FD15CAA784E}"/>
    <cellStyle name="Note 3 8" xfId="8568" xr:uid="{997AD369-3D58-4E9A-8B44-343B8A31DBA7}"/>
    <cellStyle name="Note 3 8 2" xfId="26483" xr:uid="{C1E5A832-BBF3-4A5A-87A0-F7E0743582C9}"/>
    <cellStyle name="Note 3 8 3" xfId="26484" xr:uid="{439327FC-756C-4FA2-AC86-42CF68D8C0D6}"/>
    <cellStyle name="Note 3 8 4" xfId="26482" xr:uid="{A2DA2A7B-6B08-4E32-8757-F0C18DFAF667}"/>
    <cellStyle name="Note 3 9" xfId="8605" xr:uid="{04633064-6838-4C53-AD64-CD9A5A603F6D}"/>
    <cellStyle name="Note 3 9 2" xfId="26485" xr:uid="{8E6077B3-756C-4F6F-8662-6930048A6AE5}"/>
    <cellStyle name="Note 4" xfId="109" xr:uid="{9B92065D-0DE6-41C0-83CF-A615D36C6451}"/>
    <cellStyle name="Note 4 10" xfId="26487" xr:uid="{1B7CB629-8EBB-495B-8764-CF772F89398D}"/>
    <cellStyle name="Note 4 11" xfId="26488" xr:uid="{3D28E5D4-4778-474D-A169-1B24145B9A83}"/>
    <cellStyle name="Note 4 12" xfId="26486" xr:uid="{7F394C8E-D3A3-46C9-B297-702A5FF8804A}"/>
    <cellStyle name="Note 4 13" xfId="13210" xr:uid="{6A6A35B6-C3B7-45CA-8CEA-35A4A6ABF913}"/>
    <cellStyle name="Note 4 14" xfId="11052" xr:uid="{3246A568-B4FD-499C-B36F-FA341CAF360E}"/>
    <cellStyle name="Note 4 2" xfId="2388" xr:uid="{19067DCA-3882-4667-8FB7-91B894F16CD8}"/>
    <cellStyle name="Note 4 2 10" xfId="26489" xr:uid="{0290AE27-94C0-4266-ACB4-B7B17950D2A2}"/>
    <cellStyle name="Note 4 2 2" xfId="6397" xr:uid="{C3037F4D-8037-46EF-BD24-A5DA61998ACE}"/>
    <cellStyle name="Note 4 2 2 2" xfId="8560" xr:uid="{147364A1-739B-44E7-9B00-3A0E491CBF30}"/>
    <cellStyle name="Note 4 2 2 2 2" xfId="26492" xr:uid="{0F97D428-04AB-41A1-88AB-26FB73685678}"/>
    <cellStyle name="Note 4 2 2 2 2 2" xfId="26493" xr:uid="{E3E70B35-5788-4C73-A6E1-9AAB348C6CEA}"/>
    <cellStyle name="Note 4 2 2 2 2 3" xfId="26494" xr:uid="{47D8809B-0E92-4BCD-B253-56E7D8BDFDC7}"/>
    <cellStyle name="Note 4 2 2 2 3" xfId="26495" xr:uid="{2C2AAF84-53CB-4938-83B0-2069D35F7434}"/>
    <cellStyle name="Note 4 2 2 2 4" xfId="26496" xr:uid="{1EDDDC3B-BB90-444C-AC41-0E1735C169C4}"/>
    <cellStyle name="Note 4 2 2 2 5" xfId="26497" xr:uid="{F32E2D05-87C7-4F7C-B1FE-C8983C418EC2}"/>
    <cellStyle name="Note 4 2 2 2 6" xfId="26491" xr:uid="{00891681-1AA5-4780-AFF0-61BC93D71B64}"/>
    <cellStyle name="Note 4 2 2 3" xfId="26498" xr:uid="{2FF3998D-EE2A-47C0-A67A-E700ADC84D4F}"/>
    <cellStyle name="Note 4 2 2 3 2" xfId="26499" xr:uid="{B3B61184-698F-43E8-A408-F38607DFEB2C}"/>
    <cellStyle name="Note 4 2 2 3 2 2" xfId="26500" xr:uid="{021575C4-35E9-48EA-A74D-68436A6FE373}"/>
    <cellStyle name="Note 4 2 2 3 2 3" xfId="26501" xr:uid="{0FEF0C24-CFC5-48CD-AF06-913512889A59}"/>
    <cellStyle name="Note 4 2 2 3 3" xfId="26502" xr:uid="{AAB9794C-BE03-4CB5-A907-CC971A56029C}"/>
    <cellStyle name="Note 4 2 2 3 4" xfId="26503" xr:uid="{C025ED3C-00E5-4910-812F-48C42C4248F4}"/>
    <cellStyle name="Note 4 2 2 3 5" xfId="26504" xr:uid="{C7F66CF3-51CC-4443-9E72-C1CECC500EC6}"/>
    <cellStyle name="Note 4 2 2 4" xfId="26505" xr:uid="{6C774A28-2CBC-4533-B79A-84317E83C990}"/>
    <cellStyle name="Note 4 2 2 4 2" xfId="26506" xr:uid="{8396CF93-C74C-45D1-8800-C2A86B48EF7B}"/>
    <cellStyle name="Note 4 2 2 4 3" xfId="26507" xr:uid="{31DFA4BD-3733-4E80-A14A-68904378113C}"/>
    <cellStyle name="Note 4 2 2 5" xfId="26508" xr:uid="{70746502-C159-46FF-B242-7394780E717A}"/>
    <cellStyle name="Note 4 2 2 6" xfId="26509" xr:uid="{5A69EA1A-6517-41C2-89B7-EDDCDE8FBBD2}"/>
    <cellStyle name="Note 4 2 2 7" xfId="26510" xr:uid="{6C517252-6C09-49CF-88B1-E9DC27C0D974}"/>
    <cellStyle name="Note 4 2 2 8" xfId="26490" xr:uid="{C5C25EC3-0D97-4C91-A766-0089DEDA464A}"/>
    <cellStyle name="Note 4 2 3" xfId="8740" xr:uid="{5C2F7E99-B5F4-4897-ACB8-4A35181F7A3A}"/>
    <cellStyle name="Note 4 2 3 2" xfId="26512" xr:uid="{0B905F31-BEB7-49FD-AD4A-3139A66CE257}"/>
    <cellStyle name="Note 4 2 3 2 2" xfId="26513" xr:uid="{6393CE5E-ACFD-4435-B677-A0E59C2641CE}"/>
    <cellStyle name="Note 4 2 3 2 2 2" xfId="26514" xr:uid="{0D31B5D9-BADE-410D-801A-2CCD499E350B}"/>
    <cellStyle name="Note 4 2 3 2 2 3" xfId="26515" xr:uid="{504ECE76-E6C5-48C8-A445-B79DBDD00622}"/>
    <cellStyle name="Note 4 2 3 2 3" xfId="26516" xr:uid="{E226868C-D0C3-449A-9F6B-9DCDA593CB16}"/>
    <cellStyle name="Note 4 2 3 2 4" xfId="26517" xr:uid="{447CE840-0D01-45E7-9553-FF89700DAB4F}"/>
    <cellStyle name="Note 4 2 3 2 5" xfId="26518" xr:uid="{95826B2F-989D-4AEE-A836-321A835C36B6}"/>
    <cellStyle name="Note 4 2 3 3" xfId="26519" xr:uid="{6822A305-FAD9-42FF-8331-852A47E36FB6}"/>
    <cellStyle name="Note 4 2 3 3 2" xfId="26520" xr:uid="{031D3B1A-56C0-49D2-BE4C-E40713B967A5}"/>
    <cellStyle name="Note 4 2 3 3 2 2" xfId="26521" xr:uid="{3FC91E0F-FDFF-491C-BA8E-E83704DE9638}"/>
    <cellStyle name="Note 4 2 3 3 2 3" xfId="26522" xr:uid="{6C9E6B4E-BFFA-44D1-814A-7FC9902E15C3}"/>
    <cellStyle name="Note 4 2 3 3 3" xfId="26523" xr:uid="{159BA267-9924-42A0-B10B-86BABA0EF6D2}"/>
    <cellStyle name="Note 4 2 3 3 4" xfId="26524" xr:uid="{951451C3-C7C0-473B-986D-EEF6596D225D}"/>
    <cellStyle name="Note 4 2 3 3 5" xfId="26525" xr:uid="{6CE78355-3E94-439B-AC86-9988F2FDA97A}"/>
    <cellStyle name="Note 4 2 3 4" xfId="26526" xr:uid="{FC67A434-1DAD-4F48-A940-3FF1CF197BF5}"/>
    <cellStyle name="Note 4 2 3 4 2" xfId="26527" xr:uid="{1B656BBD-DCE5-4F20-8F0B-54B870215513}"/>
    <cellStyle name="Note 4 2 3 4 3" xfId="26528" xr:uid="{E116F215-F1A8-4BFA-B702-DFE6BF1E7AC4}"/>
    <cellStyle name="Note 4 2 3 5" xfId="26529" xr:uid="{D52531F7-19A4-4C4A-9C9C-742325E6D29E}"/>
    <cellStyle name="Note 4 2 3 6" xfId="26530" xr:uid="{3FBB3113-965A-4A53-A995-AA22967F149A}"/>
    <cellStyle name="Note 4 2 3 7" xfId="26531" xr:uid="{89F140C4-9B18-4BCB-A1D2-23B0A0118183}"/>
    <cellStyle name="Note 4 2 3 8" xfId="26511" xr:uid="{11C3617B-9A96-4F7B-B159-6DEB21B715BB}"/>
    <cellStyle name="Note 4 2 4" xfId="26532" xr:uid="{16FC260C-06E5-4E52-BC1E-0C28788CBDF6}"/>
    <cellStyle name="Note 4 2 4 2" xfId="26533" xr:uid="{B138D3C2-963D-4093-AD7F-E614EEDF9811}"/>
    <cellStyle name="Note 4 2 4 2 2" xfId="26534" xr:uid="{A13B759C-9CC7-4AE2-9413-F29830959B19}"/>
    <cellStyle name="Note 4 2 4 2 3" xfId="26535" xr:uid="{F468AD14-9B3E-4B68-AF04-32836B1B7469}"/>
    <cellStyle name="Note 4 2 4 3" xfId="26536" xr:uid="{7BD5E7BB-8BF5-4D0B-A4BF-5ED5CCBBD54F}"/>
    <cellStyle name="Note 4 2 4 4" xfId="26537" xr:uid="{FE72E419-A0C0-46AE-BD97-26D3DB1193FC}"/>
    <cellStyle name="Note 4 2 4 5" xfId="26538" xr:uid="{916EDAF4-8ADC-479D-B928-EC7D345C2320}"/>
    <cellStyle name="Note 4 2 5" xfId="26539" xr:uid="{F4634847-A488-4FC5-80FF-15C5EDE75C50}"/>
    <cellStyle name="Note 4 2 5 2" xfId="26540" xr:uid="{DE6A911E-C332-4075-9EED-D4FAC262DB32}"/>
    <cellStyle name="Note 4 2 5 2 2" xfId="26541" xr:uid="{AA176588-EF14-4DEB-A556-B3425FD76D2C}"/>
    <cellStyle name="Note 4 2 5 2 3" xfId="26542" xr:uid="{E3398645-83FD-4E71-9461-FBAF35613FCF}"/>
    <cellStyle name="Note 4 2 5 3" xfId="26543" xr:uid="{2BED81CF-9EA7-49C9-A4EC-7AE603ABDDCD}"/>
    <cellStyle name="Note 4 2 5 4" xfId="26544" xr:uid="{D8CABA04-95B4-43F9-ADCE-6D28977D119B}"/>
    <cellStyle name="Note 4 2 5 5" xfId="26545" xr:uid="{67CBF6BA-AF2F-4422-BE9A-3E825ED759F6}"/>
    <cellStyle name="Note 4 2 6" xfId="26546" xr:uid="{BBD9308F-D0BA-46D3-BD46-D2475E6067E0}"/>
    <cellStyle name="Note 4 2 6 2" xfId="26547" xr:uid="{67C5D2C5-7BED-4989-9FC7-C4026009E2BE}"/>
    <cellStyle name="Note 4 2 6 3" xfId="26548" xr:uid="{2203019A-BFC0-4108-A05C-DAEC8BF52DEF}"/>
    <cellStyle name="Note 4 2 7" xfId="26549" xr:uid="{78DD9223-A858-4E31-9A83-5FF54755B643}"/>
    <cellStyle name="Note 4 2 8" xfId="26550" xr:uid="{AA114F9F-76E8-4B32-85FB-97FC39AF7B7F}"/>
    <cellStyle name="Note 4 2 9" xfId="26551" xr:uid="{2FADC8FF-CDE6-4871-95A6-3C0F5B7B6460}"/>
    <cellStyle name="Note 4 3" xfId="4382" xr:uid="{38F090D3-3CE1-4E08-9BEE-CD5E1035E7F1}"/>
    <cellStyle name="Note 4 3 2" xfId="8378" xr:uid="{C01FAA66-4F62-4DD2-821F-D3BCF33D3827}"/>
    <cellStyle name="Note 4 3 2 2" xfId="26554" xr:uid="{9CC3EF8C-7FF6-4951-B542-C3BE6F6C37BC}"/>
    <cellStyle name="Note 4 3 2 2 2" xfId="26555" xr:uid="{F9238C42-C40A-4D52-BD07-9C423659F95A}"/>
    <cellStyle name="Note 4 3 2 2 3" xfId="26556" xr:uid="{4E6D3ED7-5E9A-4C8C-BA53-0B6AA4F39CB4}"/>
    <cellStyle name="Note 4 3 2 3" xfId="26557" xr:uid="{26739ABC-867B-477B-B9C9-E69E711D4282}"/>
    <cellStyle name="Note 4 3 2 4" xfId="26558" xr:uid="{6240ACC0-1021-49C1-BF14-286999FF4C10}"/>
    <cellStyle name="Note 4 3 2 5" xfId="26559" xr:uid="{1F027685-30CF-476E-9201-0C3C53D00872}"/>
    <cellStyle name="Note 4 3 2 6" xfId="26553" xr:uid="{4820AADD-DC17-4723-830F-6BD6889FCB20}"/>
    <cellStyle name="Note 4 3 3" xfId="26560" xr:uid="{57229586-7F36-4F56-8C38-CFB606AB8590}"/>
    <cellStyle name="Note 4 3 3 2" xfId="26561" xr:uid="{348FC1EC-9826-40B0-9C74-F8FDD9EF6340}"/>
    <cellStyle name="Note 4 3 3 2 2" xfId="26562" xr:uid="{EBE8ED05-AD18-4C39-9EC1-BB91F9AFBF47}"/>
    <cellStyle name="Note 4 3 3 2 3" xfId="26563" xr:uid="{36DFAC67-B02E-4F57-86E7-99BE00132343}"/>
    <cellStyle name="Note 4 3 3 3" xfId="26564" xr:uid="{1B9379ED-5722-467D-AF21-CFC210768849}"/>
    <cellStyle name="Note 4 3 3 4" xfId="26565" xr:uid="{1CE4C673-52DE-4E05-9B54-4F8A1C133227}"/>
    <cellStyle name="Note 4 3 3 5" xfId="26566" xr:uid="{AE3F5F5D-21B8-4B05-BED6-EE5E095BC71C}"/>
    <cellStyle name="Note 4 3 4" xfId="26567" xr:uid="{8AB3DA9E-6153-41CC-81E4-A3CA99E04380}"/>
    <cellStyle name="Note 4 3 4 2" xfId="26568" xr:uid="{8CF4B9A6-0663-494D-946F-AA1AB487E98B}"/>
    <cellStyle name="Note 4 3 4 3" xfId="26569" xr:uid="{DE178F6B-E71D-491C-9B72-ED518B51C325}"/>
    <cellStyle name="Note 4 3 5" xfId="26570" xr:uid="{6A82F8D3-23B2-40A6-9B93-8592DC348902}"/>
    <cellStyle name="Note 4 3 6" xfId="26571" xr:uid="{3518646C-4414-4C98-935B-159E6DDA1D77}"/>
    <cellStyle name="Note 4 3 7" xfId="26572" xr:uid="{1F8CB563-3305-4B0F-81E9-5B7A45232E74}"/>
    <cellStyle name="Note 4 3 8" xfId="26552" xr:uid="{374B6DE2-EC99-470A-BB39-7676254BD01C}"/>
    <cellStyle name="Note 4 4" xfId="8510" xr:uid="{21A217FC-0E9B-46ED-9FD0-D22B5779AFC2}"/>
    <cellStyle name="Note 4 4 2" xfId="26574" xr:uid="{E78119F5-F63A-41FB-B953-E96DFF8298B7}"/>
    <cellStyle name="Note 4 4 2 2" xfId="26575" xr:uid="{FF655779-71A7-496E-A44A-38C36B39B62C}"/>
    <cellStyle name="Note 4 4 2 2 2" xfId="26576" xr:uid="{4624001E-0A75-4B7F-A2FA-48B38A2F4C76}"/>
    <cellStyle name="Note 4 4 2 2 3" xfId="26577" xr:uid="{F5D5D5E4-E65D-449E-A820-BA81F2B5074E}"/>
    <cellStyle name="Note 4 4 2 3" xfId="26578" xr:uid="{429FAD77-A84D-4A43-BAF2-C36B55C87AB8}"/>
    <cellStyle name="Note 4 4 2 4" xfId="26579" xr:uid="{A0FD1E18-E8E3-4093-BA7B-AAE7F0F7501F}"/>
    <cellStyle name="Note 4 4 2 5" xfId="26580" xr:uid="{79C43F52-DA4F-4E23-98CE-5D4184705A1E}"/>
    <cellStyle name="Note 4 4 3" xfId="26581" xr:uid="{728D64C8-8CB9-469D-A7F3-8B3133D2BB5A}"/>
    <cellStyle name="Note 4 4 3 2" xfId="26582" xr:uid="{88321F7A-C09F-47C5-8DD2-501EE48E00BE}"/>
    <cellStyle name="Note 4 4 3 2 2" xfId="26583" xr:uid="{A1B2E0DA-B873-4A56-992B-864C106C4F7A}"/>
    <cellStyle name="Note 4 4 3 2 3" xfId="26584" xr:uid="{6EDEEA33-4159-4A22-9319-8D84659BFDEC}"/>
    <cellStyle name="Note 4 4 3 3" xfId="26585" xr:uid="{20FD2E4C-2074-4F83-8B2C-214FBB7243CF}"/>
    <cellStyle name="Note 4 4 3 4" xfId="26586" xr:uid="{7E1100EE-6A11-4A31-B9CD-4330371F78FF}"/>
    <cellStyle name="Note 4 4 3 5" xfId="26587" xr:uid="{2D4AB9A4-6733-410C-99D7-6B170EF51828}"/>
    <cellStyle name="Note 4 4 4" xfId="26588" xr:uid="{E51A971D-81A6-40DC-9730-0BEA352EEC7E}"/>
    <cellStyle name="Note 4 4 4 2" xfId="26589" xr:uid="{E13DFC27-FCC5-42C0-A67C-606FFBD04C51}"/>
    <cellStyle name="Note 4 4 4 3" xfId="26590" xr:uid="{5C93D68B-102A-4976-98EF-037CB823257F}"/>
    <cellStyle name="Note 4 4 5" xfId="26591" xr:uid="{FE0A1351-3E36-4311-8093-7AC2E82D89B9}"/>
    <cellStyle name="Note 4 4 6" xfId="26592" xr:uid="{AC45C217-725A-4CDE-84E3-C519F27243E8}"/>
    <cellStyle name="Note 4 4 7" xfId="26593" xr:uid="{7C3B0CC5-7D02-495F-93FE-4093C06BFA0E}"/>
    <cellStyle name="Note 4 4 8" xfId="26573" xr:uid="{8AFBBA71-C620-4F56-BC22-11C073A48B69}"/>
    <cellStyle name="Note 4 5" xfId="8527" xr:uid="{58E55DB3-A2FF-44B7-8E96-49E8297C3F5F}"/>
    <cellStyle name="Note 4 5 2" xfId="26595" xr:uid="{5D5E7EE5-1F24-453D-803F-7A6E4A5E0211}"/>
    <cellStyle name="Note 4 5 2 2" xfId="26596" xr:uid="{29122E36-53F4-4418-8DDD-2319600D5E06}"/>
    <cellStyle name="Note 4 5 2 2 2" xfId="26597" xr:uid="{DC24A823-6CBE-45C1-99D1-6B03C1AA9FF5}"/>
    <cellStyle name="Note 4 5 2 2 3" xfId="26598" xr:uid="{D5B09A3A-3DA6-461B-8387-3F0701362A1D}"/>
    <cellStyle name="Note 4 5 2 3" xfId="26599" xr:uid="{41A6FA6F-22E3-4916-9096-F18EA34F98BB}"/>
    <cellStyle name="Note 4 5 2 4" xfId="26600" xr:uid="{09AFFCFD-3CDD-4BF2-8466-3AF5F745069D}"/>
    <cellStyle name="Note 4 5 2 5" xfId="26601" xr:uid="{CABB5CC1-54D3-4CBD-8704-7464AF3E7315}"/>
    <cellStyle name="Note 4 5 3" xfId="26602" xr:uid="{7A3CE3A4-5326-4064-9C8B-FA63A99003AE}"/>
    <cellStyle name="Note 4 5 3 2" xfId="26603" xr:uid="{51454093-3C7F-4A48-AEE8-4511929E33DD}"/>
    <cellStyle name="Note 4 5 3 2 2" xfId="26604" xr:uid="{0CAC33F8-4484-4487-85A1-8C714BC46A89}"/>
    <cellStyle name="Note 4 5 3 2 3" xfId="26605" xr:uid="{887FFB1D-FA12-40C2-9F76-475C55B550FE}"/>
    <cellStyle name="Note 4 5 3 3" xfId="26606" xr:uid="{3A89C1BC-B5C8-4943-8CA7-C7A225ADBAB5}"/>
    <cellStyle name="Note 4 5 3 4" xfId="26607" xr:uid="{08A27196-9584-4218-8060-0CABCE1F9A4C}"/>
    <cellStyle name="Note 4 5 3 5" xfId="26608" xr:uid="{2F9661EE-A0A4-4200-99DC-EAE369991725}"/>
    <cellStyle name="Note 4 5 4" xfId="26609" xr:uid="{364F0146-9466-4F84-82BB-ED2E4D75BFB8}"/>
    <cellStyle name="Note 4 5 4 2" xfId="26610" xr:uid="{03197EC2-BBDC-4C69-ADF7-8AC6DB9F28B7}"/>
    <cellStyle name="Note 4 5 4 3" xfId="26611" xr:uid="{4F1B8388-F1EE-4889-9DF0-627E02CD24F3}"/>
    <cellStyle name="Note 4 5 5" xfId="26612" xr:uid="{92293202-9BB2-47EA-9C4B-C8ECFF2A11FA}"/>
    <cellStyle name="Note 4 5 6" xfId="26613" xr:uid="{453556ED-2D2A-4E70-B8E3-B2116BCD4E01}"/>
    <cellStyle name="Note 4 5 7" xfId="26614" xr:uid="{77046B65-EC3F-4215-9D0E-2C9775A71752}"/>
    <cellStyle name="Note 4 5 8" xfId="26594" xr:uid="{708A8C2C-5424-48C2-8293-3C8869A698B9}"/>
    <cellStyle name="Note 4 6" xfId="26615" xr:uid="{BFF8C67B-9300-4E65-8504-4DC7591A49A3}"/>
    <cellStyle name="Note 4 6 2" xfId="26616" xr:uid="{EDDE1247-32FB-403B-9574-2841B464112D}"/>
    <cellStyle name="Note 4 6 2 2" xfId="26617" xr:uid="{E3B7905D-943B-44EB-ADCE-C3AE77CA1F23}"/>
    <cellStyle name="Note 4 6 2 3" xfId="26618" xr:uid="{BAA23AE7-5BE1-45D8-BD9A-97EB79410C45}"/>
    <cellStyle name="Note 4 6 3" xfId="26619" xr:uid="{884C0A19-2AFB-4CB4-8BA3-1BD0499537B3}"/>
    <cellStyle name="Note 4 6 4" xfId="26620" xr:uid="{7761ABE7-D57B-4C6D-A713-69D4B20E8878}"/>
    <cellStyle name="Note 4 6 5" xfId="26621" xr:uid="{72BA0DC1-5F0E-43E1-B104-67650F66462D}"/>
    <cellStyle name="Note 4 7" xfId="26622" xr:uid="{6808227D-ECF6-4BB4-9155-E16F35EAA4ED}"/>
    <cellStyle name="Note 4 7 2" xfId="26623" xr:uid="{07E9AF67-F10A-449B-9D6A-D8A452045E9A}"/>
    <cellStyle name="Note 4 7 2 2" xfId="26624" xr:uid="{E194B005-D142-4400-9904-F11FBB09ACB5}"/>
    <cellStyle name="Note 4 7 2 3" xfId="26625" xr:uid="{6B1698ED-4FBA-4D53-9A3A-5F0360F78663}"/>
    <cellStyle name="Note 4 7 3" xfId="26626" xr:uid="{4E490AB3-C62B-4DED-B93F-CA6B5A353CFE}"/>
    <cellStyle name="Note 4 7 4" xfId="26627" xr:uid="{0B41E620-6EBA-4255-8ABB-7FC2F84B93DE}"/>
    <cellStyle name="Note 4 7 5" xfId="26628" xr:uid="{2E9C6696-F5CF-4ABF-9378-76C2F2AA142C}"/>
    <cellStyle name="Note 4 8" xfId="26629" xr:uid="{EF36ABD7-FCEA-4B79-9003-D484A469A7BA}"/>
    <cellStyle name="Note 4 8 2" xfId="26630" xr:uid="{AED6D329-5768-4FEE-B2EA-D5011E659E85}"/>
    <cellStyle name="Note 4 8 3" xfId="26631" xr:uid="{75BDE259-9656-43FE-873D-2FF0B10A810C}"/>
    <cellStyle name="Note 4 9" xfId="26632" xr:uid="{CDEDA9FD-8940-43F2-95C8-5573313DB9D3}"/>
    <cellStyle name="Note 5" xfId="8467" xr:uid="{2706C49E-4A14-41A5-B6C1-62338A0159FD}"/>
    <cellStyle name="Note 5 10" xfId="26634" xr:uid="{FC529F27-0D35-4FB2-BB3A-FF52459FD3E3}"/>
    <cellStyle name="Note 5 11" xfId="26635" xr:uid="{75719D48-F267-4F65-93D7-3B96D682F79F}"/>
    <cellStyle name="Note 5 12" xfId="26633" xr:uid="{DCEAB36F-2C29-4132-A42C-232E09C6B51D}"/>
    <cellStyle name="Note 5 2" xfId="26636" xr:uid="{F8582689-2476-4485-9579-C7EDBBAC491E}"/>
    <cellStyle name="Note 5 2 2" xfId="26637" xr:uid="{14496D6C-09B5-4BE4-B7CE-5F75B6761440}"/>
    <cellStyle name="Note 5 2 2 2" xfId="26638" xr:uid="{7FC6F1B1-ED5F-4F40-8EDC-593A31C0F6A7}"/>
    <cellStyle name="Note 5 2 2 2 2" xfId="26639" xr:uid="{F4577B52-01EE-40C4-889A-BF42D204DE31}"/>
    <cellStyle name="Note 5 2 2 2 2 2" xfId="26640" xr:uid="{326C429C-0E05-48B8-B3F1-FD0527713282}"/>
    <cellStyle name="Note 5 2 2 2 2 3" xfId="26641" xr:uid="{7F0D5CC0-5FA9-4C70-95E3-44728412C972}"/>
    <cellStyle name="Note 5 2 2 2 3" xfId="26642" xr:uid="{036B3700-4C8B-45C2-AE91-AEF422F376DF}"/>
    <cellStyle name="Note 5 2 2 2 4" xfId="26643" xr:uid="{34835C12-1C3F-40B9-AD97-8B1DFECDB3E2}"/>
    <cellStyle name="Note 5 2 2 2 5" xfId="26644" xr:uid="{957EFEB4-137E-4DA1-8440-18E64E0ECA63}"/>
    <cellStyle name="Note 5 2 2 3" xfId="26645" xr:uid="{12903214-A7F6-41C2-AC39-57B877E8A924}"/>
    <cellStyle name="Note 5 2 2 3 2" xfId="26646" xr:uid="{D90DA516-A676-4813-B56A-D9F47249833A}"/>
    <cellStyle name="Note 5 2 2 3 2 2" xfId="26647" xr:uid="{277D5252-9FD3-449F-B27E-E1E29D1968B6}"/>
    <cellStyle name="Note 5 2 2 3 2 3" xfId="26648" xr:uid="{D4EE2806-B139-46C2-BFAA-53FBD90B527E}"/>
    <cellStyle name="Note 5 2 2 3 3" xfId="26649" xr:uid="{0CBF7C44-7790-421B-8F82-AAF7AABE929F}"/>
    <cellStyle name="Note 5 2 2 3 4" xfId="26650" xr:uid="{406A1CBF-A54A-40A3-AC3E-E1E731C301B8}"/>
    <cellStyle name="Note 5 2 2 3 5" xfId="26651" xr:uid="{F9D9E14D-8379-41E6-838C-AD4804C4419B}"/>
    <cellStyle name="Note 5 2 2 4" xfId="26652" xr:uid="{A140A7DE-FC47-4A3B-9DC3-9CEBA760BCC0}"/>
    <cellStyle name="Note 5 2 2 4 2" xfId="26653" xr:uid="{C446E082-11C2-4F68-8657-3A023DC2121B}"/>
    <cellStyle name="Note 5 2 2 4 3" xfId="26654" xr:uid="{2594D495-A321-4CB7-9A9E-2BCC6BF5B687}"/>
    <cellStyle name="Note 5 2 2 5" xfId="26655" xr:uid="{9E145EFD-2DA1-4C6A-8DE7-495FF551B98B}"/>
    <cellStyle name="Note 5 2 2 6" xfId="26656" xr:uid="{CE456375-E9C3-4D88-B1C7-F6E4C6646A1C}"/>
    <cellStyle name="Note 5 2 2 7" xfId="26657" xr:uid="{692A596D-C2D2-4E16-AF17-08E21761508F}"/>
    <cellStyle name="Note 5 2 3" xfId="26658" xr:uid="{383CDF2C-138A-4662-9699-5285E84C4FB3}"/>
    <cellStyle name="Note 5 2 3 2" xfId="26659" xr:uid="{26474E05-11C4-4831-B2D0-A9F43238E674}"/>
    <cellStyle name="Note 5 2 3 2 2" xfId="26660" xr:uid="{10224262-C799-47CA-A138-7947AF765431}"/>
    <cellStyle name="Note 5 2 3 2 2 2" xfId="26661" xr:uid="{7F198364-B9BC-4567-AE35-F0B2F2A09DEC}"/>
    <cellStyle name="Note 5 2 3 2 2 3" xfId="26662" xr:uid="{1D0A9A95-CBCB-4B55-B3F7-C1CCD266D18E}"/>
    <cellStyle name="Note 5 2 3 2 3" xfId="26663" xr:uid="{EA195DBB-6014-49C8-B40A-876BEFCCA456}"/>
    <cellStyle name="Note 5 2 3 2 4" xfId="26664" xr:uid="{E9696AEE-BE71-45B5-88FF-65AC68555224}"/>
    <cellStyle name="Note 5 2 3 2 5" xfId="26665" xr:uid="{E5B9B133-6B6D-4E46-B4E5-83AE0FBD5A98}"/>
    <cellStyle name="Note 5 2 3 3" xfId="26666" xr:uid="{279F12BB-CB52-4DAC-AF0B-4CC68EF52964}"/>
    <cellStyle name="Note 5 2 3 3 2" xfId="26667" xr:uid="{03C13F89-45BB-40CD-AD9D-1F3664EE0A76}"/>
    <cellStyle name="Note 5 2 3 3 2 2" xfId="26668" xr:uid="{D7377154-102C-4A9D-9451-6864C092E8AD}"/>
    <cellStyle name="Note 5 2 3 3 2 3" xfId="26669" xr:uid="{BBC8D79A-45AD-499E-A15E-42938DB2B971}"/>
    <cellStyle name="Note 5 2 3 3 3" xfId="26670" xr:uid="{FE61BDB5-C051-48FE-B0D5-A4D7AFDBA1C6}"/>
    <cellStyle name="Note 5 2 3 3 4" xfId="26671" xr:uid="{BDDE1787-3081-4DAC-8722-48DC24ECB265}"/>
    <cellStyle name="Note 5 2 3 3 5" xfId="26672" xr:uid="{3F0C2F7E-F9AE-4953-BD46-8CEE2909F30D}"/>
    <cellStyle name="Note 5 2 3 4" xfId="26673" xr:uid="{97062C74-A7F7-4810-9BC4-491CA7893874}"/>
    <cellStyle name="Note 5 2 3 4 2" xfId="26674" xr:uid="{300D0A22-679A-404C-99BF-1CBA418EE93D}"/>
    <cellStyle name="Note 5 2 3 4 3" xfId="26675" xr:uid="{AC8D3C91-82BB-4038-BB08-AD1B01B0371B}"/>
    <cellStyle name="Note 5 2 3 5" xfId="26676" xr:uid="{047BCA1A-0B18-4242-8603-DABDAB768B99}"/>
    <cellStyle name="Note 5 2 3 6" xfId="26677" xr:uid="{3B6A9258-9E15-47AB-B672-D6915AD6DCA2}"/>
    <cellStyle name="Note 5 2 3 7" xfId="26678" xr:uid="{59F62035-3DBE-470E-9E19-5DCC6CEF1201}"/>
    <cellStyle name="Note 5 2 4" xfId="26679" xr:uid="{37601F86-CE19-4673-BBD7-2179B7D30AD5}"/>
    <cellStyle name="Note 5 2 4 2" xfId="26680" xr:uid="{03D568A0-CA73-46FD-9DD1-58C7CBE67837}"/>
    <cellStyle name="Note 5 2 4 2 2" xfId="26681" xr:uid="{33C3525E-C290-44B0-9256-4C11C14F110E}"/>
    <cellStyle name="Note 5 2 4 2 3" xfId="26682" xr:uid="{32A27CC8-5AB9-4CCE-A86D-E274EA0A778A}"/>
    <cellStyle name="Note 5 2 4 3" xfId="26683" xr:uid="{AB3D70FE-E6DC-40A2-AB21-A2E637E49A65}"/>
    <cellStyle name="Note 5 2 4 4" xfId="26684" xr:uid="{416E21EE-6861-489F-96ED-CA8A8B006A90}"/>
    <cellStyle name="Note 5 2 4 5" xfId="26685" xr:uid="{FDC37DB3-F40E-4AC5-A577-C5440E3C8149}"/>
    <cellStyle name="Note 5 2 5" xfId="26686" xr:uid="{E2BD4099-D4AE-4E50-8463-D60F6E74FB50}"/>
    <cellStyle name="Note 5 2 5 2" xfId="26687" xr:uid="{8CE61330-B1AC-4DB0-A402-9BD9393BD1DD}"/>
    <cellStyle name="Note 5 2 5 2 2" xfId="26688" xr:uid="{B89EEA51-9D55-4856-92FE-FED5B2109F2E}"/>
    <cellStyle name="Note 5 2 5 2 3" xfId="26689" xr:uid="{BC738130-8072-4F49-B017-56DF813821AB}"/>
    <cellStyle name="Note 5 2 5 3" xfId="26690" xr:uid="{6D14EE78-8358-4218-A2E4-F7E24D5ECE0C}"/>
    <cellStyle name="Note 5 2 5 4" xfId="26691" xr:uid="{97A1D8BA-C51D-4C8B-B169-33D16A85A99A}"/>
    <cellStyle name="Note 5 2 5 5" xfId="26692" xr:uid="{D316A1B8-3764-4D5D-A4D5-65CCC4942B43}"/>
    <cellStyle name="Note 5 2 6" xfId="26693" xr:uid="{A6726E6B-B993-4887-9FE0-13D9512A9381}"/>
    <cellStyle name="Note 5 2 6 2" xfId="26694" xr:uid="{B2E468AA-A8A5-4CF5-9693-0FD4306F5522}"/>
    <cellStyle name="Note 5 2 6 3" xfId="26695" xr:uid="{D1A562AC-FD04-48FC-92F6-77ED6E39572D}"/>
    <cellStyle name="Note 5 2 7" xfId="26696" xr:uid="{329486B8-2CCD-44EA-8CA5-6CCE0E18F8A9}"/>
    <cellStyle name="Note 5 2 8" xfId="26697" xr:uid="{8F358418-73D6-4126-BEFA-76155D2180F7}"/>
    <cellStyle name="Note 5 2 9" xfId="26698" xr:uid="{516FD593-E2E6-4F0D-ACB8-88A72B0CA0E1}"/>
    <cellStyle name="Note 5 3" xfId="26699" xr:uid="{B8F169E4-6797-424C-B0D3-40A547D11B40}"/>
    <cellStyle name="Note 5 3 2" xfId="26700" xr:uid="{4E518FBB-F914-4F94-9A1C-70E1E9245F2B}"/>
    <cellStyle name="Note 5 3 2 2" xfId="26701" xr:uid="{10E30584-218D-4EAA-9964-B40ED26986D3}"/>
    <cellStyle name="Note 5 3 2 2 2" xfId="26702" xr:uid="{B3373C3A-3A43-49FB-B2E4-6B2FF99741A1}"/>
    <cellStyle name="Note 5 3 2 2 3" xfId="26703" xr:uid="{49FA6F98-AAB8-4E19-8D3F-326BEE49345F}"/>
    <cellStyle name="Note 5 3 2 3" xfId="26704" xr:uid="{5F3493D6-D74A-46E0-BEF4-E8E357151C60}"/>
    <cellStyle name="Note 5 3 2 4" xfId="26705" xr:uid="{2E593BEB-DD60-4739-A317-132D59408244}"/>
    <cellStyle name="Note 5 3 2 5" xfId="26706" xr:uid="{4212CE9B-090A-4036-8B3B-A1A5B3EBB45F}"/>
    <cellStyle name="Note 5 3 3" xfId="26707" xr:uid="{15E1A5C2-F1BB-4B8D-B336-B27993579BDA}"/>
    <cellStyle name="Note 5 3 3 2" xfId="26708" xr:uid="{117EF001-2296-4CCF-821B-A03E58CA3D74}"/>
    <cellStyle name="Note 5 3 3 2 2" xfId="26709" xr:uid="{B1FA343A-06CB-4A79-9F0D-A37EE94C242E}"/>
    <cellStyle name="Note 5 3 3 2 3" xfId="26710" xr:uid="{CDE8E721-E836-4ED6-ADBD-0ED7201F38B2}"/>
    <cellStyle name="Note 5 3 3 3" xfId="26711" xr:uid="{DE5C4187-48DD-44EA-8C86-72759E6BAEDF}"/>
    <cellStyle name="Note 5 3 3 4" xfId="26712" xr:uid="{BC35B078-CCAA-4855-ACD0-E2049A37B21D}"/>
    <cellStyle name="Note 5 3 3 5" xfId="26713" xr:uid="{83865220-1B4A-481D-B3EB-6B9A5820DBF2}"/>
    <cellStyle name="Note 5 3 4" xfId="26714" xr:uid="{64077704-CC66-4C80-8488-F3DD604A1158}"/>
    <cellStyle name="Note 5 3 4 2" xfId="26715" xr:uid="{15EA220C-20B4-4DB3-9743-2FD9298E9BC8}"/>
    <cellStyle name="Note 5 3 4 3" xfId="26716" xr:uid="{D8D257ED-D66A-4282-A298-767ACA2FE758}"/>
    <cellStyle name="Note 5 3 5" xfId="26717" xr:uid="{5BF46021-B7F1-47F7-9932-CA2F334B29D5}"/>
    <cellStyle name="Note 5 3 6" xfId="26718" xr:uid="{97FF8ECE-8C96-40B9-BE6A-DD63A41FC68A}"/>
    <cellStyle name="Note 5 3 7" xfId="26719" xr:uid="{67715FC1-1641-413E-AA3C-3919CA374483}"/>
    <cellStyle name="Note 5 4" xfId="26720" xr:uid="{2211E6BE-8E7F-41A1-B61D-CABA46932C14}"/>
    <cellStyle name="Note 5 4 2" xfId="26721" xr:uid="{7F94C9C8-2227-4A45-9B4E-C9829568BF22}"/>
    <cellStyle name="Note 5 4 2 2" xfId="26722" xr:uid="{2135D006-BD12-4EAC-A689-BF1208B5FC96}"/>
    <cellStyle name="Note 5 4 2 2 2" xfId="26723" xr:uid="{F1722791-7ECA-438E-B18D-0977AB926A08}"/>
    <cellStyle name="Note 5 4 2 2 3" xfId="26724" xr:uid="{9D31B8D0-62DB-42F6-9A2B-137115011F9D}"/>
    <cellStyle name="Note 5 4 2 3" xfId="26725" xr:uid="{CA9803EF-EE7E-4861-9523-8929FBC42D3D}"/>
    <cellStyle name="Note 5 4 2 4" xfId="26726" xr:uid="{A85D96B7-62C2-48FC-A1E9-94F9AC7B5149}"/>
    <cellStyle name="Note 5 4 2 5" xfId="26727" xr:uid="{ED1DD1A2-5464-43A8-BE2B-A490BAE7D3EF}"/>
    <cellStyle name="Note 5 4 3" xfId="26728" xr:uid="{2A26C514-33AF-4B21-88CE-2B7D0D376BF6}"/>
    <cellStyle name="Note 5 4 3 2" xfId="26729" xr:uid="{70F27FAD-7475-480D-A9B8-532389F56E9B}"/>
    <cellStyle name="Note 5 4 3 2 2" xfId="26730" xr:uid="{D78BCE76-E784-4AB9-BD58-9C171B8CA861}"/>
    <cellStyle name="Note 5 4 3 2 3" xfId="26731" xr:uid="{336D6012-AA7A-47D6-8E6A-9D3953158D97}"/>
    <cellStyle name="Note 5 4 3 3" xfId="26732" xr:uid="{CF81886E-A2AD-4A0E-B451-42739A87175D}"/>
    <cellStyle name="Note 5 4 3 4" xfId="26733" xr:uid="{FA53C994-5DF1-46A4-9578-A717012FAF7A}"/>
    <cellStyle name="Note 5 4 3 5" xfId="26734" xr:uid="{EA4B5A39-8FE7-426E-8FD8-520DBFC225E7}"/>
    <cellStyle name="Note 5 4 4" xfId="26735" xr:uid="{DB59AC14-6005-471B-9827-AB7073E3D662}"/>
    <cellStyle name="Note 5 4 4 2" xfId="26736" xr:uid="{DC87B2AE-6E43-43D4-B211-15FEBFF3B683}"/>
    <cellStyle name="Note 5 4 4 3" xfId="26737" xr:uid="{2DFB34E5-708D-45F0-9703-BE8A549F8113}"/>
    <cellStyle name="Note 5 4 5" xfId="26738" xr:uid="{1F1586B4-2E5F-404D-92AA-804CE0E6BFCF}"/>
    <cellStyle name="Note 5 4 6" xfId="26739" xr:uid="{6716ECBB-4517-4883-8139-690A75514D26}"/>
    <cellStyle name="Note 5 4 7" xfId="26740" xr:uid="{5A0FFD9E-5FB5-4EC7-8A7F-9BBF4C6DBFCF}"/>
    <cellStyle name="Note 5 5" xfId="26741" xr:uid="{CE0B7840-140A-4403-8518-77ED1FC0A8C1}"/>
    <cellStyle name="Note 5 5 2" xfId="26742" xr:uid="{77B2BCF0-0E84-4D8B-8503-D8A41ED4A6FF}"/>
    <cellStyle name="Note 5 5 2 2" xfId="26743" xr:uid="{A26C322C-E137-4104-9283-4BBFA9BF12F6}"/>
    <cellStyle name="Note 5 5 2 2 2" xfId="26744" xr:uid="{749DE358-5E50-4503-A62B-520D30DE3406}"/>
    <cellStyle name="Note 5 5 2 2 3" xfId="26745" xr:uid="{F9F266AF-A52C-44D9-A03A-9A73E75BBF95}"/>
    <cellStyle name="Note 5 5 2 3" xfId="26746" xr:uid="{B4D8C291-07BD-4F6E-B26D-04A5038D73F7}"/>
    <cellStyle name="Note 5 5 2 4" xfId="26747" xr:uid="{9B7C83C4-F434-4378-BADB-FB09743D1AD1}"/>
    <cellStyle name="Note 5 5 2 5" xfId="26748" xr:uid="{FCFA33ED-1ECC-40FF-9856-54053AAB6436}"/>
    <cellStyle name="Note 5 5 3" xfId="26749" xr:uid="{F8401263-0ED5-4301-B431-F05A7131BBA5}"/>
    <cellStyle name="Note 5 5 3 2" xfId="26750" xr:uid="{FC4B53F0-A308-487F-9C62-2F8B594FE1F8}"/>
    <cellStyle name="Note 5 5 3 2 2" xfId="26751" xr:uid="{67EE5762-4205-4E48-84A0-C165A06291AB}"/>
    <cellStyle name="Note 5 5 3 2 3" xfId="26752" xr:uid="{45DE5F9B-22B7-40B2-A17E-3D8213445848}"/>
    <cellStyle name="Note 5 5 3 3" xfId="26753" xr:uid="{5033A996-4E08-425B-97B7-38DEE0D72314}"/>
    <cellStyle name="Note 5 5 3 4" xfId="26754" xr:uid="{37442649-6492-43A9-ADB6-DADC25BA6EBA}"/>
    <cellStyle name="Note 5 5 3 5" xfId="26755" xr:uid="{BDA706CD-CE36-4851-83EA-68A7AC42B227}"/>
    <cellStyle name="Note 5 5 4" xfId="26756" xr:uid="{28E60AF3-2FC4-4BF1-9628-B1261CC3AD73}"/>
    <cellStyle name="Note 5 5 4 2" xfId="26757" xr:uid="{D36EC0E8-0DCD-435E-A78C-D388CBBE8D23}"/>
    <cellStyle name="Note 5 5 4 3" xfId="26758" xr:uid="{51AFEAD3-5062-4B4B-A742-40C7ACA3380F}"/>
    <cellStyle name="Note 5 5 5" xfId="26759" xr:uid="{5EE8B80C-CAAC-4226-BF55-E357EE9D9008}"/>
    <cellStyle name="Note 5 5 6" xfId="26760" xr:uid="{FF71495E-9924-4F2E-9CE5-0EB77EDFCDC4}"/>
    <cellStyle name="Note 5 5 7" xfId="26761" xr:uid="{229000C0-A842-4B81-9784-83EB480E298A}"/>
    <cellStyle name="Note 5 6" xfId="26762" xr:uid="{21D3361F-5A13-4EBA-9252-3EAF568F4D7B}"/>
    <cellStyle name="Note 5 6 2" xfId="26763" xr:uid="{05131AD0-15E0-4443-8001-49A0EF5D95B0}"/>
    <cellStyle name="Note 5 6 2 2" xfId="26764" xr:uid="{5BFD346E-9849-4B77-8DD1-99C91FD3A253}"/>
    <cellStyle name="Note 5 6 2 3" xfId="26765" xr:uid="{98ED396E-823F-4132-80AA-1E77F54ADFB8}"/>
    <cellStyle name="Note 5 6 3" xfId="26766" xr:uid="{A04ED49B-09D9-4872-A5EB-BC2626AA47F1}"/>
    <cellStyle name="Note 5 6 4" xfId="26767" xr:uid="{969D3281-2031-4758-A87D-95C7F545F2DD}"/>
    <cellStyle name="Note 5 6 5" xfId="26768" xr:uid="{83A9FC7F-5121-415E-8E19-DFC0D565B176}"/>
    <cellStyle name="Note 5 7" xfId="26769" xr:uid="{25CA095E-85EB-46E6-9519-A9B8386CEDF1}"/>
    <cellStyle name="Note 5 7 2" xfId="26770" xr:uid="{FA771690-4B8E-4306-96A8-FAE27EC3DA5A}"/>
    <cellStyle name="Note 5 7 2 2" xfId="26771" xr:uid="{7A880CB5-8645-4115-8F79-099B87A0A5E6}"/>
    <cellStyle name="Note 5 7 2 3" xfId="26772" xr:uid="{6315DFDC-50C5-4C36-9070-38197476B1D0}"/>
    <cellStyle name="Note 5 7 3" xfId="26773" xr:uid="{247E2BD4-E0DD-4A58-8A91-2F6F25660BCB}"/>
    <cellStyle name="Note 5 7 4" xfId="26774" xr:uid="{34338580-13E7-43D5-B0DD-474A577DC2E4}"/>
    <cellStyle name="Note 5 7 5" xfId="26775" xr:uid="{D8E21CE3-0947-4377-89B6-A6C8B205BBE5}"/>
    <cellStyle name="Note 5 8" xfId="26776" xr:uid="{27897FC0-166B-4537-8FA5-CA80881204B4}"/>
    <cellStyle name="Note 5 8 2" xfId="26777" xr:uid="{4A4A7FAC-9F6B-4C37-9263-E4ECC190BACC}"/>
    <cellStyle name="Note 5 8 3" xfId="26778" xr:uid="{52B46F1E-83AF-4B20-A84D-0D4E534C565C}"/>
    <cellStyle name="Note 5 9" xfId="26779" xr:uid="{CDE59550-896B-4964-BE46-037BB76E088F}"/>
    <cellStyle name="Note 6" xfId="8866" xr:uid="{29862627-41CE-426C-97FD-FDD4C6523EE0}"/>
    <cellStyle name="Note 6 10" xfId="26781" xr:uid="{503E897D-1722-41F3-BAE2-B0B2E18A6E51}"/>
    <cellStyle name="Note 6 11" xfId="26782" xr:uid="{09CF6001-DB71-44A9-83CC-25157BF3C473}"/>
    <cellStyle name="Note 6 12" xfId="26780" xr:uid="{5B138282-CE46-4F6F-81E2-936F44FFCF13}"/>
    <cellStyle name="Note 6 2" xfId="26783" xr:uid="{725415C4-8E07-4C84-B1E6-A2C04038B65A}"/>
    <cellStyle name="Note 6 2 2" xfId="26784" xr:uid="{191912BC-3C9B-4FFA-875F-90AA1B0726C7}"/>
    <cellStyle name="Note 6 2 2 2" xfId="26785" xr:uid="{EDBABE82-C12F-4DD8-BC82-E42B5499CF29}"/>
    <cellStyle name="Note 6 2 2 2 2" xfId="26786" xr:uid="{2F7C2C55-3F2B-46BF-9281-80A98AADBF95}"/>
    <cellStyle name="Note 6 2 2 2 2 2" xfId="26787" xr:uid="{A6059CE2-539C-4E55-82C1-DCCA22289A91}"/>
    <cellStyle name="Note 6 2 2 2 2 3" xfId="26788" xr:uid="{C5760608-0C0E-45CB-B19A-D69F6B7D2651}"/>
    <cellStyle name="Note 6 2 2 2 3" xfId="26789" xr:uid="{5BC4C303-6EBB-41BA-AA82-1040A0E8C6DC}"/>
    <cellStyle name="Note 6 2 2 2 4" xfId="26790" xr:uid="{8B46A810-8AD8-498B-8BD0-F784ECE1823B}"/>
    <cellStyle name="Note 6 2 2 2 5" xfId="26791" xr:uid="{747C3850-F5AB-4632-9763-DD487FADA16C}"/>
    <cellStyle name="Note 6 2 2 3" xfId="26792" xr:uid="{E329C8EA-7924-4BF1-9CF7-6F196C20233F}"/>
    <cellStyle name="Note 6 2 2 3 2" xfId="26793" xr:uid="{AA45A272-AA57-40EC-B9F9-D1258506862B}"/>
    <cellStyle name="Note 6 2 2 3 2 2" xfId="26794" xr:uid="{E4DDABC3-7803-45CD-953B-98308F4E1353}"/>
    <cellStyle name="Note 6 2 2 3 2 3" xfId="26795" xr:uid="{787171B9-A93C-4973-AA2A-8E60FC643055}"/>
    <cellStyle name="Note 6 2 2 3 3" xfId="26796" xr:uid="{E5487D99-F8C2-4CC8-8C69-9D8F086F268E}"/>
    <cellStyle name="Note 6 2 2 3 4" xfId="26797" xr:uid="{6C073526-3EAC-492E-99D8-20E272676071}"/>
    <cellStyle name="Note 6 2 2 3 5" xfId="26798" xr:uid="{B753C9F7-6E4E-4732-B4B0-3D5A4A40A286}"/>
    <cellStyle name="Note 6 2 2 4" xfId="26799" xr:uid="{F180A4E2-08A4-4770-8505-597C5FA84564}"/>
    <cellStyle name="Note 6 2 2 4 2" xfId="26800" xr:uid="{87749811-AE06-42DF-8878-CDFDD0344366}"/>
    <cellStyle name="Note 6 2 2 4 3" xfId="26801" xr:uid="{933A19F7-5488-4ADB-883A-A2DCA16D46CF}"/>
    <cellStyle name="Note 6 2 2 5" xfId="26802" xr:uid="{6DDBF62F-576E-4F52-8BE1-7F7D520DE63E}"/>
    <cellStyle name="Note 6 2 2 6" xfId="26803" xr:uid="{E9EF5467-301F-4131-B366-8895B1AE6A27}"/>
    <cellStyle name="Note 6 2 2 7" xfId="26804" xr:uid="{99C4EE0F-B1CE-442B-BD82-F5DB970A5136}"/>
    <cellStyle name="Note 6 2 3" xfId="26805" xr:uid="{2DB160E4-3498-4397-ADA6-1A20D6027C74}"/>
    <cellStyle name="Note 6 2 3 2" xfId="26806" xr:uid="{466BB0C1-E183-46B5-9777-90AB82DF05E6}"/>
    <cellStyle name="Note 6 2 3 2 2" xfId="26807" xr:uid="{FF0EB3B2-6753-4C71-9393-31F5E877154D}"/>
    <cellStyle name="Note 6 2 3 2 2 2" xfId="26808" xr:uid="{004C27AE-D913-487E-874A-4A7629948A75}"/>
    <cellStyle name="Note 6 2 3 2 2 3" xfId="26809" xr:uid="{476A32AE-E0B1-433F-8C13-A3B81ACED516}"/>
    <cellStyle name="Note 6 2 3 2 3" xfId="26810" xr:uid="{247B62BA-22EE-4A85-9E53-426A4D2D5F79}"/>
    <cellStyle name="Note 6 2 3 2 4" xfId="26811" xr:uid="{7F0AFCE8-B1AE-4644-BDC1-FB2D1E71B800}"/>
    <cellStyle name="Note 6 2 3 2 5" xfId="26812" xr:uid="{83F005FE-CB34-4203-A3BE-561F79345FB5}"/>
    <cellStyle name="Note 6 2 3 3" xfId="26813" xr:uid="{F4A354F1-A40A-4191-9525-3AB307D6F088}"/>
    <cellStyle name="Note 6 2 3 3 2" xfId="26814" xr:uid="{011D707E-64B8-458D-94D5-9B6729D79B81}"/>
    <cellStyle name="Note 6 2 3 3 2 2" xfId="26815" xr:uid="{450CD380-0573-4C5B-A4C7-2BA5A3DB5591}"/>
    <cellStyle name="Note 6 2 3 3 2 3" xfId="26816" xr:uid="{DA41794C-D5E9-4FD4-9670-9F32ECDBB6CA}"/>
    <cellStyle name="Note 6 2 3 3 3" xfId="26817" xr:uid="{02321EB1-8D40-4AF9-A338-18648CFCE8F9}"/>
    <cellStyle name="Note 6 2 3 3 4" xfId="26818" xr:uid="{94B77E33-D83E-40FB-B121-B7BE51521EEB}"/>
    <cellStyle name="Note 6 2 3 3 5" xfId="26819" xr:uid="{B7C2CCC4-15A6-4E4F-99AB-437D398C576B}"/>
    <cellStyle name="Note 6 2 3 4" xfId="26820" xr:uid="{BCA359A3-6F6C-44A8-A9CC-D3FF4E6D9796}"/>
    <cellStyle name="Note 6 2 3 4 2" xfId="26821" xr:uid="{75195923-8315-4AF3-9050-1E57AC907E88}"/>
    <cellStyle name="Note 6 2 3 4 3" xfId="26822" xr:uid="{20032239-E856-4041-A9FB-60CB9AF6902D}"/>
    <cellStyle name="Note 6 2 3 5" xfId="26823" xr:uid="{D47C5184-7B76-4BA6-9214-5D7E7FBD46F8}"/>
    <cellStyle name="Note 6 2 3 6" xfId="26824" xr:uid="{C7AD101A-8DFA-4AAA-BC07-B054D5F5D90B}"/>
    <cellStyle name="Note 6 2 3 7" xfId="26825" xr:uid="{FDC76CD0-7FE2-4F1C-B64D-EB2FBF033DDA}"/>
    <cellStyle name="Note 6 2 4" xfId="26826" xr:uid="{B06EF2BF-5F2C-4A4A-8DF6-193AF8881C1A}"/>
    <cellStyle name="Note 6 2 4 2" xfId="26827" xr:uid="{87FD1AF7-FB99-4882-BF60-099E7DD7A17C}"/>
    <cellStyle name="Note 6 2 4 2 2" xfId="26828" xr:uid="{F4B8F4E2-3CED-418F-ABF2-04C7EC100261}"/>
    <cellStyle name="Note 6 2 4 2 3" xfId="26829" xr:uid="{53F7563D-5578-482D-B8A1-B3FA1A1099A2}"/>
    <cellStyle name="Note 6 2 4 3" xfId="26830" xr:uid="{EC059D9D-A282-4B0B-933C-A3ADB9C12074}"/>
    <cellStyle name="Note 6 2 4 4" xfId="26831" xr:uid="{971F1E31-FE9C-446A-9029-F1F461925163}"/>
    <cellStyle name="Note 6 2 4 5" xfId="26832" xr:uid="{3171724B-2593-483C-BE99-A9A106EEB66A}"/>
    <cellStyle name="Note 6 2 5" xfId="26833" xr:uid="{0FEEFF7D-67A2-47BB-8116-4755C3ECD15B}"/>
    <cellStyle name="Note 6 2 5 2" xfId="26834" xr:uid="{7A0EC8C1-73EA-4BF0-8087-0E3AF0F1EF83}"/>
    <cellStyle name="Note 6 2 5 2 2" xfId="26835" xr:uid="{5D640A4C-9315-4E06-BA5F-E177E2B467DF}"/>
    <cellStyle name="Note 6 2 5 2 3" xfId="26836" xr:uid="{FEB62F55-3BC3-4855-9A24-7CB5C209192A}"/>
    <cellStyle name="Note 6 2 5 3" xfId="26837" xr:uid="{BA73CC12-4881-4389-B9C3-BFE6CBCF842E}"/>
    <cellStyle name="Note 6 2 5 4" xfId="26838" xr:uid="{5F9FDADB-7B25-4399-A62B-FEB57C2FAC8B}"/>
    <cellStyle name="Note 6 2 5 5" xfId="26839" xr:uid="{FB5E7DF9-9F02-4D11-9653-ED61C54140A2}"/>
    <cellStyle name="Note 6 2 6" xfId="26840" xr:uid="{57880B8B-CA6E-4DD0-886C-C34955AAD310}"/>
    <cellStyle name="Note 6 2 6 2" xfId="26841" xr:uid="{310C3DE8-FFED-49B8-AFDB-22D921E3D8A9}"/>
    <cellStyle name="Note 6 2 6 3" xfId="26842" xr:uid="{F132074B-037F-4CEB-BC14-779F6DC1A542}"/>
    <cellStyle name="Note 6 2 7" xfId="26843" xr:uid="{481C5383-F863-45B1-A738-718056C167F2}"/>
    <cellStyle name="Note 6 2 8" xfId="26844" xr:uid="{868FCAC3-A814-4D8C-9EB9-4E4D27E7E6F0}"/>
    <cellStyle name="Note 6 2 9" xfId="26845" xr:uid="{904F2770-475A-452A-9EE8-9EF728B712C3}"/>
    <cellStyle name="Note 6 3" xfId="26846" xr:uid="{08A7051F-55B1-488B-8FA4-41D65F367235}"/>
    <cellStyle name="Note 6 3 2" xfId="26847" xr:uid="{CA9A0366-D531-435D-A79A-D50DA29381AB}"/>
    <cellStyle name="Note 6 3 2 2" xfId="26848" xr:uid="{9C3A7953-0BB0-4EB4-A129-8DF76144C90A}"/>
    <cellStyle name="Note 6 3 2 2 2" xfId="26849" xr:uid="{1530E185-F7B6-43C2-AD2F-C668111CF4E7}"/>
    <cellStyle name="Note 6 3 2 2 3" xfId="26850" xr:uid="{6E242FFD-5B92-419C-B79E-4E426553A389}"/>
    <cellStyle name="Note 6 3 2 3" xfId="26851" xr:uid="{D7856406-B52D-403F-94A2-C6CA2900FAB0}"/>
    <cellStyle name="Note 6 3 2 4" xfId="26852" xr:uid="{EAEC8D05-78D3-43A3-B79E-FFBD74B53B76}"/>
    <cellStyle name="Note 6 3 2 5" xfId="26853" xr:uid="{B2E82EAC-7BE7-4C36-8BC8-4D4A33D8200D}"/>
    <cellStyle name="Note 6 3 3" xfId="26854" xr:uid="{FEE0E291-D7E3-4C09-8CBB-4CFDE190AAB4}"/>
    <cellStyle name="Note 6 3 3 2" xfId="26855" xr:uid="{2D0A4030-0B47-4345-B38F-139945D45AF7}"/>
    <cellStyle name="Note 6 3 3 2 2" xfId="26856" xr:uid="{2710D77D-166A-4382-A6A5-D96249A5BF72}"/>
    <cellStyle name="Note 6 3 3 2 3" xfId="26857" xr:uid="{AB4D2D47-DB00-4D6B-9EBD-3E7D652B1931}"/>
    <cellStyle name="Note 6 3 3 3" xfId="26858" xr:uid="{3A2E95F5-4CC1-4930-B4FF-5D6C9BCE4498}"/>
    <cellStyle name="Note 6 3 3 4" xfId="26859" xr:uid="{CD9C4AAC-0976-476C-9D89-DEB1E6EE4875}"/>
    <cellStyle name="Note 6 3 3 5" xfId="26860" xr:uid="{3D0D643B-7147-46FC-ABF0-7FD8F745BD3C}"/>
    <cellStyle name="Note 6 3 4" xfId="26861" xr:uid="{8A76669D-CC02-47DD-8E48-60EB379A54F2}"/>
    <cellStyle name="Note 6 3 4 2" xfId="26862" xr:uid="{F2A9BFFB-E1D8-4B83-827C-B6AD65B7E9DB}"/>
    <cellStyle name="Note 6 3 4 3" xfId="26863" xr:uid="{47B35C12-1EDF-4CB6-B62B-98E20483DBA3}"/>
    <cellStyle name="Note 6 3 5" xfId="26864" xr:uid="{37065023-8E2A-416B-B4FE-CD3E60C9531F}"/>
    <cellStyle name="Note 6 3 6" xfId="26865" xr:uid="{011AE0B0-CE61-4621-BB9A-78B5972F0CD5}"/>
    <cellStyle name="Note 6 3 7" xfId="26866" xr:uid="{47BE2C4A-DFD8-485E-86F4-D91E69CB1A6A}"/>
    <cellStyle name="Note 6 4" xfId="26867" xr:uid="{D1F9BF69-9F32-416D-B506-5CE7BD92772B}"/>
    <cellStyle name="Note 6 4 2" xfId="26868" xr:uid="{F8C25340-21D8-4443-AE01-48B7B5B09563}"/>
    <cellStyle name="Note 6 4 2 2" xfId="26869" xr:uid="{C58279D4-CCB3-46EB-BA1F-CA8A25D8B011}"/>
    <cellStyle name="Note 6 4 2 2 2" xfId="26870" xr:uid="{93449882-A3B5-4D5A-B671-010FE94F465C}"/>
    <cellStyle name="Note 6 4 2 2 3" xfId="26871" xr:uid="{37E3060B-0A7B-4181-A9B6-FC89525AAFBB}"/>
    <cellStyle name="Note 6 4 2 3" xfId="26872" xr:uid="{08C79E09-6EC4-4D49-804D-1E775AC5DA54}"/>
    <cellStyle name="Note 6 4 2 4" xfId="26873" xr:uid="{8D6E904B-575D-4E4A-8EDD-C5A2DEE535D6}"/>
    <cellStyle name="Note 6 4 2 5" xfId="26874" xr:uid="{B184CFD6-722A-478B-A6D8-E37EBE205E85}"/>
    <cellStyle name="Note 6 4 3" xfId="26875" xr:uid="{561A1D5D-3C23-4C90-874A-6EC10EDEB02E}"/>
    <cellStyle name="Note 6 4 3 2" xfId="26876" xr:uid="{330972B6-F96F-4BD7-9EE9-7BD47246F78E}"/>
    <cellStyle name="Note 6 4 3 2 2" xfId="26877" xr:uid="{93F60C00-FA7D-4506-A4BA-FE4039270885}"/>
    <cellStyle name="Note 6 4 3 2 3" xfId="26878" xr:uid="{DF4035B3-8E33-4AD6-B53E-F77260EEF410}"/>
    <cellStyle name="Note 6 4 3 3" xfId="26879" xr:uid="{FBC15CEF-6AAD-4A93-B6E1-A35860DBDEF8}"/>
    <cellStyle name="Note 6 4 3 4" xfId="26880" xr:uid="{99981DE8-0538-444F-92A4-04F08E710C45}"/>
    <cellStyle name="Note 6 4 3 5" xfId="26881" xr:uid="{95008AA6-724F-4D13-AAA9-06F99C09D584}"/>
    <cellStyle name="Note 6 4 4" xfId="26882" xr:uid="{7A6FEEB0-E6BF-4CC9-93D0-527F7C275E0B}"/>
    <cellStyle name="Note 6 4 4 2" xfId="26883" xr:uid="{DBA6F032-E33C-4E45-A03F-8C8F59A51A65}"/>
    <cellStyle name="Note 6 4 4 3" xfId="26884" xr:uid="{BF275B22-5C2C-46BC-A8CD-9444909FB24E}"/>
    <cellStyle name="Note 6 4 5" xfId="26885" xr:uid="{D16C1DDA-C84E-4C3E-B2E3-C783E4449A87}"/>
    <cellStyle name="Note 6 4 6" xfId="26886" xr:uid="{630C83F6-2B5B-4AB0-AB92-37E09CAC39BD}"/>
    <cellStyle name="Note 6 4 7" xfId="26887" xr:uid="{8CC1F4B3-3A21-4E0B-A8EA-BDF58237ABB8}"/>
    <cellStyle name="Note 6 5" xfId="26888" xr:uid="{85F34656-0923-4E15-938E-627979B99024}"/>
    <cellStyle name="Note 6 5 2" xfId="26889" xr:uid="{03F2DC24-0D7F-4333-A7CF-BEEE6819C171}"/>
    <cellStyle name="Note 6 5 2 2" xfId="26890" xr:uid="{84E6F13F-D009-41AF-8FE8-EC2502F4F1DD}"/>
    <cellStyle name="Note 6 5 2 2 2" xfId="26891" xr:uid="{9E32B7A9-5E24-4063-8733-93A172886A53}"/>
    <cellStyle name="Note 6 5 2 2 3" xfId="26892" xr:uid="{6ED434D5-A27B-4006-A561-C0E943302737}"/>
    <cellStyle name="Note 6 5 2 3" xfId="26893" xr:uid="{A8A91A65-3743-4CC1-8A27-87BAE16C08CE}"/>
    <cellStyle name="Note 6 5 2 4" xfId="26894" xr:uid="{44D79EB6-A065-4879-9722-DF7A36BAEF47}"/>
    <cellStyle name="Note 6 5 2 5" xfId="26895" xr:uid="{6530CE44-4354-4154-A4B0-F8FE8BFB61C3}"/>
    <cellStyle name="Note 6 5 3" xfId="26896" xr:uid="{7A9075B6-87F1-4465-B7D9-F00118667566}"/>
    <cellStyle name="Note 6 5 3 2" xfId="26897" xr:uid="{31205F95-BD98-4C6F-B757-AE693C6CBE96}"/>
    <cellStyle name="Note 6 5 3 2 2" xfId="26898" xr:uid="{9A21413B-5F66-488B-9330-76796D3BE03A}"/>
    <cellStyle name="Note 6 5 3 2 3" xfId="26899" xr:uid="{1834BFEA-F707-4262-95A1-F84D842078D3}"/>
    <cellStyle name="Note 6 5 3 3" xfId="26900" xr:uid="{9DB9FAA6-845E-4250-A9BB-1AA67CC5CDCE}"/>
    <cellStyle name="Note 6 5 3 4" xfId="26901" xr:uid="{5437B14F-05D6-4211-A633-0B0AF40352D5}"/>
    <cellStyle name="Note 6 5 3 5" xfId="26902" xr:uid="{B1416493-169F-4DF2-9813-624435BC6C2C}"/>
    <cellStyle name="Note 6 5 4" xfId="26903" xr:uid="{71D62159-8E7A-45F4-800A-3D9E38E5FDBF}"/>
    <cellStyle name="Note 6 5 4 2" xfId="26904" xr:uid="{A6CD1CD2-F96C-49F4-AF93-EDFC95B60CF9}"/>
    <cellStyle name="Note 6 5 4 3" xfId="26905" xr:uid="{DF3AB0D5-919D-4057-8989-8A711F752454}"/>
    <cellStyle name="Note 6 5 5" xfId="26906" xr:uid="{67EC22C8-43E3-4AD8-9EE2-572DFB3772E0}"/>
    <cellStyle name="Note 6 5 6" xfId="26907" xr:uid="{4F345B89-CC7C-4B8C-AE7B-BE42935B7AD1}"/>
    <cellStyle name="Note 6 5 7" xfId="26908" xr:uid="{F7D90F7E-9458-4995-BE5D-8720EDDE83C0}"/>
    <cellStyle name="Note 6 6" xfId="26909" xr:uid="{AAF54409-FA40-4A48-B922-838B916A4E95}"/>
    <cellStyle name="Note 6 6 2" xfId="26910" xr:uid="{75F2F0CB-87BE-4C3E-9739-E168761DEB12}"/>
    <cellStyle name="Note 6 6 2 2" xfId="26911" xr:uid="{DB5C6FD1-1F0A-4B3B-909F-EA4DB6C75B6A}"/>
    <cellStyle name="Note 6 6 2 3" xfId="26912" xr:uid="{0767100F-5A97-4C49-BED8-557244558D60}"/>
    <cellStyle name="Note 6 6 3" xfId="26913" xr:uid="{051346F2-A287-460D-A3DD-37B7FFC1E329}"/>
    <cellStyle name="Note 6 6 4" xfId="26914" xr:uid="{E7308628-AFE7-4FC9-95EC-0AB0102F71BF}"/>
    <cellStyle name="Note 6 6 5" xfId="26915" xr:uid="{66CA49FC-6E08-4C4F-9D7D-6351D4B49E31}"/>
    <cellStyle name="Note 6 7" xfId="26916" xr:uid="{61C2D448-F762-484C-97F9-8606E92E4CF9}"/>
    <cellStyle name="Note 6 7 2" xfId="26917" xr:uid="{03B979CF-1178-4986-8C22-ED49F246AEEF}"/>
    <cellStyle name="Note 6 7 2 2" xfId="26918" xr:uid="{7AFF527F-86C7-4B9E-B031-82ED289A6083}"/>
    <cellStyle name="Note 6 7 2 3" xfId="26919" xr:uid="{0692B4D2-B1C1-4D46-9C51-9846637BDC60}"/>
    <cellStyle name="Note 6 7 3" xfId="26920" xr:uid="{94DC43C5-F39E-437D-825F-5AD214C9E743}"/>
    <cellStyle name="Note 6 7 4" xfId="26921" xr:uid="{8E5056A9-0801-4271-BC33-D892D3CE9DC7}"/>
    <cellStyle name="Note 6 7 5" xfId="26922" xr:uid="{D51F3431-0C99-4647-8724-A25341BD6285}"/>
    <cellStyle name="Note 6 8" xfId="26923" xr:uid="{0BF511D9-0206-4CE3-A7F7-D45617DA1477}"/>
    <cellStyle name="Note 6 8 2" xfId="26924" xr:uid="{18D655FB-9831-4FDB-86BB-8174C83B93A7}"/>
    <cellStyle name="Note 6 8 3" xfId="26925" xr:uid="{0DA0510A-D820-41C9-B9F5-906D645155E9}"/>
    <cellStyle name="Note 6 9" xfId="26926" xr:uid="{94AF1035-7DE1-4AD5-8B4A-38C6258C417D}"/>
    <cellStyle name="Note 7" xfId="26927" xr:uid="{1A6D0625-71B0-4B53-B2ED-09FF029CEEE5}"/>
    <cellStyle name="Note 7 10" xfId="26928" xr:uid="{0548208F-0A5F-45EB-92D4-C18841A86159}"/>
    <cellStyle name="Note 7 2" xfId="26929" xr:uid="{003B7926-F200-4D52-94B9-C80FC927A71E}"/>
    <cellStyle name="Note 7 2 2" xfId="26930" xr:uid="{BD04B8E4-A272-48F7-BE67-F842B6E45124}"/>
    <cellStyle name="Note 7 2 2 2" xfId="26931" xr:uid="{78E48280-0541-4224-AC67-1A19F1E0C530}"/>
    <cellStyle name="Note 7 2 2 2 2" xfId="26932" xr:uid="{7989BF6D-AF6A-45C4-BC1A-ED5E76FC2F4A}"/>
    <cellStyle name="Note 7 2 2 2 3" xfId="26933" xr:uid="{97CFEE13-CF60-49E3-9F7C-06B67AD377B0}"/>
    <cellStyle name="Note 7 2 2 3" xfId="26934" xr:uid="{DDC2945D-F990-4621-8483-CA6CF9F59451}"/>
    <cellStyle name="Note 7 2 2 4" xfId="26935" xr:uid="{964C4D73-EEC5-4F2D-A391-EDE5B8B014CA}"/>
    <cellStyle name="Note 7 2 2 5" xfId="26936" xr:uid="{597DB288-D21B-4DE3-BDA0-005176513489}"/>
    <cellStyle name="Note 7 2 3" xfId="26937" xr:uid="{0E3495BC-ABB9-430B-B2B7-52EFDE1C2CDD}"/>
    <cellStyle name="Note 7 2 3 2" xfId="26938" xr:uid="{CECEDCB9-4952-4F9F-8164-7D4A06EA1F24}"/>
    <cellStyle name="Note 7 2 3 2 2" xfId="26939" xr:uid="{59B1FB83-D2AF-4516-B687-68D70DED7272}"/>
    <cellStyle name="Note 7 2 3 2 3" xfId="26940" xr:uid="{3C88DA8A-F48F-475C-9CC6-AAF76D89C1FE}"/>
    <cellStyle name="Note 7 2 3 3" xfId="26941" xr:uid="{B402E1FD-C0DE-41D3-8478-4A165C33165E}"/>
    <cellStyle name="Note 7 2 3 4" xfId="26942" xr:uid="{ACF8DF9C-F716-46B1-9457-68725FE103FB}"/>
    <cellStyle name="Note 7 2 3 5" xfId="26943" xr:uid="{0D28C9FF-019F-4E6B-A9C3-1A2E23884836}"/>
    <cellStyle name="Note 7 2 4" xfId="26944" xr:uid="{FE401E80-9407-4717-B3FA-A48058EB60FF}"/>
    <cellStyle name="Note 7 2 4 2" xfId="26945" xr:uid="{AACF8EDF-0ED4-4918-B6EF-DD37AD833530}"/>
    <cellStyle name="Note 7 2 4 3" xfId="26946" xr:uid="{B3FE6A1D-EAE5-4357-9F20-6EE37E1794CF}"/>
    <cellStyle name="Note 7 2 5" xfId="26947" xr:uid="{ED6B8EAE-0122-49EE-8156-C107A276E9B0}"/>
    <cellStyle name="Note 7 2 6" xfId="26948" xr:uid="{5823DE17-056F-4C87-9719-00998D44EC5E}"/>
    <cellStyle name="Note 7 2 7" xfId="26949" xr:uid="{0F444E44-5532-4E3B-BC1A-4AE0D0794B0D}"/>
    <cellStyle name="Note 7 3" xfId="26950" xr:uid="{FEB086E1-5630-4E40-A309-3BECB6AF08DF}"/>
    <cellStyle name="Note 7 3 2" xfId="26951" xr:uid="{03A9B228-6910-4D4A-B426-0039BA502FF2}"/>
    <cellStyle name="Note 7 3 2 2" xfId="26952" xr:uid="{7944577B-EE86-4C4F-8F77-5EDC571BBB3C}"/>
    <cellStyle name="Note 7 3 2 2 2" xfId="26953" xr:uid="{007D6772-08C9-4E62-BB98-0504CB8DECD1}"/>
    <cellStyle name="Note 7 3 2 2 3" xfId="26954" xr:uid="{EDA2C95E-B764-474A-9AB3-1CF4BF67A000}"/>
    <cellStyle name="Note 7 3 2 3" xfId="26955" xr:uid="{9BEDAFA0-CC0D-4E31-A923-724FB171C214}"/>
    <cellStyle name="Note 7 3 2 4" xfId="26956" xr:uid="{A185C4FD-3B20-4A89-A219-4D4AE0AEE91F}"/>
    <cellStyle name="Note 7 3 2 5" xfId="26957" xr:uid="{AAEFB947-3FCE-459C-AE47-052621C29B07}"/>
    <cellStyle name="Note 7 3 3" xfId="26958" xr:uid="{773BDA39-DEA3-4A2F-8514-B3457DE52B38}"/>
    <cellStyle name="Note 7 3 3 2" xfId="26959" xr:uid="{8D40B970-F917-4320-90FF-1DFE8BE7F228}"/>
    <cellStyle name="Note 7 3 3 2 2" xfId="26960" xr:uid="{10F64E7D-0DFF-45F1-8911-F214D2C36E41}"/>
    <cellStyle name="Note 7 3 3 2 3" xfId="26961" xr:uid="{E0CE8E8B-873D-4DF2-B02A-B75ACEE5A535}"/>
    <cellStyle name="Note 7 3 3 3" xfId="26962" xr:uid="{5F473A18-4C42-4002-8724-93EF5F9E0FD9}"/>
    <cellStyle name="Note 7 3 3 4" xfId="26963" xr:uid="{88D5C12B-57C3-45EA-9147-B70BD021B746}"/>
    <cellStyle name="Note 7 3 3 5" xfId="26964" xr:uid="{19311DD3-1C7D-4915-B139-1AC99EFBA94A}"/>
    <cellStyle name="Note 7 3 4" xfId="26965" xr:uid="{7C76A859-96D3-4835-8FEC-A36654EDA2B5}"/>
    <cellStyle name="Note 7 3 4 2" xfId="26966" xr:uid="{35A82DD4-5209-48F9-938A-9BC5769B6576}"/>
    <cellStyle name="Note 7 3 4 3" xfId="26967" xr:uid="{9E74F262-094F-4EF2-AA11-99657E91B0B8}"/>
    <cellStyle name="Note 7 3 5" xfId="26968" xr:uid="{17933E2D-8D2F-4441-B860-5FCF77702485}"/>
    <cellStyle name="Note 7 3 6" xfId="26969" xr:uid="{6C36E5C4-4727-4C60-A4E9-02FF16D68DCD}"/>
    <cellStyle name="Note 7 3 7" xfId="26970" xr:uid="{208D09AD-D3C0-42CA-B6B8-A46A3B4360CE}"/>
    <cellStyle name="Note 7 4" xfId="26971" xr:uid="{C2FF2C6B-8379-45A7-9673-632111778C61}"/>
    <cellStyle name="Note 7 4 2" xfId="26972" xr:uid="{833D545B-A059-446D-9FC3-ECDE9CF26040}"/>
    <cellStyle name="Note 7 4 2 2" xfId="26973" xr:uid="{75E64BE9-5BC7-4BBC-8BCE-64F14603E824}"/>
    <cellStyle name="Note 7 4 2 2 2" xfId="26974" xr:uid="{DAB2B4DA-79AB-4320-B4EA-CCC6966DAC56}"/>
    <cellStyle name="Note 7 4 2 2 3" xfId="26975" xr:uid="{A41DD202-5BCD-445C-B93F-36C9F5D2F9A4}"/>
    <cellStyle name="Note 7 4 2 3" xfId="26976" xr:uid="{447E1BB0-976C-43F6-8749-C7E10F141513}"/>
    <cellStyle name="Note 7 4 2 4" xfId="26977" xr:uid="{9852CC1B-2199-45B7-BFAB-E612A41E5A39}"/>
    <cellStyle name="Note 7 4 2 5" xfId="26978" xr:uid="{DDA6D061-701C-4BA0-8B2A-682E0D1C2727}"/>
    <cellStyle name="Note 7 4 3" xfId="26979" xr:uid="{57B649EC-DE2B-4086-90CD-1ABCC534B5A3}"/>
    <cellStyle name="Note 7 4 3 2" xfId="26980" xr:uid="{77301DBD-23FB-477E-A4C0-9FE9EF123A10}"/>
    <cellStyle name="Note 7 4 3 2 2" xfId="26981" xr:uid="{96096605-06A2-4804-BC29-FDCBF1B387C5}"/>
    <cellStyle name="Note 7 4 3 2 3" xfId="26982" xr:uid="{052B996C-875B-422E-957E-135831DB2EAB}"/>
    <cellStyle name="Note 7 4 3 3" xfId="26983" xr:uid="{BF15B079-BD67-4F55-A5AD-A00661338717}"/>
    <cellStyle name="Note 7 4 3 4" xfId="26984" xr:uid="{006026C1-D919-4846-87BF-F1CF63BF1E76}"/>
    <cellStyle name="Note 7 4 3 5" xfId="26985" xr:uid="{3DB42430-C52D-46E5-AEE9-9B814E250E87}"/>
    <cellStyle name="Note 7 4 4" xfId="26986" xr:uid="{1501C73D-E464-4084-843F-DFE16DFCCA4E}"/>
    <cellStyle name="Note 7 4 4 2" xfId="26987" xr:uid="{A548295D-3B63-4E6B-833A-F210134F2A31}"/>
    <cellStyle name="Note 7 4 4 3" xfId="26988" xr:uid="{8B4A8B03-BD39-4771-AA34-0DD2BA5D4F69}"/>
    <cellStyle name="Note 7 4 5" xfId="26989" xr:uid="{C9588913-1127-43DD-A3B9-5F65FA1559CE}"/>
    <cellStyle name="Note 7 4 6" xfId="26990" xr:uid="{03D54A26-D322-4758-8AE2-0BFC951CC795}"/>
    <cellStyle name="Note 7 4 7" xfId="26991" xr:uid="{EAE16E06-4A85-47EF-A365-608994FA1F07}"/>
    <cellStyle name="Note 7 5" xfId="26992" xr:uid="{08CAB17C-C26E-44AC-879F-ACF7106B7B92}"/>
    <cellStyle name="Note 7 5 2" xfId="26993" xr:uid="{63D59DC2-F71A-43F6-98C6-EDF8EDFE86D8}"/>
    <cellStyle name="Note 7 5 2 2" xfId="26994" xr:uid="{08A79B32-D778-4E50-80E1-C039EA64BDEF}"/>
    <cellStyle name="Note 7 5 2 3" xfId="26995" xr:uid="{6B56E68B-705D-4C01-8F3C-9B9E456E1138}"/>
    <cellStyle name="Note 7 5 3" xfId="26996" xr:uid="{E9EDDB24-76A3-402F-B683-EBCE59AE0798}"/>
    <cellStyle name="Note 7 5 4" xfId="26997" xr:uid="{66B5C368-A4D6-4654-9411-099B31AD399C}"/>
    <cellStyle name="Note 7 5 5" xfId="26998" xr:uid="{492EA127-6853-4CDE-9C7B-94EEC78806BC}"/>
    <cellStyle name="Note 7 6" xfId="26999" xr:uid="{11CBA597-1EFE-42AC-82ED-C3E0D0DA8956}"/>
    <cellStyle name="Note 7 6 2" xfId="27000" xr:uid="{D9906B24-21F4-43C6-8ED2-C3E643899E91}"/>
    <cellStyle name="Note 7 6 2 2" xfId="27001" xr:uid="{540696D0-54FD-4F4B-B6C3-0F71F0B627BD}"/>
    <cellStyle name="Note 7 6 2 3" xfId="27002" xr:uid="{3D740E89-E786-4EBD-8AF0-0745750A945B}"/>
    <cellStyle name="Note 7 6 3" xfId="27003" xr:uid="{42B615C7-F0A8-4F17-97AD-818FF350DEC8}"/>
    <cellStyle name="Note 7 6 4" xfId="27004" xr:uid="{6DE3AD1D-3391-4CEC-A2BE-DFA481534D4F}"/>
    <cellStyle name="Note 7 6 5" xfId="27005" xr:uid="{AB02ADF6-9956-4913-AA93-8140EA20393B}"/>
    <cellStyle name="Note 7 7" xfId="27006" xr:uid="{C9899835-B295-492E-8CB9-3F8DE580469E}"/>
    <cellStyle name="Note 7 7 2" xfId="27007" xr:uid="{A558FBFB-62F7-49B1-B374-6B23D3B96EA7}"/>
    <cellStyle name="Note 7 7 3" xfId="27008" xr:uid="{AFF7C53C-30FC-453B-9DED-C2A494ABBF20}"/>
    <cellStyle name="Note 7 8" xfId="27009" xr:uid="{8EC9CA6B-768D-4F9C-BA05-35659AEC80EB}"/>
    <cellStyle name="Note 7 9" xfId="27010" xr:uid="{3ABD8B69-5A7A-4B11-ADF7-AED6C262FEEE}"/>
    <cellStyle name="Note 8" xfId="27011" xr:uid="{AA05C68B-AD08-47D3-8B5E-FF6B968520F4}"/>
    <cellStyle name="Note 8 2" xfId="27012" xr:uid="{703D7321-0CCF-4611-B3F4-2DC5027CAD43}"/>
    <cellStyle name="Note 8 2 2" xfId="27013" xr:uid="{B40DB0BC-851E-460D-9855-B3F760A55DE4}"/>
    <cellStyle name="Note 8 2 2 2" xfId="27014" xr:uid="{60DB668E-0BD3-45FA-B0F8-08235BD618F1}"/>
    <cellStyle name="Note 8 2 2 3" xfId="27015" xr:uid="{C1A35053-A4D2-499D-BEFE-A896641AE72A}"/>
    <cellStyle name="Note 8 2 3" xfId="27016" xr:uid="{D701A2E9-D792-4021-B2AC-3666C8D1C1A8}"/>
    <cellStyle name="Note 8 2 4" xfId="27017" xr:uid="{E81BAF66-1576-442D-B4C7-9988F1BC7584}"/>
    <cellStyle name="Note 8 2 5" xfId="27018" xr:uid="{5364D670-B57A-48FA-8FC8-76FDA51DA6B5}"/>
    <cellStyle name="Note 8 3" xfId="27019" xr:uid="{F7802D8C-030A-4828-B443-AF0B8A19C351}"/>
    <cellStyle name="Note 8 3 2" xfId="27020" xr:uid="{977A0604-C2D2-47E6-895A-2D08B6A604AB}"/>
    <cellStyle name="Note 8 3 2 2" xfId="27021" xr:uid="{74EC3D19-C061-466E-BB3C-8EDEFA5B11A1}"/>
    <cellStyle name="Note 8 3 2 3" xfId="27022" xr:uid="{8FFC02E0-4D4A-4C5D-B32A-4769E368F4E8}"/>
    <cellStyle name="Note 8 3 3" xfId="27023" xr:uid="{650A7F3E-78EF-4B23-BCE3-79DB8317F31D}"/>
    <cellStyle name="Note 8 3 4" xfId="27024" xr:uid="{14CA1B42-95F1-46A3-9483-CD689DA0E381}"/>
    <cellStyle name="Note 8 3 5" xfId="27025" xr:uid="{A229CAAC-FC46-4EB2-9247-172D86A31909}"/>
    <cellStyle name="Note 8 4" xfId="27026" xr:uid="{72D8AB5A-0383-454A-8234-4816266B1DC9}"/>
    <cellStyle name="Note 8 4 2" xfId="27027" xr:uid="{D0C3224D-50E4-4B2C-8E91-F8C5198A99DC}"/>
    <cellStyle name="Note 8 4 3" xfId="27028" xr:uid="{6DE54F8A-90EC-422B-816E-5F496762DE1C}"/>
    <cellStyle name="Note 8 5" xfId="27029" xr:uid="{F67E8473-8C66-41D9-B58C-880DAD3C04C6}"/>
    <cellStyle name="Note 8 6" xfId="27030" xr:uid="{DA3E90F1-2B07-4AFB-A4B3-2AB6A61C989F}"/>
    <cellStyle name="Note 8 7" xfId="27031" xr:uid="{B1BEA35D-1D78-4CD5-8C3F-3146F8DCA67E}"/>
    <cellStyle name="Note 9" xfId="27032" xr:uid="{26D80A5C-69A3-48DA-A739-2F74F83AAC75}"/>
    <cellStyle name="Note 9 2" xfId="27033" xr:uid="{E184851B-17AC-46A5-8058-7091B5E37787}"/>
    <cellStyle name="Note 9 2 2" xfId="27034" xr:uid="{38C13732-7FE0-4FFE-9524-BD5ABD823F41}"/>
    <cellStyle name="Note 9 2 2 2" xfId="27035" xr:uid="{386E4CBE-6EC4-4A04-B487-9489C4B292A5}"/>
    <cellStyle name="Note 9 2 2 3" xfId="27036" xr:uid="{179A5D31-ED6E-4F70-A0CD-CFE30D4ADEEA}"/>
    <cellStyle name="Note 9 2 3" xfId="27037" xr:uid="{DF290DA8-DAE4-4CD3-BE14-0F504CAE7DC7}"/>
    <cellStyle name="Note 9 2 4" xfId="27038" xr:uid="{982E3623-C841-419D-AE59-DCC4057706F3}"/>
    <cellStyle name="Note 9 2 5" xfId="27039" xr:uid="{1A3780D7-C59B-423F-8128-BD10D306A68D}"/>
    <cellStyle name="Note 9 3" xfId="27040" xr:uid="{F197B700-9966-4560-996D-5FF5B6133CB0}"/>
    <cellStyle name="Note 9 3 2" xfId="27041" xr:uid="{1CFFFA11-9D1A-4460-90D7-71F3D241ABDC}"/>
    <cellStyle name="Note 9 3 2 2" xfId="27042" xr:uid="{956397D0-7C8E-41E1-8A8C-078CC4467C23}"/>
    <cellStyle name="Note 9 3 2 3" xfId="27043" xr:uid="{21CFFA00-AC78-4607-A116-A14386489591}"/>
    <cellStyle name="Note 9 3 3" xfId="27044" xr:uid="{FD9B8D3F-83AE-483A-A8B2-5FB3EE197CFA}"/>
    <cellStyle name="Note 9 3 4" xfId="27045" xr:uid="{843E62C8-5FF2-48CD-9880-39759CEA0322}"/>
    <cellStyle name="Note 9 3 5" xfId="27046" xr:uid="{10B11033-EF05-4B60-9580-964583E9AE3E}"/>
    <cellStyle name="Note 9 4" xfId="27047" xr:uid="{DD63F3DA-65F9-4A4F-AF25-06D84F8ABCCE}"/>
    <cellStyle name="Note 9 4 2" xfId="27048" xr:uid="{E00B9B2C-3147-419D-AAB7-6A5DB9035049}"/>
    <cellStyle name="Note 9 4 3" xfId="27049" xr:uid="{504B85B9-1E82-4281-BDB2-224FD1A7068D}"/>
    <cellStyle name="Note 9 5" xfId="27050" xr:uid="{82F1232E-4095-44DF-964B-ADD9499CB72E}"/>
    <cellStyle name="Note 9 6" xfId="27051" xr:uid="{820A2B34-C120-450D-B04A-ADE4B2A4AD37}"/>
    <cellStyle name="Note 9 7" xfId="27052" xr:uid="{EB550E2A-4CA6-40EB-91D9-F399DBDDCF03}"/>
    <cellStyle name="Numbers - size 10" xfId="231" xr:uid="{8E47D3D4-595B-4565-861F-562356FD3996}"/>
    <cellStyle name="Numbers - size 10 2" xfId="27370" xr:uid="{FF8A3954-F1A8-4F10-9507-231D6FC0A0DE}"/>
    <cellStyle name="Numbers - size 10 3" xfId="27053" xr:uid="{EA8A4683-5458-480C-8BD7-541E31F87E82}"/>
    <cellStyle name="Numbers - size 11" xfId="232" xr:uid="{56E6BED2-A09B-4222-A751-C0E599F95A61}"/>
    <cellStyle name="Numbers - size 11 2" xfId="27371" xr:uid="{F66E06DD-4CB4-4CB1-A931-B589712B99EE}"/>
    <cellStyle name="Numbers - size 11 3" xfId="27054" xr:uid="{236527AB-4829-4DB9-AC34-FEA361F06864}"/>
    <cellStyle name="Numbers - size 8" xfId="233" xr:uid="{D9DEBC2E-6590-4131-8734-A2AE147F8FE8}"/>
    <cellStyle name="Numbers - size 8 2" xfId="27372" xr:uid="{26218E3C-9DC8-4DBC-AE93-28AB35E2E4CC}"/>
    <cellStyle name="Numbers - size 8 3" xfId="27055" xr:uid="{DCCEA674-CF9B-4EB3-A925-1FAAB63AE824}"/>
    <cellStyle name="Numbers - size 9" xfId="234" xr:uid="{45C33DF2-8ADA-48F6-BFA9-BA8407820814}"/>
    <cellStyle name="Numbers - size 9 2" xfId="27373" xr:uid="{5E7BD8EA-07AF-4920-B460-AE32E29BCA35}"/>
    <cellStyle name="Numbers - size 9 3" xfId="27056" xr:uid="{E02454BF-92D1-44EC-A6F6-2CED48622179}"/>
    <cellStyle name="Output" xfId="50" builtinId="21" customBuiltin="1"/>
    <cellStyle name="Output 2" xfId="8630" xr:uid="{6DDBD3E1-4F8D-4940-AF4F-7545DE07742A}"/>
    <cellStyle name="Output 2 2" xfId="27059" xr:uid="{B3AD4FB1-B266-4761-A651-1C4FE02119D2}"/>
    <cellStyle name="Output 2 3" xfId="27204" xr:uid="{330933A2-B969-4AAE-87F7-4C999C7D3D16}"/>
    <cellStyle name="Output 2 4" xfId="27058" xr:uid="{A89612E6-1A22-4EFD-9401-A11EAD7AD2E0}"/>
    <cellStyle name="Output 2 5" xfId="13199" xr:uid="{A4D93807-A414-4E53-ADE6-F29683EFD9AC}"/>
    <cellStyle name="Output 2 6" xfId="29336" xr:uid="{306B82AA-A21C-43A7-B0EB-A0B6E79F3E02}"/>
    <cellStyle name="Output 3" xfId="27057" xr:uid="{10E117A7-64C1-4B3B-9960-7F4FDD3A9DDC}"/>
    <cellStyle name="Output 3 2" xfId="29343" xr:uid="{B69F7D2C-924A-4E45-9A45-DD014DDA9B80}"/>
    <cellStyle name="Output 4" xfId="29359" xr:uid="{4528DB32-C809-4C8C-8A06-E439BD5BBFD6}"/>
    <cellStyle name="Page Headings" xfId="235" xr:uid="{6003D5A7-0025-44DB-8662-30600F9C2AB0}"/>
    <cellStyle name="Page Headings 2" xfId="27374" xr:uid="{0E40F43B-21E0-4CED-AB5A-5AD5B80DE332}"/>
    <cellStyle name="Page Headings 3" xfId="27060" xr:uid="{4C2BC35F-471E-4A57-A2AB-FB90979B8D7D}"/>
    <cellStyle name="Percent" xfId="3" builtinId="5"/>
    <cellStyle name="Percent - size 10 - 1 place" xfId="236" xr:uid="{B207E192-5E67-4FD1-B468-80848FC657FE}"/>
    <cellStyle name="Percent - size 10 - 1 place 2" xfId="27375" xr:uid="{C9926A9A-4353-4F06-B9CF-06F066954639}"/>
    <cellStyle name="Percent - size 10 - 1 place 3" xfId="27061" xr:uid="{2A6BC0E0-A3B9-43C5-AFEA-1411AF95BD7A}"/>
    <cellStyle name="Percent - size 10 - 2 places" xfId="237" xr:uid="{6805CA7A-2E90-40E5-8260-5728C1037479}"/>
    <cellStyle name="Percent - size 10 - 2 places 2" xfId="27376" xr:uid="{23FF66F4-A114-45AE-A5E3-31E6E8854EAB}"/>
    <cellStyle name="Percent - size 10 - 2 places 3" xfId="27062" xr:uid="{F7C674AE-83BE-4C92-88B1-351C3F70BED7}"/>
    <cellStyle name="Percent - size 11 - 1 place" xfId="238" xr:uid="{F05935FF-D46E-4ABC-BC3E-54E3AC2624AC}"/>
    <cellStyle name="Percent - size 11 - 1 place 2" xfId="27064" xr:uid="{0BC1D238-ED47-40E8-90AD-6BFDE3EB82EC}"/>
    <cellStyle name="Percent - size 11 - 1 place 3" xfId="27377" xr:uid="{1A1C2D1A-E811-44B9-8E4E-1D19C951818B}"/>
    <cellStyle name="Percent - size 11 - 1 place 4" xfId="27063" xr:uid="{A86E6A95-9F9D-4E65-95CB-DA3ECD1DB2B9}"/>
    <cellStyle name="Percent - size 11 - 2 places" xfId="239" xr:uid="{E38CD41B-59DD-4000-B92A-71B4EDC6A2D4}"/>
    <cellStyle name="Percent - size 11 - 2 places 2" xfId="27378" xr:uid="{B5A0FE78-4055-47A4-9B9D-67151CB50901}"/>
    <cellStyle name="Percent - size 11 - 2 places 3" xfId="27065" xr:uid="{C2EAB0FE-558F-4E6A-B54E-2C2B72A7753B}"/>
    <cellStyle name="Percent - size 8 - 1 place" xfId="240" xr:uid="{33D41D35-0359-4456-8207-A6B0C1312CD5}"/>
    <cellStyle name="Percent - size 8 - 1 place 2" xfId="27379" xr:uid="{AA60D9BA-B27E-45EF-B853-267D4873BDE3}"/>
    <cellStyle name="Percent - size 8 - 1 place 3" xfId="27066" xr:uid="{E981D72C-8774-4DA6-ADB0-8CA160ACD25D}"/>
    <cellStyle name="Percent - size 8 - 2 places" xfId="241" xr:uid="{2768099C-DDB0-4451-AC9B-71A85A9D8813}"/>
    <cellStyle name="Percent - size 8 - 2 places 2" xfId="27380" xr:uid="{D97E0D8B-E69D-4678-AD5D-26269D2E3B38}"/>
    <cellStyle name="Percent - size 8 - 2 places 3" xfId="27067" xr:uid="{AC0774F0-23D2-45B2-ACB6-46DE53AF3974}"/>
    <cellStyle name="Percent - size 9 - 1 place" xfId="242" xr:uid="{D451E417-C7BC-4A72-B2E8-B6F3EFAFCD23}"/>
    <cellStyle name="Percent - size 9 - 1 place 2" xfId="27381" xr:uid="{F76C78CA-7D70-4C5D-AC3D-A0564D30BE52}"/>
    <cellStyle name="Percent - size 9 - 1 place 3" xfId="27068" xr:uid="{1E26B3BD-CF7F-4887-B057-0CCE4F8DFC0E}"/>
    <cellStyle name="Percent - size 9 - 2 places" xfId="243" xr:uid="{AFFDDD13-9EDD-4B21-B7B3-3FF9C848157A}"/>
    <cellStyle name="Percent - size 9 - 2 places 2" xfId="27382" xr:uid="{5EAA0845-71EA-4512-9CF3-E97BE5246AF0}"/>
    <cellStyle name="Percent - size 9 - 2 places 3" xfId="27069" xr:uid="{30E1B268-2277-4FE5-91EB-6B563AA41212}"/>
    <cellStyle name="Percent 10" xfId="500" xr:uid="{B8658E0C-3CF0-4735-A5AC-FE4107E1CDB6}"/>
    <cellStyle name="Percent 10 2" xfId="814" xr:uid="{B054F038-6248-48AB-BDE8-97EF61B63AE1}"/>
    <cellStyle name="Percent 10 2 2" xfId="1859" xr:uid="{ED046021-E204-41D8-BAF2-B44C00AC1448}"/>
    <cellStyle name="Percent 10 2 2 2" xfId="3883" xr:uid="{BFA59CEF-5E67-49E7-8E06-7FD52C14F069}"/>
    <cellStyle name="Percent 10 2 2 2 2" xfId="7892" xr:uid="{503DC3BA-44E6-48B9-97F1-FD2E62955525}"/>
    <cellStyle name="Percent 10 2 2 2 3" xfId="28773" xr:uid="{E5D56734-0B97-4FB3-80A5-1E443421F1C5}"/>
    <cellStyle name="Percent 10 2 2 3" xfId="5901" xr:uid="{012AACFE-939C-419C-9FED-8A1B2375645D}"/>
    <cellStyle name="Percent 10 2 2 4" xfId="10396" xr:uid="{B21BB491-B891-441A-9685-601F9D0B2652}"/>
    <cellStyle name="Percent 10 2 2 5" xfId="12626" xr:uid="{B8AB5444-7E56-4013-82FE-387AD01156BC}"/>
    <cellStyle name="Percent 10 2 3" xfId="2846" xr:uid="{7EE993FD-8AA7-4F00-84D8-35259FDB9278}"/>
    <cellStyle name="Percent 10 2 3 2" xfId="6855" xr:uid="{573ED4F8-6612-409C-BDD5-F85490756F1A}"/>
    <cellStyle name="Percent 10 2 3 3" xfId="27787" xr:uid="{386A25D6-E7D2-4ED8-94D2-AE5C2E8E147E}"/>
    <cellStyle name="Percent 10 2 4" xfId="4863" xr:uid="{46AAD4AE-4B81-458A-800E-F4B3C480AA8F}"/>
    <cellStyle name="Percent 10 2 4 2" xfId="27070" xr:uid="{7508FBE1-D1DE-4ED2-924E-7BF556790B62}"/>
    <cellStyle name="Percent 10 2 5" xfId="9359" xr:uid="{ADFFC2F8-FC14-44CE-9576-98688A31B72E}"/>
    <cellStyle name="Percent 10 2 6" xfId="11588" xr:uid="{566BAF58-0EBF-4E22-8834-203BBAFCA758}"/>
    <cellStyle name="Percent 10 3" xfId="1085" xr:uid="{D4AE9F35-4C37-4541-A1E7-1D6430809FE5}"/>
    <cellStyle name="Percent 10 3 2" xfId="2126" xr:uid="{163804F8-F4CC-4D53-8A0A-E34CD0188048}"/>
    <cellStyle name="Percent 10 3 2 2" xfId="4150" xr:uid="{13DCBFF7-E75E-4C76-9510-6F7973F21FCD}"/>
    <cellStyle name="Percent 10 3 2 2 2" xfId="8159" xr:uid="{EBBD0C6D-BF4E-4569-9D14-674AD06E2F53}"/>
    <cellStyle name="Percent 10 3 2 2 3" xfId="29036" xr:uid="{4ED7D798-1F6C-4C1D-B846-41FB49E59A02}"/>
    <cellStyle name="Percent 10 3 2 3" xfId="6168" xr:uid="{9FF10425-6D34-4AB7-8782-37F84B5B7C12}"/>
    <cellStyle name="Percent 10 3 2 4" xfId="10663" xr:uid="{53722876-3C20-4111-A45C-71230AD4987C}"/>
    <cellStyle name="Percent 10 3 2 5" xfId="12893" xr:uid="{5C4A061C-46B8-4B87-BD2C-A362C9CA1032}"/>
    <cellStyle name="Percent 10 3 3" xfId="3113" xr:uid="{7DCA27E2-9B4E-4087-8A0F-910E128C80A8}"/>
    <cellStyle name="Percent 10 3 3 2" xfId="7122" xr:uid="{48719F1E-D69F-4362-8F95-CC80CB774C70}"/>
    <cellStyle name="Percent 10 3 3 3" xfId="28036" xr:uid="{AFE0FA94-CE99-4311-892D-4BF2A5225BAF}"/>
    <cellStyle name="Percent 10 3 4" xfId="5131" xr:uid="{5BC37E66-7D19-4F6A-822D-335810B2917A}"/>
    <cellStyle name="Percent 10 3 5" xfId="9626" xr:uid="{9200B50D-A486-4B5E-85B3-F91F3F3BD3DE}"/>
    <cellStyle name="Percent 10 3 6" xfId="11856" xr:uid="{D9966C85-707C-443E-9194-EB3C0C9E908B}"/>
    <cellStyle name="Percent 10 4" xfId="1565" xr:uid="{62874FF3-67CB-4015-9170-2415D6FB63F4}"/>
    <cellStyle name="Percent 10 4 2" xfId="3589" xr:uid="{0836D939-5B6D-4871-B5C1-92CB62881CBF}"/>
    <cellStyle name="Percent 10 4 2 2" xfId="7598" xr:uid="{C909A4DE-2DB9-4FC1-A008-7D9288006907}"/>
    <cellStyle name="Percent 10 4 2 3" xfId="28499" xr:uid="{743CB0AC-705E-4F56-ACEA-78BB18EC2D0C}"/>
    <cellStyle name="Percent 10 4 3" xfId="5607" xr:uid="{65F7662A-890C-4E98-A677-F80CC9C4F339}"/>
    <cellStyle name="Percent 10 4 4" xfId="10102" xr:uid="{972DC580-850C-477B-9025-5409B1D54DAB}"/>
    <cellStyle name="Percent 10 4 5" xfId="12332" xr:uid="{BC5D5DB5-01C5-460F-B017-1375472BCD3E}"/>
    <cellStyle name="Percent 10 5" xfId="2552" xr:uid="{6C83D242-CA5B-4C77-9C23-D6260CC1C3F0}"/>
    <cellStyle name="Percent 10 5 2" xfId="6561" xr:uid="{8FB7C086-967B-4AF9-95FF-5CEC17B13E16}"/>
    <cellStyle name="Percent 10 5 3" xfId="27518" xr:uid="{DB52BED7-BEA4-4626-9FF2-D0C41C2CB556}"/>
    <cellStyle name="Percent 10 6" xfId="4568" xr:uid="{0BC36F75-E6E0-4E0B-9BD7-017A1895CBF7}"/>
    <cellStyle name="Percent 10 6 2" xfId="13200" xr:uid="{C7A8F411-4911-4CE9-B63B-7F84CA45D8BA}"/>
    <cellStyle name="Percent 10 7" xfId="9063" xr:uid="{70B94DFD-2091-4134-98C6-3DBAB5633292}"/>
    <cellStyle name="Percent 10 8" xfId="11287" xr:uid="{45489AED-E6A8-43F9-97BC-C0A5AAED99AD}"/>
    <cellStyle name="Percent 11" xfId="550" xr:uid="{B576DAC5-B084-45A1-9F07-83CEF02B3716}"/>
    <cellStyle name="Percent 11 2" xfId="837" xr:uid="{09EF480E-68A4-4E1D-9CF4-8B2E3CE84380}"/>
    <cellStyle name="Percent 11 2 2" xfId="1878" xr:uid="{3AA4C378-3A88-47B1-80D0-3E433016937A}"/>
    <cellStyle name="Percent 11 2 2 2" xfId="3902" xr:uid="{83FCD733-EE59-492A-95F0-18903D9D4277}"/>
    <cellStyle name="Percent 11 2 2 2 2" xfId="7911" xr:uid="{EA3BF80E-D4E0-4851-AB7E-5779CF9DB736}"/>
    <cellStyle name="Percent 11 2 2 2 3" xfId="28792" xr:uid="{B75FF1A9-B121-4EC4-AF1E-49F9ABD900F3}"/>
    <cellStyle name="Percent 11 2 2 3" xfId="5920" xr:uid="{21F94D4A-A1C4-4DA9-BBDA-4D5725322F9A}"/>
    <cellStyle name="Percent 11 2 2 4" xfId="10415" xr:uid="{277E0067-AA24-4EE7-A7BE-BDE68822157C}"/>
    <cellStyle name="Percent 11 2 2 5" xfId="12645" xr:uid="{47D96E2F-0B20-420B-B49E-E53A5ACE1AA5}"/>
    <cellStyle name="Percent 11 2 3" xfId="2865" xr:uid="{FAABA85A-6A8D-4B4D-8156-0E28A249307E}"/>
    <cellStyle name="Percent 11 2 3 2" xfId="6874" xr:uid="{3DC38AD4-F899-4C64-A327-496815D74305}"/>
    <cellStyle name="Percent 11 2 3 3" xfId="27808" xr:uid="{9813F2FF-6F96-4839-B9C9-C5A545381D31}"/>
    <cellStyle name="Percent 11 2 4" xfId="4883" xr:uid="{B5C3A7A7-5AEA-4A24-B1ED-0696DC455CB0}"/>
    <cellStyle name="Percent 11 2 5" xfId="9378" xr:uid="{1D57732B-E7A8-4C4A-BB83-2AF6F26C1C45}"/>
    <cellStyle name="Percent 11 2 6" xfId="11608" xr:uid="{960BDC08-1635-44DC-8DBF-F2F1941696B3}"/>
    <cellStyle name="Percent 11 3" xfId="1104" xr:uid="{3DF59064-AA0C-429E-835D-0660FB5DED1E}"/>
    <cellStyle name="Percent 11 3 2" xfId="2145" xr:uid="{4FD9CA3C-EA61-4C62-A6E1-8099FAF9EA25}"/>
    <cellStyle name="Percent 11 3 2 2" xfId="4169" xr:uid="{FCA76AEC-7F69-4481-BDA3-6402578D8CF3}"/>
    <cellStyle name="Percent 11 3 2 2 2" xfId="8178" xr:uid="{10E1563B-941D-4AEB-AEA1-409968B29E19}"/>
    <cellStyle name="Percent 11 3 2 2 3" xfId="29055" xr:uid="{4B86F2DD-FF5F-4C89-A393-0E830FB2ABA5}"/>
    <cellStyle name="Percent 11 3 2 3" xfId="6187" xr:uid="{B5F3E990-2F24-4098-A901-FF59EF7642D3}"/>
    <cellStyle name="Percent 11 3 2 4" xfId="10682" xr:uid="{1D599E1C-68E4-471D-A2E4-C2EEF8177158}"/>
    <cellStyle name="Percent 11 3 2 5" xfId="12912" xr:uid="{E4D96BD7-EF7F-4081-9EF6-94BF6362F5DD}"/>
    <cellStyle name="Percent 11 3 3" xfId="3132" xr:uid="{99A356D5-0EF9-4F38-9209-A78EE9BE18F5}"/>
    <cellStyle name="Percent 11 3 3 2" xfId="7141" xr:uid="{45BEEDED-0155-4890-87B1-9CC03C5BFFC6}"/>
    <cellStyle name="Percent 11 3 3 3" xfId="28055" xr:uid="{8ECC2948-6633-47CF-BE80-09ACB7D85A93}"/>
    <cellStyle name="Percent 11 3 4" xfId="5150" xr:uid="{7EDC324E-87AE-4B3C-BB44-2791A197185D}"/>
    <cellStyle name="Percent 11 3 5" xfId="9645" xr:uid="{760390F2-119D-4155-BD6A-4EAAAE2F63C8}"/>
    <cellStyle name="Percent 11 3 6" xfId="11875" xr:uid="{3BB7CFFF-FB2A-4389-A4E9-E7E0A74A9B06}"/>
    <cellStyle name="Percent 11 4" xfId="1608" xr:uid="{3A7D03F5-6ADA-42C7-9FA5-2D5816BFED25}"/>
    <cellStyle name="Percent 11 4 2" xfId="3632" xr:uid="{CD98B0AB-2A72-4118-99C1-CFAADC7F6004}"/>
    <cellStyle name="Percent 11 4 2 2" xfId="7641" xr:uid="{E6F6E599-092C-4EDB-8030-15D47E4330DF}"/>
    <cellStyle name="Percent 11 4 2 3" xfId="28541" xr:uid="{731B9099-B127-41F3-9B81-B083BF31E1C6}"/>
    <cellStyle name="Percent 11 4 3" xfId="5650" xr:uid="{E5DE80D3-FC9F-445B-9B54-411CE0A2C100}"/>
    <cellStyle name="Percent 11 4 4" xfId="10145" xr:uid="{814E9C69-D488-4961-A44E-6A69EA9B4EDF}"/>
    <cellStyle name="Percent 11 4 5" xfId="12375" xr:uid="{433E8D92-B260-4D74-8429-6C236382C38C}"/>
    <cellStyle name="Percent 11 5" xfId="2595" xr:uid="{94058ED9-7820-4036-9A22-D4016D5DE64E}"/>
    <cellStyle name="Percent 11 5 2" xfId="6604" xr:uid="{6CED52B1-16B2-4DAA-ACC4-8F7117BFFC1A}"/>
    <cellStyle name="Percent 11 5 3" xfId="27563" xr:uid="{BD0F76D9-BE60-4B31-A697-3CF742B0F3C6}"/>
    <cellStyle name="Percent 11 6" xfId="4611" xr:uid="{D843727F-3906-4E62-AE21-F7FADF48EBC6}"/>
    <cellStyle name="Percent 11 6 2" xfId="27071" xr:uid="{7C25CFE4-E27E-493D-93B8-CB5A15FF0935}"/>
    <cellStyle name="Percent 11 7" xfId="9106" xr:uid="{81A27501-C70A-4CE7-87E9-40D530C9698E}"/>
    <cellStyle name="Percent 11 8" xfId="11331" xr:uid="{1F28BC06-F5E2-40DF-9529-B1F22EF35ECC}"/>
    <cellStyle name="Percent 12" xfId="574" xr:uid="{411FC368-5BBA-4450-8725-8971E396FE62}"/>
    <cellStyle name="Percent 12 2" xfId="858" xr:uid="{22A05C89-9F6D-43B4-86DA-A4A3E892BEDA}"/>
    <cellStyle name="Percent 12 2 2" xfId="1899" xr:uid="{4AF35D15-8B5E-44DB-81A9-752671688596}"/>
    <cellStyle name="Percent 12 2 2 2" xfId="3923" xr:uid="{28FC1CFC-BC4F-4EB7-BD24-8FBF6C47B4EE}"/>
    <cellStyle name="Percent 12 2 2 2 2" xfId="7932" xr:uid="{D053365B-57FA-4FD1-88E8-15692C78EB2D}"/>
    <cellStyle name="Percent 12 2 2 2 3" xfId="28813" xr:uid="{5A78E84A-FB44-424A-B501-049C6A453C61}"/>
    <cellStyle name="Percent 12 2 2 3" xfId="5941" xr:uid="{F1C65343-EA61-4957-958B-D96936C6E168}"/>
    <cellStyle name="Percent 12 2 2 4" xfId="10436" xr:uid="{4E142372-AB07-4D11-9537-E973F8E3979E}"/>
    <cellStyle name="Percent 12 2 2 5" xfId="12666" xr:uid="{7D60066B-D049-41B6-8E6C-2A86FA63B0A2}"/>
    <cellStyle name="Percent 12 2 3" xfId="2886" xr:uid="{98030A29-7CD1-4130-AAD5-FD407953B104}"/>
    <cellStyle name="Percent 12 2 3 2" xfId="6895" xr:uid="{C51B117A-7166-44EF-99ED-42C8606E8813}"/>
    <cellStyle name="Percent 12 2 3 3" xfId="27828" xr:uid="{C74F1B4C-0374-460E-9CEE-8C8A2F1DD338}"/>
    <cellStyle name="Percent 12 2 4" xfId="4904" xr:uid="{8568358E-B137-4AD2-8D9C-07FBC93929CC}"/>
    <cellStyle name="Percent 12 2 5" xfId="9399" xr:uid="{82421BF9-5EA6-4F78-AED3-40D356DEFB1A}"/>
    <cellStyle name="Percent 12 2 6" xfId="11629" xr:uid="{7DBF56AC-3FBB-458F-9DF0-2A6FC498B1AE}"/>
    <cellStyle name="Percent 12 3" xfId="1125" xr:uid="{DF22E055-5ADB-4FAC-A839-C88AB797E191}"/>
    <cellStyle name="Percent 12 3 2" xfId="2166" xr:uid="{08DB3FBA-3886-4F93-8476-17A7AABA22C2}"/>
    <cellStyle name="Percent 12 3 2 2" xfId="4190" xr:uid="{C530CF71-6DE9-4D0A-ACB4-DA0158FF63BE}"/>
    <cellStyle name="Percent 12 3 2 2 2" xfId="8199" xr:uid="{10C3A007-BE9D-4DD5-9AB1-AF4870E33AFA}"/>
    <cellStyle name="Percent 12 3 2 2 3" xfId="29076" xr:uid="{5FCBB249-7050-4658-968D-77A1CA570F1D}"/>
    <cellStyle name="Percent 12 3 2 3" xfId="6208" xr:uid="{9D77C776-B162-4667-8B0A-7755F3D1FAEA}"/>
    <cellStyle name="Percent 12 3 2 4" xfId="10703" xr:uid="{28F0A766-9AAA-4DD5-8469-8B4E7CD03C7D}"/>
    <cellStyle name="Percent 12 3 2 5" xfId="12933" xr:uid="{27857BFC-E27E-4916-8D37-60997FFFFB9A}"/>
    <cellStyle name="Percent 12 3 3" xfId="3153" xr:uid="{5C3BE65E-D733-4F4C-A468-394CDEC0CAC4}"/>
    <cellStyle name="Percent 12 3 3 2" xfId="7162" xr:uid="{8E82AE2C-A434-4339-9AA3-91A9E159682B}"/>
    <cellStyle name="Percent 12 3 3 3" xfId="28076" xr:uid="{960F1F5E-9E87-4199-9781-41E7BFF22EC8}"/>
    <cellStyle name="Percent 12 3 4" xfId="5171" xr:uid="{59D6A3E2-3FC5-42B5-BADE-6ED112D440DF}"/>
    <cellStyle name="Percent 12 3 5" xfId="9666" xr:uid="{C2348428-EA8F-4A1D-A61F-945941991818}"/>
    <cellStyle name="Percent 12 3 6" xfId="11896" xr:uid="{B2A39887-2D71-42B5-9F97-7790E8DCE25A}"/>
    <cellStyle name="Percent 12 4" xfId="1632" xr:uid="{72759686-4121-466D-B70C-6F636B5682A0}"/>
    <cellStyle name="Percent 12 4 2" xfId="3656" xr:uid="{767BBAFE-2A05-4055-B49B-A59955661A59}"/>
    <cellStyle name="Percent 12 4 2 2" xfId="7665" xr:uid="{D475231E-48BE-4AB8-844F-379B900CD30D}"/>
    <cellStyle name="Percent 12 4 2 3" xfId="28565" xr:uid="{E9FCFF6F-33AD-45A9-954C-50EA1182D766}"/>
    <cellStyle name="Percent 12 4 3" xfId="5674" xr:uid="{258A9DBB-C8B2-4A36-8F4B-A10B33BCD8EA}"/>
    <cellStyle name="Percent 12 4 4" xfId="10169" xr:uid="{168238CA-C3D6-46E8-AACE-32E9282835AF}"/>
    <cellStyle name="Percent 12 4 5" xfId="12399" xr:uid="{5834422D-8A84-438B-A370-CE55AF91B590}"/>
    <cellStyle name="Percent 12 5" xfId="2619" xr:uid="{4334F285-3D68-4C71-99EA-80891256F2A4}"/>
    <cellStyle name="Percent 12 5 2" xfId="6628" xr:uid="{9E6A9E14-CE83-4F87-9182-F28089CD2854}"/>
    <cellStyle name="Percent 12 5 3" xfId="27583" xr:uid="{97686E3D-D1A8-4C16-8584-836DDF037B5E}"/>
    <cellStyle name="Percent 12 6" xfId="4635" xr:uid="{8860A811-CE2F-48D5-8B44-67E326C4A76A}"/>
    <cellStyle name="Percent 12 6 2" xfId="27072" xr:uid="{E1B5B067-1433-4524-8E16-6978C569D299}"/>
    <cellStyle name="Percent 12 7" xfId="9130" xr:uid="{F6EB9117-FF82-4CEB-9EFA-7DEC08D07965}"/>
    <cellStyle name="Percent 12 8" xfId="11355" xr:uid="{33E7D4E4-22BC-4A1C-AACF-00EA737D8820}"/>
    <cellStyle name="Percent 13" xfId="598" xr:uid="{F541B2A7-5A3B-4922-BB8E-60F8BB5C89FF}"/>
    <cellStyle name="Percent 13 2" xfId="882" xr:uid="{9C465F95-48E2-4FEB-AA89-4D84A6526AB4}"/>
    <cellStyle name="Percent 13 2 2" xfId="1923" xr:uid="{79D6C4B6-6443-4233-A511-E1F7EB1CFA94}"/>
    <cellStyle name="Percent 13 2 2 2" xfId="3947" xr:uid="{4CF43131-047F-4EBD-87CB-16E001E61C6B}"/>
    <cellStyle name="Percent 13 2 2 2 2" xfId="7956" xr:uid="{68A533AF-1069-4BE6-8CA8-CCEF623DD32C}"/>
    <cellStyle name="Percent 13 2 2 2 3" xfId="28837" xr:uid="{382103B7-3507-40CC-BA34-344067FA82C7}"/>
    <cellStyle name="Percent 13 2 2 3" xfId="5965" xr:uid="{03A89970-AA67-49D0-9455-308AAC84E869}"/>
    <cellStyle name="Percent 13 2 2 4" xfId="10460" xr:uid="{D2F1404F-E839-458B-8377-9782B06BC8CA}"/>
    <cellStyle name="Percent 13 2 2 5" xfId="12690" xr:uid="{2ED8FA03-BE41-4908-A620-4BD91FDEBA4A}"/>
    <cellStyle name="Percent 13 2 3" xfId="2910" xr:uid="{4A5C49B0-94EE-47C0-86EE-DC80A69BA945}"/>
    <cellStyle name="Percent 13 2 3 2" xfId="6919" xr:uid="{B70F6040-F20B-42CB-A7C8-2DCA1024727D}"/>
    <cellStyle name="Percent 13 2 3 3" xfId="27852" xr:uid="{4F8B3657-3FA9-4924-9F7F-42A3B2BF8581}"/>
    <cellStyle name="Percent 13 2 4" xfId="4928" xr:uid="{31866996-C77A-4218-A40C-32D8D6070BAB}"/>
    <cellStyle name="Percent 13 2 5" xfId="9423" xr:uid="{052C86C2-F710-48BC-A103-35F9E55399AF}"/>
    <cellStyle name="Percent 13 2 6" xfId="11653" xr:uid="{10DDE099-0FB4-41B0-9606-F27A77B2B347}"/>
    <cellStyle name="Percent 13 3" xfId="1149" xr:uid="{B2A446AE-EACA-434D-9A06-25E3A8197595}"/>
    <cellStyle name="Percent 13 3 2" xfId="2190" xr:uid="{3BA250BE-B70D-4A0F-A260-D2184A1F821D}"/>
    <cellStyle name="Percent 13 3 2 2" xfId="4214" xr:uid="{9B5BFB1B-14B4-4FA0-8322-039E58658285}"/>
    <cellStyle name="Percent 13 3 2 2 2" xfId="8223" xr:uid="{DDD6D213-DD75-4AFE-9EB0-12B4BA2F21FB}"/>
    <cellStyle name="Percent 13 3 2 2 3" xfId="29100" xr:uid="{B2793345-CBCE-493D-84EB-E9E393F9D61E}"/>
    <cellStyle name="Percent 13 3 2 3" xfId="6232" xr:uid="{B3CC01F0-857C-4BB5-8782-768219BB4E58}"/>
    <cellStyle name="Percent 13 3 2 4" xfId="10727" xr:uid="{722FBB70-E88A-4F77-A128-EEF288B8C4F1}"/>
    <cellStyle name="Percent 13 3 2 5" xfId="12957" xr:uid="{FA0F3A6F-A445-4BED-97F3-919AEEA7E3DB}"/>
    <cellStyle name="Percent 13 3 3" xfId="3177" xr:uid="{937A1C23-667C-4AE9-BB46-55AAEFC50166}"/>
    <cellStyle name="Percent 13 3 3 2" xfId="7186" xr:uid="{4C5B68AE-DFDC-4776-A659-35EBB57CFD6B}"/>
    <cellStyle name="Percent 13 3 3 3" xfId="28100" xr:uid="{18418483-C83C-431F-8285-219C79EB9A29}"/>
    <cellStyle name="Percent 13 3 4" xfId="5195" xr:uid="{B0F35F83-6D2E-4DF6-AE01-B5D583676574}"/>
    <cellStyle name="Percent 13 3 5" xfId="9690" xr:uid="{B55379AE-F77E-4258-9EC0-0D2FF7E244B5}"/>
    <cellStyle name="Percent 13 3 6" xfId="11920" xr:uid="{CCA6548C-555E-4909-AEBB-556AABB18E12}"/>
    <cellStyle name="Percent 13 4" xfId="1656" xr:uid="{61F1F238-B7CB-4D67-9B36-600ACC6C4620}"/>
    <cellStyle name="Percent 13 4 2" xfId="3680" xr:uid="{9F9542A7-3F73-4D4E-84C6-6D48BD51CC06}"/>
    <cellStyle name="Percent 13 4 2 2" xfId="7689" xr:uid="{5320D7CF-4CE1-4891-8EA9-75691D93213B}"/>
    <cellStyle name="Percent 13 4 2 3" xfId="28589" xr:uid="{546AEBA4-58F5-4986-95EF-3BCDC3A73138}"/>
    <cellStyle name="Percent 13 4 3" xfId="5698" xr:uid="{4671BD87-DCE3-4C25-9266-A0C26D76CD97}"/>
    <cellStyle name="Percent 13 4 4" xfId="10193" xr:uid="{C5174B11-4E7A-41C2-971F-B8CFB151F269}"/>
    <cellStyle name="Percent 13 4 5" xfId="12423" xr:uid="{E7F14E9B-72B8-4350-B290-C493D1DA4C28}"/>
    <cellStyle name="Percent 13 5" xfId="2643" xr:uid="{E55A7E99-58FC-43E2-8EA3-57899D643D1F}"/>
    <cellStyle name="Percent 13 5 2" xfId="6652" xr:uid="{293D55C2-4559-423F-8CBE-233D4999ED09}"/>
    <cellStyle name="Percent 13 5 3" xfId="27605" xr:uid="{DBE11783-BDAF-45EA-BD91-11A46FF0B186}"/>
    <cellStyle name="Percent 13 6" xfId="4659" xr:uid="{14D350B4-A1CA-48BD-8C50-5DDB937FC9A1}"/>
    <cellStyle name="Percent 13 6 2" xfId="27073" xr:uid="{004F5571-DA2F-4265-B83C-9BE0EDA8DCFF}"/>
    <cellStyle name="Percent 13 7" xfId="9154" xr:uid="{DA5C1BD0-816E-4BBE-B431-C7FC7AFE193F}"/>
    <cellStyle name="Percent 13 8" xfId="11379" xr:uid="{478A51CB-04F6-48D3-916A-B93E6B16C2DE}"/>
    <cellStyle name="Percent 14" xfId="625" xr:uid="{E7C57A58-6DD2-4C2A-AF36-76B9A5DC68B3}"/>
    <cellStyle name="Percent 14 2" xfId="1680" xr:uid="{87E2E00D-FB3E-4A5E-B5C1-62290103C630}"/>
    <cellStyle name="Percent 14 2 2" xfId="3704" xr:uid="{7DC59008-001F-4E5C-ABB4-2C9F3A41067B}"/>
    <cellStyle name="Percent 14 2 2 2" xfId="7713" xr:uid="{6B66B362-3D49-45CD-8A96-9BDA4AE287E8}"/>
    <cellStyle name="Percent 14 2 2 3" xfId="28612" xr:uid="{1B757E53-A259-482C-92D9-C5E48B4C2D56}"/>
    <cellStyle name="Percent 14 2 3" xfId="5722" xr:uid="{4902356D-E8B3-4E85-BF76-65EF998CDB70}"/>
    <cellStyle name="Percent 14 2 4" xfId="10217" xr:uid="{4592BF70-35D7-46D7-B955-C051DCB1BD1A}"/>
    <cellStyle name="Percent 14 2 5" xfId="12447" xr:uid="{411F49AF-B46E-44F6-8F97-3D53540C6094}"/>
    <cellStyle name="Percent 14 3" xfId="2667" xr:uid="{7D282EB9-0335-4E21-842C-8F685C8E5920}"/>
    <cellStyle name="Percent 14 3 2" xfId="6676" xr:uid="{088A8AAF-182B-475B-9558-9CFA942C32EB}"/>
    <cellStyle name="Percent 14 3 3" xfId="27628" xr:uid="{4FCA9B2D-E4BF-4490-B860-C4B51A1F5790}"/>
    <cellStyle name="Percent 14 4" xfId="4683" xr:uid="{D54DB838-1A03-4B49-97A8-17F98E48637A}"/>
    <cellStyle name="Percent 14 4 2" xfId="27074" xr:uid="{C054FF87-CE3B-4466-AA81-84A11C58CA27}"/>
    <cellStyle name="Percent 14 5" xfId="9178" xr:uid="{97DD1CD3-2A66-42D9-96EF-81A13AE0C9D9}"/>
    <cellStyle name="Percent 14 6" xfId="11404" xr:uid="{6AADED01-E64F-4E02-BE58-5F4A793B0092}"/>
    <cellStyle name="Percent 15" xfId="906" xr:uid="{02BCC145-9F7A-4E88-B7C1-3F8ADB37551C}"/>
    <cellStyle name="Percent 15 2" xfId="1947" xr:uid="{58ADFB94-652E-4B01-A1EE-B5EAF3679565}"/>
    <cellStyle name="Percent 15 2 2" xfId="3971" xr:uid="{EC2FF020-5A65-4299-90DD-257AD7CF0DC9}"/>
    <cellStyle name="Percent 15 2 2 2" xfId="7980" xr:uid="{BAADA185-D8D9-418D-9A8A-AB53A10A084E}"/>
    <cellStyle name="Percent 15 2 2 3" xfId="28860" xr:uid="{8049DE97-EE4B-4F56-8952-146D34BE4FD7}"/>
    <cellStyle name="Percent 15 2 3" xfId="5989" xr:uid="{F2D1AA10-5944-4525-BF90-F2518F6B76B3}"/>
    <cellStyle name="Percent 15 2 4" xfId="10484" xr:uid="{F5415008-6D54-4C32-BBF7-8E8CBF3831F5}"/>
    <cellStyle name="Percent 15 2 5" xfId="12714" xr:uid="{C62B829F-1782-447D-BF0E-CA9D549DCE0D}"/>
    <cellStyle name="Percent 15 3" xfId="2934" xr:uid="{CF1EC252-36EB-4975-BF9A-2269E49A84CD}"/>
    <cellStyle name="Percent 15 3 2" xfId="6943" xr:uid="{8C85C486-B887-4421-8850-B47ECA1C0B68}"/>
    <cellStyle name="Percent 15 3 3" xfId="27875" xr:uid="{706C7D00-8551-4C5F-8901-EE227A238B13}"/>
    <cellStyle name="Percent 15 4" xfId="4952" xr:uid="{03AEBBC8-B754-4DAC-9002-BD9E7142CEAD}"/>
    <cellStyle name="Percent 15 4 2" xfId="27075" xr:uid="{C889B66B-0F37-43A4-B06D-D166022F2BBA}"/>
    <cellStyle name="Percent 15 5" xfId="9447" xr:uid="{65DD40F2-6E0C-4078-B2B5-F7FFC586088B}"/>
    <cellStyle name="Percent 15 6" xfId="11677" xr:uid="{D20AF159-6F0B-4D5B-9141-B12EE7C5DFA4}"/>
    <cellStyle name="Percent 16" xfId="1153" xr:uid="{D357DB32-7E4A-462A-823B-32F0FDFFB811}"/>
    <cellStyle name="Percent 16 2" xfId="2194" xr:uid="{8784E797-88DC-4650-A50E-4B7385C3DF5E}"/>
    <cellStyle name="Percent 16 2 2" xfId="4218" xr:uid="{F9E36F1B-41B9-4275-B281-64352866DC09}"/>
    <cellStyle name="Percent 16 2 2 2" xfId="8227" xr:uid="{0CEA2C37-C4B4-4398-9157-07965336FE5F}"/>
    <cellStyle name="Percent 16 2 2 3" xfId="29104" xr:uid="{F6260C5E-D778-444F-92C5-C5BF26B969ED}"/>
    <cellStyle name="Percent 16 2 3" xfId="6236" xr:uid="{39959996-6EAD-4B62-A575-2C459D13CD5C}"/>
    <cellStyle name="Percent 16 2 4" xfId="10731" xr:uid="{378340E2-65E8-40DA-9A5B-2DE0DDD57BBE}"/>
    <cellStyle name="Percent 16 2 5" xfId="12961" xr:uid="{A45A1B0E-6B8F-46D2-B0E3-91F4728054F9}"/>
    <cellStyle name="Percent 16 3" xfId="3181" xr:uid="{99B75AD1-055A-47D1-8916-DBE3BB848B43}"/>
    <cellStyle name="Percent 16 3 2" xfId="7190" xr:uid="{930EDBC6-66D5-43C8-83F1-1503454340DB}"/>
    <cellStyle name="Percent 16 3 3" xfId="28104" xr:uid="{BFE1EB2E-0225-4838-A2DF-B03495292400}"/>
    <cellStyle name="Percent 16 4" xfId="5199" xr:uid="{3742FED3-FE57-4175-BB5D-137887A98286}"/>
    <cellStyle name="Percent 16 4 2" xfId="27076" xr:uid="{D4704652-0E1F-4F82-8E24-37FF1DF4ED22}"/>
    <cellStyle name="Percent 16 5" xfId="9694" xr:uid="{908DD294-7CD3-4763-A918-F1109345CDE6}"/>
    <cellStyle name="Percent 16 6" xfId="11924" xr:uid="{09EB2B0C-ADB4-44B5-BD3F-E4475ECD4D3A}"/>
    <cellStyle name="Percent 17" xfId="1178" xr:uid="{8E9210AC-3D4F-4618-97A1-8F52402435E3}"/>
    <cellStyle name="Percent 17 2" xfId="2219" xr:uid="{8DD6EA4C-0489-4788-BA65-7D87D85A43EB}"/>
    <cellStyle name="Percent 17 2 2" xfId="4243" xr:uid="{BFF38581-680B-49FB-B4F8-3D346B0B0851}"/>
    <cellStyle name="Percent 17 2 2 2" xfId="8252" xr:uid="{42EB3F2A-E91D-4A10-B4D0-26C509AB08F1}"/>
    <cellStyle name="Percent 17 2 2 3" xfId="29128" xr:uid="{8C65980A-7FDE-487C-9EF7-AFBE5698E1F8}"/>
    <cellStyle name="Percent 17 2 3" xfId="6261" xr:uid="{31A8E091-DA7A-4C89-AF93-83EA5EB88687}"/>
    <cellStyle name="Percent 17 2 4" xfId="10756" xr:uid="{285C11DE-3FAA-434F-862A-6A4EF4BB2756}"/>
    <cellStyle name="Percent 17 2 5" xfId="12986" xr:uid="{75CEB0CD-79AD-49FB-9509-9617C6A410FD}"/>
    <cellStyle name="Percent 17 3" xfId="3206" xr:uid="{199EB08E-2D63-4FD4-8CD9-7760F4081BE4}"/>
    <cellStyle name="Percent 17 3 2" xfId="7215" xr:uid="{317934C5-597E-429E-B2B5-3D3A13C30E89}"/>
    <cellStyle name="Percent 17 3 3" xfId="28127" xr:uid="{1EC7B991-C296-4351-A776-BCB7B0A76A1E}"/>
    <cellStyle name="Percent 17 4" xfId="5224" xr:uid="{167D01D8-39AC-40F3-B2A5-5E4340A0FF46}"/>
    <cellStyle name="Percent 17 4 2" xfId="27077" xr:uid="{AF0012A8-2C15-46F2-9C98-E656AD7663E9}"/>
    <cellStyle name="Percent 17 5" xfId="9719" xr:uid="{71D34A07-9BF7-4674-8735-2B5011D381E4}"/>
    <cellStyle name="Percent 17 6" xfId="11949" xr:uid="{F189A27D-D394-4603-984C-C5A531C047E4}"/>
    <cellStyle name="Percent 18" xfId="1203" xr:uid="{924F9BE2-F453-4A4E-83E1-5F62C7361092}"/>
    <cellStyle name="Percent 18 2" xfId="2244" xr:uid="{4EA06CA5-52C2-4AAB-85B6-FC18D849F665}"/>
    <cellStyle name="Percent 18 2 2" xfId="4268" xr:uid="{77306051-2235-4B81-B98E-9E877E61703F}"/>
    <cellStyle name="Percent 18 2 2 2" xfId="8277" xr:uid="{861AEDEE-314F-40BA-8218-10C0B6F7C6D2}"/>
    <cellStyle name="Percent 18 2 2 3" xfId="29152" xr:uid="{24FC1D17-007B-4A13-BF6B-B085D006123D}"/>
    <cellStyle name="Percent 18 2 3" xfId="6286" xr:uid="{D3EA1735-ECC1-4892-9061-CCC51544108A}"/>
    <cellStyle name="Percent 18 2 4" xfId="10781" xr:uid="{E126EE75-ABD5-4FA8-93E8-67C9CA26B859}"/>
    <cellStyle name="Percent 18 2 5" xfId="13011" xr:uid="{FC5BCF5D-025A-4D0F-AD9E-456EC16DBDF8}"/>
    <cellStyle name="Percent 18 3" xfId="3231" xr:uid="{B5044508-3798-4EE5-809F-C42D2192C235}"/>
    <cellStyle name="Percent 18 3 2" xfId="7240" xr:uid="{FF903B39-5352-4C0B-B333-EDFF8C739756}"/>
    <cellStyle name="Percent 18 3 3" xfId="28150" xr:uid="{96D6D125-2ED8-413C-B325-DDFB7980FF6F}"/>
    <cellStyle name="Percent 18 4" xfId="5249" xr:uid="{25FDD767-531D-460E-801B-D5B9BA26F20A}"/>
    <cellStyle name="Percent 18 4 2" xfId="27078" xr:uid="{E9120F28-1AD6-4C0F-B4DA-6E860BC92B2B}"/>
    <cellStyle name="Percent 18 5" xfId="9744" xr:uid="{0B435DF7-F820-4668-87D5-F92C2829E13E}"/>
    <cellStyle name="Percent 18 6" xfId="11974" xr:uid="{6E1786B0-B180-4348-929D-FF302B6B999E}"/>
    <cellStyle name="Percent 19" xfId="1248" xr:uid="{B0B6D997-3B26-4977-BA52-79D39C99D1FC}"/>
    <cellStyle name="Percent 19 2" xfId="2289" xr:uid="{370AA5AD-C2E6-4D26-B04C-51362731DC1B}"/>
    <cellStyle name="Percent 19 2 2" xfId="4313" xr:uid="{FF245EA5-2E5B-458E-9EAB-0CFD1B2EA95A}"/>
    <cellStyle name="Percent 19 2 2 2" xfId="8322" xr:uid="{8DCF7E02-C0AE-4BBC-8C9E-AB541F5D9FAF}"/>
    <cellStyle name="Percent 19 2 2 3" xfId="29195" xr:uid="{5FC77F30-515C-4323-9372-02621ED5DFB1}"/>
    <cellStyle name="Percent 19 2 3" xfId="6331" xr:uid="{A4887EA5-F17E-4069-9A50-EF31B42C4E61}"/>
    <cellStyle name="Percent 19 2 4" xfId="10826" xr:uid="{FDF84B34-FAA2-489D-9643-178BBCB31D20}"/>
    <cellStyle name="Percent 19 2 5" xfId="13056" xr:uid="{812464E6-AF1E-4AAA-9C72-5B4986F863E0}"/>
    <cellStyle name="Percent 19 3" xfId="3276" xr:uid="{1A79D814-38D7-412B-9441-83F16E1589FB}"/>
    <cellStyle name="Percent 19 3 2" xfId="7285" xr:uid="{B4364CD8-EED8-4634-926D-E030F6E95F0F}"/>
    <cellStyle name="Percent 19 3 3" xfId="28193" xr:uid="{094BC64F-D1E4-4CCE-B5B6-85C34CB979D7}"/>
    <cellStyle name="Percent 19 4" xfId="5294" xr:uid="{381F8973-D3F5-48A0-A474-BA74EF8F63B0}"/>
    <cellStyle name="Percent 19 4 2" xfId="27079" xr:uid="{9D17F11E-BD03-4797-BAF8-BF1D796AB27C}"/>
    <cellStyle name="Percent 19 5" xfId="9789" xr:uid="{435C1949-4E71-4EC7-BEBB-B548E0BAC0EB}"/>
    <cellStyle name="Percent 19 6" xfId="12019" xr:uid="{4CAB569F-0CC7-4610-9511-4DCE4E4207B0}"/>
    <cellStyle name="Percent 2" xfId="82" xr:uid="{B290881D-1792-494C-B690-AA7EE7BB5FF1}"/>
    <cellStyle name="Percent 2 10" xfId="1198" xr:uid="{C465B333-F8E1-4EBF-B4C6-99C4939955CD}"/>
    <cellStyle name="Percent 2 10 2" xfId="2239" xr:uid="{71AA0EB9-D046-404C-B565-2CA7F8D03E56}"/>
    <cellStyle name="Percent 2 10 2 2" xfId="4263" xr:uid="{7E41B470-E6C7-4647-8221-7E045FDCB148}"/>
    <cellStyle name="Percent 2 10 2 2 2" xfId="8272" xr:uid="{E8E235DB-C7CA-4344-A0AA-C986ECEF6F33}"/>
    <cellStyle name="Percent 2 10 2 2 3" xfId="29147" xr:uid="{74970F87-2E73-46A8-9405-510F46EBF290}"/>
    <cellStyle name="Percent 2 10 2 3" xfId="6281" xr:uid="{BFB9E085-E3A3-4493-AED7-D0FAA1DF1B57}"/>
    <cellStyle name="Percent 2 10 2 4" xfId="10776" xr:uid="{2611791C-5852-44CC-834A-094F83D42F3E}"/>
    <cellStyle name="Percent 2 10 2 5" xfId="13006" xr:uid="{2E565923-5881-4946-8156-9323332F9D84}"/>
    <cellStyle name="Percent 2 10 3" xfId="3226" xr:uid="{BF38E712-1397-48C3-807A-589CF28C4E5D}"/>
    <cellStyle name="Percent 2 10 3 2" xfId="7235" xr:uid="{DD753E5E-D29F-4BDE-98DE-FCE06E17618C}"/>
    <cellStyle name="Percent 2 10 3 3" xfId="28145" xr:uid="{32FF1DEF-D167-475E-B49A-ED40C478F497}"/>
    <cellStyle name="Percent 2 10 4" xfId="5244" xr:uid="{86C36FF5-F1D7-4A84-80F9-B088C70B6894}"/>
    <cellStyle name="Percent 2 10 5" xfId="9739" xr:uid="{21BF300C-CE1A-4027-BBCD-4B458A42EB12}"/>
    <cellStyle name="Percent 2 10 6" xfId="11969" xr:uid="{990AB679-79C3-45B7-82A2-8D13D0A049C2}"/>
    <cellStyle name="Percent 2 11" xfId="1223" xr:uid="{1E74C656-DC3D-4B51-8F51-10D7A117C6B7}"/>
    <cellStyle name="Percent 2 11 2" xfId="2264" xr:uid="{347E3AFB-25BE-40F3-BC38-A6336A4C2277}"/>
    <cellStyle name="Percent 2 11 2 2" xfId="4288" xr:uid="{72393C94-9580-4740-9E0C-42E4B14A0B82}"/>
    <cellStyle name="Percent 2 11 2 2 2" xfId="8297" xr:uid="{3F3D145C-C89F-4E1F-8FBC-AD9E58F05E93}"/>
    <cellStyle name="Percent 2 11 2 2 3" xfId="29171" xr:uid="{24F01228-8D98-4145-8780-237CF98E048B}"/>
    <cellStyle name="Percent 2 11 2 3" xfId="6306" xr:uid="{964A53F2-A653-427B-9BDF-71B1AFB0F252}"/>
    <cellStyle name="Percent 2 11 2 4" xfId="10801" xr:uid="{F984562D-E91A-40B9-B820-4293071706F3}"/>
    <cellStyle name="Percent 2 11 2 5" xfId="13031" xr:uid="{3585BDFD-BA89-4042-B079-274F4CACD3D9}"/>
    <cellStyle name="Percent 2 11 3" xfId="3251" xr:uid="{F37BF97B-B00B-4E7E-A310-7D14E4D18BF4}"/>
    <cellStyle name="Percent 2 11 3 2" xfId="7260" xr:uid="{3FEF9849-19D2-49B0-ACBD-84548ACA1EA2}"/>
    <cellStyle name="Percent 2 11 3 3" xfId="28169" xr:uid="{03613189-995C-4861-8F7A-04C28CC001D1}"/>
    <cellStyle name="Percent 2 11 4" xfId="5269" xr:uid="{FE22DE5F-A2A1-40C0-9CFE-7903412779B3}"/>
    <cellStyle name="Percent 2 11 5" xfId="9764" xr:uid="{9BE1093B-9F03-444D-AC85-6AF7F0A41C38}"/>
    <cellStyle name="Percent 2 11 6" xfId="11994" xr:uid="{D45E31AD-CF4E-4FEA-9EC5-975E65C4BC2B}"/>
    <cellStyle name="Percent 2 12" xfId="1246" xr:uid="{AA8480FD-622B-4F77-AAFA-65560D3EF104}"/>
    <cellStyle name="Percent 2 12 2" xfId="2287" xr:uid="{B6B08DFA-0624-40B3-8CC6-429192C63B16}"/>
    <cellStyle name="Percent 2 12 2 2" xfId="4311" xr:uid="{68E02264-BC6E-4260-A94B-8A5B0EC0F2E7}"/>
    <cellStyle name="Percent 2 12 2 2 2" xfId="8320" xr:uid="{E03346D2-C752-4923-8E40-5F401C97DC67}"/>
    <cellStyle name="Percent 2 12 2 2 3" xfId="29193" xr:uid="{04DB9BC3-A994-4AD1-8E1B-F2FCFCB3017E}"/>
    <cellStyle name="Percent 2 12 2 3" xfId="6329" xr:uid="{27F401AD-4F72-4C20-8000-FC4817845946}"/>
    <cellStyle name="Percent 2 12 2 4" xfId="10824" xr:uid="{064901B2-8FD5-49D1-B25D-AF41EB45331E}"/>
    <cellStyle name="Percent 2 12 2 5" xfId="13054" xr:uid="{9463453D-DDB8-4FFC-AFE3-57A3A9CD9662}"/>
    <cellStyle name="Percent 2 12 3" xfId="3274" xr:uid="{9A92E6F7-D1C8-49C5-A9EA-E831271B1257}"/>
    <cellStyle name="Percent 2 12 3 2" xfId="7283" xr:uid="{B291310E-A3C6-4165-9E74-7111A1EE6A63}"/>
    <cellStyle name="Percent 2 12 3 3" xfId="28191" xr:uid="{C709A5D1-32FF-4F96-883E-5571A0EE5992}"/>
    <cellStyle name="Percent 2 12 4" xfId="5292" xr:uid="{029E0F40-A60C-4F79-B656-9CB20F2D7323}"/>
    <cellStyle name="Percent 2 12 5" xfId="9787" xr:uid="{DFF85C12-D647-4D27-A29A-5F20E1AFCB1E}"/>
    <cellStyle name="Percent 2 12 6" xfId="12017" xr:uid="{0BEF7144-65C7-4ED6-B404-CC25F100D4DA}"/>
    <cellStyle name="Percent 2 13" xfId="1270" xr:uid="{A7CA8D65-1569-4CBC-B8C4-674A427194CF}"/>
    <cellStyle name="Percent 2 13 2" xfId="2311" xr:uid="{8910594D-6778-4B4C-895A-80FCB7640CAF}"/>
    <cellStyle name="Percent 2 13 2 2" xfId="4335" xr:uid="{D5640DAC-8FAC-4E16-906C-4226669AE52F}"/>
    <cellStyle name="Percent 2 13 2 2 2" xfId="8344" xr:uid="{357EE776-8370-4865-A3EE-578711686BC5}"/>
    <cellStyle name="Percent 2 13 2 2 3" xfId="29216" xr:uid="{ADD378C0-FDCF-487E-A524-BAB86E218E6D}"/>
    <cellStyle name="Percent 2 13 2 3" xfId="6353" xr:uid="{6B64D653-DD46-4A58-A597-0A183AA75B74}"/>
    <cellStyle name="Percent 2 13 2 4" xfId="10848" xr:uid="{F248472A-B872-4A31-B444-EB6EF698ACA8}"/>
    <cellStyle name="Percent 2 13 2 5" xfId="13078" xr:uid="{9EFD20EA-60AE-4D1B-A4C9-3A8EE835EF55}"/>
    <cellStyle name="Percent 2 13 3" xfId="3298" xr:uid="{48CAC694-0B86-4C62-A569-BBC3D37F1912}"/>
    <cellStyle name="Percent 2 13 3 2" xfId="7307" xr:uid="{B36E0A20-CF79-4608-857A-B8B650D10CB9}"/>
    <cellStyle name="Percent 2 13 3 3" xfId="28214" xr:uid="{FC50D089-F95E-4C2B-AE03-FF8EDA900372}"/>
    <cellStyle name="Percent 2 13 4" xfId="5316" xr:uid="{9A59A0B7-4A15-46B7-A3C7-8EBFE14D30DD}"/>
    <cellStyle name="Percent 2 13 5" xfId="9811" xr:uid="{F59B14DB-76AF-4207-94BF-5C27F330EB33}"/>
    <cellStyle name="Percent 2 13 6" xfId="12041" xr:uid="{873BB588-D5E4-45CB-AFBA-418A207BF9C7}"/>
    <cellStyle name="Percent 2 14" xfId="1294" xr:uid="{645913AF-A7C5-4A80-81BB-52359323685F}"/>
    <cellStyle name="Percent 2 14 2" xfId="2335" xr:uid="{BBEC608C-3039-4FF6-9A01-BB387AF1DBAE}"/>
    <cellStyle name="Percent 2 14 2 2" xfId="4359" xr:uid="{8E4E73D9-8B51-41DB-8048-EA1483322240}"/>
    <cellStyle name="Percent 2 14 2 2 2" xfId="8368" xr:uid="{79553D99-C551-41E3-B8E3-D19FD03BD54C}"/>
    <cellStyle name="Percent 2 14 2 2 3" xfId="29239" xr:uid="{EC743BA8-60F4-48CE-AEC9-DE7F070C064D}"/>
    <cellStyle name="Percent 2 14 2 3" xfId="6377" xr:uid="{B7C19DE2-6EE5-40D6-9560-B3D61B4E4122}"/>
    <cellStyle name="Percent 2 14 2 4" xfId="10872" xr:uid="{461D9A87-DBD6-42EB-BDBA-308C27B6540A}"/>
    <cellStyle name="Percent 2 14 2 5" xfId="13102" xr:uid="{3C276E6F-0153-4169-B40A-2741518459B7}"/>
    <cellStyle name="Percent 2 14 3" xfId="3322" xr:uid="{CB83B0A6-862E-493E-BB8D-23E8D6108BC7}"/>
    <cellStyle name="Percent 2 14 3 2" xfId="7331" xr:uid="{4694D06C-C17D-48B7-BD7D-7FC84B62B451}"/>
    <cellStyle name="Percent 2 14 3 3" xfId="28237" xr:uid="{E2939E67-42E6-4ED5-8B0D-6F25B24ECBEF}"/>
    <cellStyle name="Percent 2 14 4" xfId="5340" xr:uid="{07743CD4-B19D-4E9F-8377-5F4EC3C10DB5}"/>
    <cellStyle name="Percent 2 14 5" xfId="9835" xr:uid="{25F020C7-049A-4C98-8CE7-DD1E2156F63A}"/>
    <cellStyle name="Percent 2 14 6" xfId="12065" xr:uid="{A4CB295E-0D01-49EA-AF04-660E093E13C0}"/>
    <cellStyle name="Percent 2 15" xfId="1319" xr:uid="{BADC21F5-E021-4CE5-A655-9731FADF1FE5}"/>
    <cellStyle name="Percent 2 15 2" xfId="3347" xr:uid="{A84CDEA3-6115-4000-AE54-73B2821B3923}"/>
    <cellStyle name="Percent 2 15 2 2" xfId="7356" xr:uid="{C5BE6CA1-C682-4D77-B840-9E28566832A6}"/>
    <cellStyle name="Percent 2 15 2 3" xfId="28261" xr:uid="{5FCE1F70-FF61-4851-BDAD-0650DE70FB31}"/>
    <cellStyle name="Percent 2 15 3" xfId="5365" xr:uid="{FAF0B885-944E-4D9E-A13F-693642A5BB01}"/>
    <cellStyle name="Percent 2 15 4" xfId="9860" xr:uid="{9E308D52-C6C5-4CBF-BCA0-6285D06BF278}"/>
    <cellStyle name="Percent 2 15 5" xfId="12090" xr:uid="{7089740C-13A8-4F1B-B666-1F3FD6722C26}"/>
    <cellStyle name="Percent 2 16" xfId="1343" xr:uid="{AD0D2C62-CA23-49D2-A330-79F41269AA3B}"/>
    <cellStyle name="Percent 2 16 2" xfId="3371" xr:uid="{CD5B1CC3-43B0-4FEE-8A3F-E8995AD56DA7}"/>
    <cellStyle name="Percent 2 16 2 2" xfId="7380" xr:uid="{E64913F8-A913-4A05-BEF0-C0DB95DF6EBA}"/>
    <cellStyle name="Percent 2 16 2 3" xfId="28284" xr:uid="{E9C18435-2F0A-497F-A42B-32BA967F09BE}"/>
    <cellStyle name="Percent 2 16 3" xfId="5389" xr:uid="{EEB879EC-A94D-40A2-8A01-5F11CA617B5A}"/>
    <cellStyle name="Percent 2 16 4" xfId="9884" xr:uid="{2223DCA0-3F6F-4B47-808F-0C0E29E630CD}"/>
    <cellStyle name="Percent 2 16 5" xfId="12114" xr:uid="{0C94F1BE-7599-410B-A191-49FAB68E2DFA}"/>
    <cellStyle name="Percent 2 17" xfId="1367" xr:uid="{13327036-5348-4223-A4FF-8F85497327C4}"/>
    <cellStyle name="Percent 2 17 2" xfId="3395" xr:uid="{83DA414D-2725-4682-9294-7E822738FFD5}"/>
    <cellStyle name="Percent 2 17 2 2" xfId="7404" xr:uid="{716DA762-B4C5-4AD2-AB77-290863979EB2}"/>
    <cellStyle name="Percent 2 17 2 3" xfId="28308" xr:uid="{FD94A45B-98DB-4F04-8B7C-9225EB2FE7B3}"/>
    <cellStyle name="Percent 2 17 3" xfId="5413" xr:uid="{996FC039-5601-48BB-8F5E-E0E00F24852E}"/>
    <cellStyle name="Percent 2 17 4" xfId="9908" xr:uid="{A2A0DED2-70EC-4902-8771-F9AAC1163668}"/>
    <cellStyle name="Percent 2 17 5" xfId="12138" xr:uid="{60D558A8-F4DF-457D-BBD6-5DF0AFD899C6}"/>
    <cellStyle name="Percent 2 18" xfId="1391" xr:uid="{366B81EE-3996-41CA-9BAC-0D6EE153A74A}"/>
    <cellStyle name="Percent 2 18 2" xfId="3419" xr:uid="{F0E9884F-44F1-425E-96DE-D4180CDE437B}"/>
    <cellStyle name="Percent 2 18 2 2" xfId="7428" xr:uid="{87225265-08A2-499D-9DFE-F3E267B4955D}"/>
    <cellStyle name="Percent 2 18 2 3" xfId="28332" xr:uid="{DD453C88-DE98-4AF7-B9BC-ACBEF7A9DCFA}"/>
    <cellStyle name="Percent 2 18 3" xfId="5437" xr:uid="{23324451-0988-4116-ADA2-AA9482A0A3FA}"/>
    <cellStyle name="Percent 2 18 4" xfId="9932" xr:uid="{9ADB5530-9014-4722-900F-97F1625A7EB4}"/>
    <cellStyle name="Percent 2 18 5" xfId="12162" xr:uid="{867DBC42-EAA6-4C4F-9604-6CDD291AA810}"/>
    <cellStyle name="Percent 2 19" xfId="11136" xr:uid="{5C57A61D-A60D-4D0F-971A-7ECA5EB95D47}"/>
    <cellStyle name="Percent 2 2" xfId="435" xr:uid="{CD1B975F-88C0-46D5-A841-4D5BE2B8B266}"/>
    <cellStyle name="Percent 2 2 10" xfId="11048" xr:uid="{E1EFA94F-8A57-4527-9D9F-F8F882E0AD4A}"/>
    <cellStyle name="Percent 2 2 11" xfId="11170" xr:uid="{FA8D74E7-93DA-43C0-8696-59D5782EB49A}"/>
    <cellStyle name="Percent 2 2 2" xfId="440" xr:uid="{577E126D-5FD2-4979-A18B-702B244570BC}"/>
    <cellStyle name="Percent 2 2 2 2" xfId="8514" xr:uid="{ECCCBAB9-BAFC-478D-A7CE-596B8CC5B20C}"/>
    <cellStyle name="Percent 2 2 2 2 2" xfId="8488" xr:uid="{F7E3B1ED-3544-43F4-809D-851374B671A5}"/>
    <cellStyle name="Percent 2 2 2 3" xfId="8506" xr:uid="{3EFE7399-10A4-4946-957B-2FBA2DF6E7F0}"/>
    <cellStyle name="Percent 2 2 2 4" xfId="8584" xr:uid="{15B133F4-7B88-456E-96A0-9F4804A58F6A}"/>
    <cellStyle name="Percent 2 2 2 5" xfId="8418" xr:uid="{064E1775-227F-4222-9417-437922A531D1}"/>
    <cellStyle name="Percent 2 2 3" xfId="8450" xr:uid="{4D20C34C-1242-4206-815C-9507E9E7AF3D}"/>
    <cellStyle name="Percent 2 2 3 2" xfId="8537" xr:uid="{EBCB8EEF-FB33-44D8-BA0D-9F201C9C72B7}"/>
    <cellStyle name="Percent 2 2 3 2 2" xfId="8519" xr:uid="{A07F23D7-6B85-4C64-9464-EBD0F67DB67C}"/>
    <cellStyle name="Percent 2 2 3 3" xfId="8558" xr:uid="{4C91A5DB-301E-4FD6-BA7A-455A9C2980BE}"/>
    <cellStyle name="Percent 2 2 3 4" xfId="11225" xr:uid="{16EA14BB-4DF1-4376-A107-1EAE8BB9CA67}"/>
    <cellStyle name="Percent 2 2 4" xfId="8675" xr:uid="{50025405-95E1-4566-932C-CCCF4CEB3452}"/>
    <cellStyle name="Percent 2 2 4 2" xfId="8474" xr:uid="{9D161066-4456-4C09-85D2-28571EDBE21A}"/>
    <cellStyle name="Percent 2 2 4 2 2" xfId="8744" xr:uid="{21B636F3-0D00-4098-AB15-95CBD95E1A1C}"/>
    <cellStyle name="Percent 2 2 4 3" xfId="8692" xr:uid="{FD997DDD-9D01-42ED-ADF4-A91192BD1D5A}"/>
    <cellStyle name="Percent 2 2 4 4" xfId="27081" xr:uid="{0336BEB8-8E2F-4352-B10F-DF3D3C9A3048}"/>
    <cellStyle name="Percent 2 2 5" xfId="8672" xr:uid="{B3B9FFF5-FEDC-4223-A2EF-6158F56A37C2}"/>
    <cellStyle name="Percent 2 2 5 2" xfId="8556" xr:uid="{DE97C65C-6BDD-4BE8-8329-E342D614AD46}"/>
    <cellStyle name="Percent 2 2 6" xfId="8611" xr:uid="{61DEF4DE-15D7-4CF6-8056-ED0267E6CA31}"/>
    <cellStyle name="Percent 2 2 7" xfId="8375" xr:uid="{464017B3-7380-472D-A86E-D5FE0B7A38F0}"/>
    <cellStyle name="Percent 2 2 8" xfId="8677" xr:uid="{C07FFB91-17F6-443B-9CCC-27926D3AD554}"/>
    <cellStyle name="Percent 2 2 9" xfId="8427" xr:uid="{837D8D6E-79D4-4691-8AA7-F7C9B8EA7E32}"/>
    <cellStyle name="Percent 2 20" xfId="29363" xr:uid="{B3096B71-3E83-4222-A06F-A7C70214C9FE}"/>
    <cellStyle name="Percent 2 3" xfId="519" xr:uid="{11115F89-9E46-40A5-9990-5B02F9275687}"/>
    <cellStyle name="Percent 2 3 2" xfId="789" xr:uid="{7D1B93C1-82E1-4B93-BF35-03261CCCACA6}"/>
    <cellStyle name="Percent 2 3 2 2" xfId="1834" xr:uid="{00C31F93-1FC2-4C2F-A32D-32D045DFF903}"/>
    <cellStyle name="Percent 2 3 2 2 2" xfId="3858" xr:uid="{785CD06F-4F5A-4865-A898-E4A09F63A928}"/>
    <cellStyle name="Percent 2 3 2 2 2 2" xfId="7867" xr:uid="{E3A4167A-F4FB-4AE6-B5B2-0CBD940933A6}"/>
    <cellStyle name="Percent 2 3 2 2 2 3" xfId="28748" xr:uid="{E7FA28CC-B18D-463B-99C2-4EC7C516F45F}"/>
    <cellStyle name="Percent 2 3 2 2 3" xfId="5876" xr:uid="{12CFACC7-0D13-44A7-9D89-4B67B2AC6FC4}"/>
    <cellStyle name="Percent 2 3 2 2 3 2" xfId="27276" xr:uid="{9A76F739-254A-4DDD-9164-3DEEBBF4FB71}"/>
    <cellStyle name="Percent 2 3 2 2 4" xfId="10371" xr:uid="{F9C08105-2289-4843-B4FB-31FFBB840EAC}"/>
    <cellStyle name="Percent 2 3 2 2 5" xfId="12601" xr:uid="{16B1C783-DA92-4C79-86B2-DD9855F7FE6D}"/>
    <cellStyle name="Percent 2 3 2 3" xfId="2821" xr:uid="{81F0FA36-A620-45AF-9035-F28E9BC57340}"/>
    <cellStyle name="Percent 2 3 2 3 2" xfId="6830" xr:uid="{58F882D0-E7A8-469D-9A01-364B39209C7C}"/>
    <cellStyle name="Percent 2 3 2 3 3" xfId="27765" xr:uid="{F02D031F-3B57-4708-BAAD-C7393EB7C6BE}"/>
    <cellStyle name="Percent 2 3 2 4" xfId="4838" xr:uid="{0262D8EF-C1B8-4F5D-8FA0-2DAE4D9C714A}"/>
    <cellStyle name="Percent 2 3 2 4 2" xfId="27083" xr:uid="{D8472041-DFC9-4A87-9246-9BA6677F7ED1}"/>
    <cellStyle name="Percent 2 3 2 5" xfId="8629" xr:uid="{E8795907-A230-4C95-A719-33E952B026DD}"/>
    <cellStyle name="Percent 2 3 2 6" xfId="9334" xr:uid="{E157026E-8E90-474C-A201-EF3AFC00346A}"/>
    <cellStyle name="Percent 2 3 2 7" xfId="11563" xr:uid="{DDCDBD76-1F8C-4B58-B5C5-B54F70798969}"/>
    <cellStyle name="Percent 2 3 3" xfId="1060" xr:uid="{ECA7E589-F738-4B4D-91D4-853D663544E0}"/>
    <cellStyle name="Percent 2 3 3 2" xfId="2101" xr:uid="{88AEAEE5-8B4F-40CE-B043-ADF42E14E75F}"/>
    <cellStyle name="Percent 2 3 3 2 2" xfId="4125" xr:uid="{187C52E3-38F8-4D99-9598-FE3757913389}"/>
    <cellStyle name="Percent 2 3 3 2 2 2" xfId="8134" xr:uid="{F928BD60-F4A1-4D80-8A5D-D0748B3D2119}"/>
    <cellStyle name="Percent 2 3 3 2 2 3" xfId="29011" xr:uid="{3E055905-2F7D-434A-A713-843FF4E54440}"/>
    <cellStyle name="Percent 2 3 3 2 3" xfId="6143" xr:uid="{267AE7CE-753F-4E30-880D-85B4CBAB6E0D}"/>
    <cellStyle name="Percent 2 3 3 2 4" xfId="10638" xr:uid="{E9989495-0697-400C-89FE-10CE91AAB918}"/>
    <cellStyle name="Percent 2 3 3 2 5" xfId="12868" xr:uid="{F1B0F296-2DA2-4E8D-9D41-603FDBFECAA8}"/>
    <cellStyle name="Percent 2 3 3 3" xfId="3088" xr:uid="{472B7E4B-ACB8-4FE1-BE21-E1A5994BF927}"/>
    <cellStyle name="Percent 2 3 3 3 2" xfId="7097" xr:uid="{745681F1-1A87-4450-91C0-C08A71F057D6}"/>
    <cellStyle name="Percent 2 3 3 3 3" xfId="28012" xr:uid="{1C7319E9-C51E-4819-A041-2B68E2FAED7A}"/>
    <cellStyle name="Percent 2 3 3 4" xfId="5106" xr:uid="{40F981A6-F19D-4E0E-8F1A-DD27B0CC9393}"/>
    <cellStyle name="Percent 2 3 3 4 2" xfId="27084" xr:uid="{168F2FC4-9A60-40E4-9253-F3DCD440D7F6}"/>
    <cellStyle name="Percent 2 3 3 5" xfId="9601" xr:uid="{A97CBDE8-5160-4020-A135-517D5B607F4E}"/>
    <cellStyle name="Percent 2 3 3 6" xfId="11831" xr:uid="{9117CBEB-45BD-4899-81E9-7983CBE8025E}"/>
    <cellStyle name="Percent 2 3 4" xfId="1583" xr:uid="{C6A68273-D833-41DA-B233-EFF2BC34575B}"/>
    <cellStyle name="Percent 2 3 4 2" xfId="3607" xr:uid="{C60B6778-9350-4A0B-A2C2-058D182EEA28}"/>
    <cellStyle name="Percent 2 3 4 2 2" xfId="7616" xr:uid="{28DE7490-2087-4598-95A8-74F0D1ECB082}"/>
    <cellStyle name="Percent 2 3 4 2 3" xfId="28516" xr:uid="{1EA200D3-5B29-4314-A379-DE3B0B7AF175}"/>
    <cellStyle name="Percent 2 3 4 3" xfId="5625" xr:uid="{B9B6F268-D634-4B09-A7B6-253620905EFA}"/>
    <cellStyle name="Percent 2 3 4 3 2" xfId="27207" xr:uid="{F1DD5D8F-67B4-4970-B480-641C99E3A23F}"/>
    <cellStyle name="Percent 2 3 4 4" xfId="10120" xr:uid="{D94260FA-8853-416A-A742-0A8377F623AE}"/>
    <cellStyle name="Percent 2 3 4 5" xfId="12350" xr:uid="{D036D21E-5A9A-4F2B-818C-4AB1128DAF06}"/>
    <cellStyle name="Percent 2 3 5" xfId="2570" xr:uid="{CED5DBD1-62D9-4565-B042-D2D62677400D}"/>
    <cellStyle name="Percent 2 3 5 2" xfId="6579" xr:uid="{02916B43-571F-469F-9FFB-198112C21CD4}"/>
    <cellStyle name="Percent 2 3 5 3" xfId="27536" xr:uid="{B4F0E4A9-33E4-46D4-8A43-909AAB429871}"/>
    <cellStyle name="Percent 2 3 6" xfId="4586" xr:uid="{7364717E-9072-487E-A94B-067C15B7673C}"/>
    <cellStyle name="Percent 2 3 6 2" xfId="27082" xr:uid="{B43CF7D3-4744-4217-BA8C-BB9EE9E325D1}"/>
    <cellStyle name="Percent 2 3 7" xfId="8621" xr:uid="{3CA15BAE-402D-4996-A4C8-0971B2CADB45}"/>
    <cellStyle name="Percent 2 3 8" xfId="9081" xr:uid="{7300FF91-7397-4D93-A10D-DD1413359E19}"/>
    <cellStyle name="Percent 2 3 9" xfId="11305" xr:uid="{762AFA54-961E-4CA7-A703-F2F8E5DCA3EB}"/>
    <cellStyle name="Percent 2 4" xfId="545" xr:uid="{DE086BFC-23B8-476E-83E8-C8B4EF449E1A}"/>
    <cellStyle name="Percent 2 4 2" xfId="810" xr:uid="{A3133AC3-E69C-4E24-9595-92ABD2A11274}"/>
    <cellStyle name="Percent 2 4 2 2" xfId="1855" xr:uid="{8D248A09-0568-4572-9417-13B741A63580}"/>
    <cellStyle name="Percent 2 4 2 2 2" xfId="3879" xr:uid="{A5301723-AEF7-4167-B778-21D9C010A740}"/>
    <cellStyle name="Percent 2 4 2 2 2 2" xfId="7888" xr:uid="{C7EFA1AB-EBB2-43EB-8E84-A189F07D17AF}"/>
    <cellStyle name="Percent 2 4 2 2 2 3" xfId="28769" xr:uid="{938FB874-4472-45B3-A87E-97B367EB8A16}"/>
    <cellStyle name="Percent 2 4 2 2 3" xfId="5897" xr:uid="{58AA00FA-B951-42C1-9B71-8289E1BF3051}"/>
    <cellStyle name="Percent 2 4 2 2 4" xfId="10392" xr:uid="{9C7435D1-D35B-4541-8C55-92D10F645F22}"/>
    <cellStyle name="Percent 2 4 2 2 5" xfId="12622" xr:uid="{AAC9AF01-76D9-4839-AE68-791A54A63F7A}"/>
    <cellStyle name="Percent 2 4 2 3" xfId="2842" xr:uid="{497551AD-F079-4C95-A1FA-BB4A488DCA4B}"/>
    <cellStyle name="Percent 2 4 2 3 2" xfId="6851" xr:uid="{50015C50-88A6-4D2A-B4F0-9BD55B90F48E}"/>
    <cellStyle name="Percent 2 4 2 3 3" xfId="27784" xr:uid="{C2BEDA5A-9617-4E3B-948F-2DFBC9572443}"/>
    <cellStyle name="Percent 2 4 2 4" xfId="4859" xr:uid="{01158721-C0D1-472D-9777-89033EEB94F0}"/>
    <cellStyle name="Percent 2 4 2 4 2" xfId="27275" xr:uid="{040A2420-E8ED-42FD-86D8-5C07B34B5CEC}"/>
    <cellStyle name="Percent 2 4 2 5" xfId="9355" xr:uid="{784D3AF7-688A-486F-BEBA-33B8B4EBAF2A}"/>
    <cellStyle name="Percent 2 4 2 6" xfId="11584" xr:uid="{08BDF4DA-A228-49ED-8CDF-6812096ABF9D}"/>
    <cellStyle name="Percent 2 4 3" xfId="1081" xr:uid="{318DB5E1-35AE-4C49-9A03-720E8FAE4C46}"/>
    <cellStyle name="Percent 2 4 3 2" xfId="2122" xr:uid="{91CDFEB8-C42D-4EF5-8D50-85EE9EA5C708}"/>
    <cellStyle name="Percent 2 4 3 2 2" xfId="4146" xr:uid="{39324AC2-C860-4D3A-A149-9DE360212076}"/>
    <cellStyle name="Percent 2 4 3 2 2 2" xfId="8155" xr:uid="{545CF10F-43E4-4EF1-A848-142324A0B634}"/>
    <cellStyle name="Percent 2 4 3 2 2 3" xfId="29032" xr:uid="{18AE3FF8-C607-45F0-BCB4-D70F54300584}"/>
    <cellStyle name="Percent 2 4 3 2 3" xfId="6164" xr:uid="{5A3141EF-86D4-49B2-96C8-F1D38BEC2FA0}"/>
    <cellStyle name="Percent 2 4 3 2 4" xfId="10659" xr:uid="{50E4BAD0-20DF-4413-84F0-CBC0A8A4C31E}"/>
    <cellStyle name="Percent 2 4 3 2 5" xfId="12889" xr:uid="{4DC2477C-29C7-4636-A7F6-FBF0039BB826}"/>
    <cellStyle name="Percent 2 4 3 3" xfId="3109" xr:uid="{FF8D3001-432B-4167-9B4A-7FFA87B01F07}"/>
    <cellStyle name="Percent 2 4 3 3 2" xfId="7118" xr:uid="{92B71C78-E2C8-4CB3-A6A4-62518CA9243F}"/>
    <cellStyle name="Percent 2 4 3 3 3" xfId="28032" xr:uid="{155D5245-F106-4635-8A4D-02754786E47A}"/>
    <cellStyle name="Percent 2 4 3 4" xfId="5127" xr:uid="{54AC8483-AC07-452A-A9A8-D07286614FF3}"/>
    <cellStyle name="Percent 2 4 3 5" xfId="9622" xr:uid="{A5B66CAA-7B2D-4D3B-A61B-AF31E1F7EA33}"/>
    <cellStyle name="Percent 2 4 3 6" xfId="11852" xr:uid="{E02EB3EB-6ADB-4AC7-B0BF-73D270CE9715}"/>
    <cellStyle name="Percent 2 4 4" xfId="1606" xr:uid="{04D23365-A724-4706-AD16-711CF7A24798}"/>
    <cellStyle name="Percent 2 4 4 2" xfId="3630" xr:uid="{0E319239-16A2-4BF6-A316-5687DE442AD2}"/>
    <cellStyle name="Percent 2 4 4 2 2" xfId="7639" xr:uid="{1DA4E627-B355-4C8D-A00C-CE9B49084C8E}"/>
    <cellStyle name="Percent 2 4 4 2 3" xfId="28539" xr:uid="{B3582AA9-4E5C-4C04-AD11-B2022BE7E9B4}"/>
    <cellStyle name="Percent 2 4 4 3" xfId="5648" xr:uid="{FF640826-33FE-45EC-87E4-B32D399CCB7B}"/>
    <cellStyle name="Percent 2 4 4 4" xfId="10143" xr:uid="{1B19DF8B-23CE-4E8B-99D7-F7C282467296}"/>
    <cellStyle name="Percent 2 4 4 5" xfId="12373" xr:uid="{3D3EB26A-F319-44F9-9F47-6EC2BD8B9453}"/>
    <cellStyle name="Percent 2 4 5" xfId="2593" xr:uid="{938D6335-74FB-453D-8AF8-8AE8ED2D51F0}"/>
    <cellStyle name="Percent 2 4 5 2" xfId="6602" xr:uid="{DAA7311A-05DF-43C3-81B2-E854E56A06B8}"/>
    <cellStyle name="Percent 2 4 5 3" xfId="27559" xr:uid="{4ED04D8B-7F02-44D2-A9BF-A65A04A4C3F4}"/>
    <cellStyle name="Percent 2 4 6" xfId="4609" xr:uid="{5685C718-CDF0-4314-A20D-46A906B58BF9}"/>
    <cellStyle name="Percent 2 4 6 2" xfId="27085" xr:uid="{9CA1E2BE-F213-4AD4-9FDD-6262F40B6635}"/>
    <cellStyle name="Percent 2 4 7" xfId="9104" xr:uid="{CB786F92-89BF-4390-92CC-0EA47D609135}"/>
    <cellStyle name="Percent 2 4 8" xfId="11329" xr:uid="{58BD47FE-AFAE-4842-B356-FF086F8B3EFB}"/>
    <cellStyle name="Percent 2 5" xfId="572" xr:uid="{AD7C05B9-A8B8-4F89-8782-B7E5C9AA828B}"/>
    <cellStyle name="Percent 2 5 2" xfId="856" xr:uid="{461DF735-50C6-439F-B83C-7EF378E474FB}"/>
    <cellStyle name="Percent 2 5 2 2" xfId="1123" xr:uid="{642121A5-3F16-4A67-B485-F20FA7EE50D4}"/>
    <cellStyle name="Percent 2 5 2 2 2" xfId="2164" xr:uid="{0B531939-F739-4F34-BDB0-EC6E422D93C5}"/>
    <cellStyle name="Percent 2 5 2 2 2 2" xfId="4188" xr:uid="{A13E24DB-7432-4329-9A43-4CDC24F8D8ED}"/>
    <cellStyle name="Percent 2 5 2 2 2 2 2" xfId="8197" xr:uid="{5C49AAA2-535B-47F7-B9B4-D434D6442EA5}"/>
    <cellStyle name="Percent 2 5 2 2 2 2 3" xfId="29074" xr:uid="{0D939074-0D8C-428E-A17F-1807B5B5894B}"/>
    <cellStyle name="Percent 2 5 2 2 2 3" xfId="6206" xr:uid="{FFB329D8-D16E-4F2A-8FAC-7F268039EC7B}"/>
    <cellStyle name="Percent 2 5 2 2 2 4" xfId="10701" xr:uid="{B3386A09-9F70-4B67-908D-66B8F23B8667}"/>
    <cellStyle name="Percent 2 5 2 2 2 5" xfId="12931" xr:uid="{BE86707C-B9DA-41F3-9562-E2F34343F270}"/>
    <cellStyle name="Percent 2 5 2 2 3" xfId="3151" xr:uid="{CBEE2151-3E70-437C-9ABE-9823D320FAB1}"/>
    <cellStyle name="Percent 2 5 2 2 3 2" xfId="7160" xr:uid="{E0FE752B-14B9-4511-9ED0-EBF2385EAF82}"/>
    <cellStyle name="Percent 2 5 2 2 3 3" xfId="28074" xr:uid="{0E52FAD3-F402-46E8-B089-362495955E61}"/>
    <cellStyle name="Percent 2 5 2 2 4" xfId="5169" xr:uid="{405E2333-E8DB-4A56-A44E-F3D7C6BC4096}"/>
    <cellStyle name="Percent 2 5 2 2 5" xfId="9664" xr:uid="{7D8EF0FF-BBEF-40F0-86A9-18DDF37C32BD}"/>
    <cellStyle name="Percent 2 5 2 2 6" xfId="11894" xr:uid="{BC5A940E-1FC7-4048-B0B2-B905237A9415}"/>
    <cellStyle name="Percent 2 5 2 3" xfId="1897" xr:uid="{D4716B96-C672-43FA-A061-4FA6CE52133D}"/>
    <cellStyle name="Percent 2 5 2 3 2" xfId="3921" xr:uid="{6D6C8DA9-6D0A-4758-82B8-5A3FC0D9762F}"/>
    <cellStyle name="Percent 2 5 2 3 2 2" xfId="7930" xr:uid="{35FE59C3-C204-4D24-9F7C-758FD16CCF8D}"/>
    <cellStyle name="Percent 2 5 2 3 2 3" xfId="28811" xr:uid="{BD7232F9-38A5-47F7-BD10-C4F982F015FB}"/>
    <cellStyle name="Percent 2 5 2 3 3" xfId="5939" xr:uid="{ED25D682-AE06-4C4F-9F4E-FAA3450A5AC2}"/>
    <cellStyle name="Percent 2 5 2 3 4" xfId="10434" xr:uid="{69C0F75F-C14F-4D7B-BBB4-5DA503147F53}"/>
    <cellStyle name="Percent 2 5 2 3 5" xfId="12664" xr:uid="{1CA48AC5-62C4-4B3F-A288-E3DB1DE123FE}"/>
    <cellStyle name="Percent 2 5 2 4" xfId="2884" xr:uid="{6249691B-BCCC-478E-8869-2C5281CE1700}"/>
    <cellStyle name="Percent 2 5 2 4 2" xfId="6893" xr:uid="{9E973E64-17E0-477D-A233-4D90354AA949}"/>
    <cellStyle name="Percent 2 5 2 4 3" xfId="27234" xr:uid="{3C033582-9BD3-4279-8BEA-17C77F4DAE4B}"/>
    <cellStyle name="Percent 2 5 2 5" xfId="4902" xr:uid="{D0AA18E1-5F5C-4A9A-B72D-99057ECF57AD}"/>
    <cellStyle name="Percent 2 5 2 6" xfId="9397" xr:uid="{F1EB7E45-F03D-4DBE-AF43-E3A678442BAB}"/>
    <cellStyle name="Percent 2 5 2 7" xfId="11627" xr:uid="{54C3B8B9-415A-4551-BD7E-39E8A9C0CCC1}"/>
    <cellStyle name="Percent 2 5 3" xfId="634" xr:uid="{9B7DC10E-35AD-4629-8F13-125FBDDD0450}"/>
    <cellStyle name="Percent 2 5 4" xfId="1630" xr:uid="{7D3892E6-5D0F-4DC4-AE2E-71AC7A2A7E94}"/>
    <cellStyle name="Percent 2 5 4 2" xfId="3654" xr:uid="{8D049DA6-ACBC-4A36-8A9C-A407E241C014}"/>
    <cellStyle name="Percent 2 5 4 2 2" xfId="7663" xr:uid="{666B2D38-EC7E-4341-ABEA-5330C1D503CE}"/>
    <cellStyle name="Percent 2 5 4 2 3" xfId="28563" xr:uid="{54BD8830-0E98-48CD-A439-099D6E38DB70}"/>
    <cellStyle name="Percent 2 5 4 3" xfId="5672" xr:uid="{EB14E2FC-90C2-4F6F-BB96-F06195A4B90C}"/>
    <cellStyle name="Percent 2 5 4 4" xfId="10167" xr:uid="{F67A1FA8-A296-4560-8790-B9BAF828DFFF}"/>
    <cellStyle name="Percent 2 5 4 5" xfId="12397" xr:uid="{6B044946-0AD0-4436-9767-17E6EE2BDEA8}"/>
    <cellStyle name="Percent 2 5 5" xfId="2617" xr:uid="{DCD4EB65-2E78-48F3-BEF6-5A3C318500AC}"/>
    <cellStyle name="Percent 2 5 5 2" xfId="6626" xr:uid="{C7E84FA1-2CA4-4514-AD37-F0B26E9127B7}"/>
    <cellStyle name="Percent 2 5 5 3" xfId="27086" xr:uid="{4B9011A3-E769-4442-BEB4-793C6B1CFC8E}"/>
    <cellStyle name="Percent 2 5 6" xfId="4633" xr:uid="{95857DB2-BA6F-4684-82CB-8F81ACFF7DBC}"/>
    <cellStyle name="Percent 2 5 7" xfId="9128" xr:uid="{CAEE12C3-189F-4D42-8FD3-5251FFA78E8C}"/>
    <cellStyle name="Percent 2 5 8" xfId="11353" xr:uid="{37C0C070-54A4-4B97-96C7-FB11D1B13570}"/>
    <cellStyle name="Percent 2 6" xfId="596" xr:uid="{F2B12CD6-116D-4E97-A646-5AA8755DAC3B}"/>
    <cellStyle name="Percent 2 6 2" xfId="880" xr:uid="{4512A81C-CACD-4288-B620-7BF8699B16EB}"/>
    <cellStyle name="Percent 2 6 2 2" xfId="1921" xr:uid="{4784A4D6-F32B-4B02-9E5D-1CBDE6072D80}"/>
    <cellStyle name="Percent 2 6 2 2 2" xfId="3945" xr:uid="{6D0EA5DA-8F9C-4891-9308-772FA50EEA40}"/>
    <cellStyle name="Percent 2 6 2 2 2 2" xfId="7954" xr:uid="{8E6337CB-82BD-4A04-BA71-CE7BD6F9D9C5}"/>
    <cellStyle name="Percent 2 6 2 2 2 3" xfId="28835" xr:uid="{5526F54E-079A-4F91-9E80-ABF8C9311F31}"/>
    <cellStyle name="Percent 2 6 2 2 3" xfId="5963" xr:uid="{386E11DC-4D3E-471D-BB74-F3B4EB2DE5DD}"/>
    <cellStyle name="Percent 2 6 2 2 4" xfId="10458" xr:uid="{56B8B6B2-E537-4C57-968D-B956752BFA85}"/>
    <cellStyle name="Percent 2 6 2 2 5" xfId="12688" xr:uid="{4D59D4BF-2BDB-44C9-9522-7F83A71E7334}"/>
    <cellStyle name="Percent 2 6 2 3" xfId="2908" xr:uid="{274057AF-03D4-4267-A715-DFA6A1037DEA}"/>
    <cellStyle name="Percent 2 6 2 3 2" xfId="6917" xr:uid="{412E16A6-6B35-4B8A-8443-7049AF1424C2}"/>
    <cellStyle name="Percent 2 6 2 3 3" xfId="27850" xr:uid="{8620BBD0-99B4-4228-9988-FD2C6968945D}"/>
    <cellStyle name="Percent 2 6 2 4" xfId="4926" xr:uid="{48BFC976-C83C-4BC3-938A-F27CD77EF109}"/>
    <cellStyle name="Percent 2 6 2 5" xfId="9421" xr:uid="{5F7EF220-806E-48BB-8CA5-9953A15BA9F1}"/>
    <cellStyle name="Percent 2 6 2 6" xfId="11651" xr:uid="{C12040AB-7B31-4FF1-9BAA-674E16971600}"/>
    <cellStyle name="Percent 2 6 3" xfId="1147" xr:uid="{28AD2AAE-8F42-4909-AFBB-A21A9CA50C68}"/>
    <cellStyle name="Percent 2 6 3 2" xfId="2188" xr:uid="{CB7A40DE-3090-402D-B4AA-BE20D57E4254}"/>
    <cellStyle name="Percent 2 6 3 2 2" xfId="4212" xr:uid="{4F96C2B8-8D01-4EAA-8D79-50A368B75E9C}"/>
    <cellStyle name="Percent 2 6 3 2 2 2" xfId="8221" xr:uid="{57FA566B-3111-43A9-AE88-39A6C1F253D2}"/>
    <cellStyle name="Percent 2 6 3 2 2 3" xfId="29098" xr:uid="{3C359149-F7A1-4AFC-97C8-A87CE9E41ED7}"/>
    <cellStyle name="Percent 2 6 3 2 3" xfId="6230" xr:uid="{B0527C95-C82E-463C-8B53-1A0588CC721B}"/>
    <cellStyle name="Percent 2 6 3 2 4" xfId="10725" xr:uid="{95B9695E-6B23-469C-A795-13D8EF5D6FA3}"/>
    <cellStyle name="Percent 2 6 3 2 5" xfId="12955" xr:uid="{0A077645-BFF1-41E6-B374-5217BBEC2B36}"/>
    <cellStyle name="Percent 2 6 3 3" xfId="3175" xr:uid="{AFC027DD-4775-48BA-9BD4-C900B73AA912}"/>
    <cellStyle name="Percent 2 6 3 3 2" xfId="7184" xr:uid="{00ECF17C-2547-476A-B497-4E88DC3F6B83}"/>
    <cellStyle name="Percent 2 6 3 3 3" xfId="28098" xr:uid="{C5F551F1-BD19-4AD9-9A20-12EE04D237A7}"/>
    <cellStyle name="Percent 2 6 3 4" xfId="5193" xr:uid="{9E6A2DDC-0252-4CD2-B29C-D26FE500A3A7}"/>
    <cellStyle name="Percent 2 6 3 5" xfId="9688" xr:uid="{088360E0-9AC7-434A-8168-CFF72EE745CF}"/>
    <cellStyle name="Percent 2 6 3 6" xfId="11918" xr:uid="{04A30EAE-9120-46F4-AD57-B9A0883B2BEB}"/>
    <cellStyle name="Percent 2 6 4" xfId="1654" xr:uid="{0844D1A1-FE86-4CE0-ADB9-BF19A4CE7A08}"/>
    <cellStyle name="Percent 2 6 4 2" xfId="3678" xr:uid="{129FC6D1-DFC5-48A8-89CE-C3477FC2CB74}"/>
    <cellStyle name="Percent 2 6 4 2 2" xfId="7687" xr:uid="{C034B5AE-832B-4C39-92BC-D07A63948DB3}"/>
    <cellStyle name="Percent 2 6 4 2 3" xfId="28587" xr:uid="{7A714112-F2E2-4726-9ED9-E3723F99D9EA}"/>
    <cellStyle name="Percent 2 6 4 3" xfId="5696" xr:uid="{2E7F0E3F-5E98-4069-9864-631DF7CB73E3}"/>
    <cellStyle name="Percent 2 6 4 4" xfId="10191" xr:uid="{AE88AA17-CBB6-482C-B9FC-361CA5B5C49F}"/>
    <cellStyle name="Percent 2 6 4 5" xfId="12421" xr:uid="{EBE14185-7993-4CA4-B2C2-28DCC043A18C}"/>
    <cellStyle name="Percent 2 6 5" xfId="2641" xr:uid="{F4708377-99D0-4DAA-B67E-B32C273E96AB}"/>
    <cellStyle name="Percent 2 6 5 2" xfId="6650" xr:uid="{32F8E5A1-90AF-4D51-9147-D2ABBBEFA8AB}"/>
    <cellStyle name="Percent 2 6 5 3" xfId="27604" xr:uid="{7DF0F7C0-CAC6-4974-BA81-B59AD482230F}"/>
    <cellStyle name="Percent 2 6 6" xfId="4657" xr:uid="{D33A6E18-1181-4C5F-B133-97DDB93FA9A5}"/>
    <cellStyle name="Percent 2 6 6 2" xfId="27206" xr:uid="{473D3896-83E0-4915-A1CE-CE273E95CE29}"/>
    <cellStyle name="Percent 2 6 7" xfId="9152" xr:uid="{2621E157-3A60-4713-8A1B-ABE5786A96F4}"/>
    <cellStyle name="Percent 2 6 8" xfId="11377" xr:uid="{2EB7FCB6-A8E8-41C3-91E4-B552E385EEE7}"/>
    <cellStyle name="Percent 2 7" xfId="622" xr:uid="{D3D2C0B1-8B3D-4465-9ADD-483456A50041}"/>
    <cellStyle name="Percent 2 7 2" xfId="1678" xr:uid="{C2523953-3529-4DF0-9176-0D51FFB8E38D}"/>
    <cellStyle name="Percent 2 7 2 2" xfId="3702" xr:uid="{C7A49139-A496-4932-B38A-93582FE4A655}"/>
    <cellStyle name="Percent 2 7 2 2 2" xfId="7711" xr:uid="{CB8DD43C-7FDE-40BF-91EF-F52953593CD9}"/>
    <cellStyle name="Percent 2 7 2 2 3" xfId="28610" xr:uid="{4EF6DF57-561B-412E-AD8F-0CD7E6BE66E5}"/>
    <cellStyle name="Percent 2 7 2 3" xfId="5720" xr:uid="{FEE5C95D-2B4D-4546-8CF2-96562FC6E458}"/>
    <cellStyle name="Percent 2 7 2 4" xfId="10215" xr:uid="{C0B81EA6-5538-4675-BEA8-A5A030C1B75A}"/>
    <cellStyle name="Percent 2 7 2 5" xfId="12445" xr:uid="{41150F0B-1DA1-4CB8-A992-3436CD5479D2}"/>
    <cellStyle name="Percent 2 7 3" xfId="2665" xr:uid="{3FA35A58-3635-4E79-82E3-2A9ABADBFF2F}"/>
    <cellStyle name="Percent 2 7 3 2" xfId="6674" xr:uid="{AE322BF9-8E5F-4866-BDBE-5CF773B3ADB4}"/>
    <cellStyle name="Percent 2 7 3 3" xfId="27625" xr:uid="{A19F287E-F4ED-48ED-8EDC-38D97A3593DE}"/>
    <cellStyle name="Percent 2 7 4" xfId="4681" xr:uid="{5C54292C-928B-4CC6-9E33-E3E98D8413B6}"/>
    <cellStyle name="Percent 2 7 4 2" xfId="27080" xr:uid="{DF4EC98D-56FB-4F35-B9BA-DB9E72581E26}"/>
    <cellStyle name="Percent 2 7 5" xfId="9176" xr:uid="{3FF71268-303B-414E-8280-0C7070AF099E}"/>
    <cellStyle name="Percent 2 7 6" xfId="11402" xr:uid="{F3E28386-6031-4E2A-A63E-24CDFA379E32}"/>
    <cellStyle name="Percent 2 8" xfId="904" xr:uid="{9053F5F4-7688-49D3-8508-ABBD1AC65D32}"/>
    <cellStyle name="Percent 2 8 2" xfId="1945" xr:uid="{6CBE0293-90D8-406A-9DFC-76BB87BBF0B8}"/>
    <cellStyle name="Percent 2 8 2 2" xfId="3969" xr:uid="{BC5688A0-D629-4538-9573-1703F7523945}"/>
    <cellStyle name="Percent 2 8 2 2 2" xfId="7978" xr:uid="{91759022-8FFA-48C3-943F-6CD9603D2027}"/>
    <cellStyle name="Percent 2 8 2 2 3" xfId="28858" xr:uid="{6E702008-CA9C-45A5-8E1A-F1F42AAF9342}"/>
    <cellStyle name="Percent 2 8 2 3" xfId="5987" xr:uid="{55E9AF8A-54BD-46A1-B082-B140EEED5C4C}"/>
    <cellStyle name="Percent 2 8 2 4" xfId="10482" xr:uid="{EC255AFD-4471-4C53-BD4E-2AC6A834CD11}"/>
    <cellStyle name="Percent 2 8 2 5" xfId="12712" xr:uid="{13419C1A-962A-4210-9B0A-F62F55A0BADA}"/>
    <cellStyle name="Percent 2 8 3" xfId="2932" xr:uid="{5FF828F0-D233-434B-8418-8EAEC73DD4C5}"/>
    <cellStyle name="Percent 2 8 3 2" xfId="6941" xr:uid="{63E000D3-179B-4D40-B4DB-BB66F1AE73E1}"/>
    <cellStyle name="Percent 2 8 3 3" xfId="27873" xr:uid="{7862C7EC-CF09-4C48-BC48-46477919FABB}"/>
    <cellStyle name="Percent 2 8 4" xfId="4950" xr:uid="{C12C78D4-CAD6-49F0-9496-4BB06C7EE601}"/>
    <cellStyle name="Percent 2 8 5" xfId="9445" xr:uid="{B5A3C6A2-FBF8-4837-AFE5-3DA6CEF1CCBA}"/>
    <cellStyle name="Percent 2 8 6" xfId="11675" xr:uid="{8A7E6FF3-54E0-40AC-8408-3DBFCA1B5F00}"/>
    <cellStyle name="Percent 2 9" xfId="1173" xr:uid="{08FD75BB-AA31-4FAB-8899-9C4485F48D8A}"/>
    <cellStyle name="Percent 2 9 2" xfId="2214" xr:uid="{190421AD-2685-437C-B1AC-90BB8B433EFA}"/>
    <cellStyle name="Percent 2 9 2 2" xfId="4238" xr:uid="{BF800509-2276-409E-803C-D7B799AE8D8A}"/>
    <cellStyle name="Percent 2 9 2 2 2" xfId="8247" xr:uid="{41009CA2-B4E5-4CC0-883E-F20FC8C40142}"/>
    <cellStyle name="Percent 2 9 2 2 3" xfId="29123" xr:uid="{FC652B34-2959-4061-A907-076C80DB3294}"/>
    <cellStyle name="Percent 2 9 2 3" xfId="6256" xr:uid="{64EDF051-4023-4DD9-97E1-49439572BB78}"/>
    <cellStyle name="Percent 2 9 2 4" xfId="10751" xr:uid="{95FEC830-F9EC-4B01-9BF9-B6324D85F6C3}"/>
    <cellStyle name="Percent 2 9 2 5" xfId="12981" xr:uid="{3A9B13B6-DA90-4457-AD98-CB148A9F5197}"/>
    <cellStyle name="Percent 2 9 3" xfId="3201" xr:uid="{FCCF0183-0594-4851-9529-C10A68A8CE1F}"/>
    <cellStyle name="Percent 2 9 3 2" xfId="7210" xr:uid="{3ABE417A-46A2-4B44-89F4-953BA687DF60}"/>
    <cellStyle name="Percent 2 9 3 3" xfId="28122" xr:uid="{9DF82145-7770-4393-A87C-EAA844F01C30}"/>
    <cellStyle name="Percent 2 9 4" xfId="5219" xr:uid="{12566505-D198-442E-931D-64262EF4FD7A}"/>
    <cellStyle name="Percent 2 9 5" xfId="9714" xr:uid="{A1A006D6-278A-4B8B-A58C-1495A06532AD}"/>
    <cellStyle name="Percent 2 9 6" xfId="11944" xr:uid="{EB60B917-F214-4D65-8917-26FDAE99100E}"/>
    <cellStyle name="Percent 20" xfId="1272" xr:uid="{570AB072-A10E-49AE-8573-430BD84711CA}"/>
    <cellStyle name="Percent 20 2" xfId="2313" xr:uid="{49A1B61E-2BEC-41D3-90CA-CC8A44CC1E08}"/>
    <cellStyle name="Percent 20 2 2" xfId="4337" xr:uid="{D5DAD236-28AD-4D08-9A14-C5E2FD1B7F03}"/>
    <cellStyle name="Percent 20 2 2 2" xfId="8346" xr:uid="{32B5A39F-332F-4C7D-85E4-40EAF4BA2345}"/>
    <cellStyle name="Percent 20 2 2 3" xfId="29218" xr:uid="{3C2C49AF-B2C0-4B79-B8C5-B7E8E8BDC435}"/>
    <cellStyle name="Percent 20 2 3" xfId="6355" xr:uid="{FBCD03E2-D49F-4A60-B0AE-E94C638689EC}"/>
    <cellStyle name="Percent 20 2 4" xfId="10850" xr:uid="{CDF08CC8-1460-4CE3-B126-964D5DB06529}"/>
    <cellStyle name="Percent 20 2 5" xfId="13080" xr:uid="{795731FF-5880-4BB8-90AD-BA12F6282443}"/>
    <cellStyle name="Percent 20 3" xfId="3300" xr:uid="{A99F3569-7AAF-4683-A3B5-9B09347CEE4F}"/>
    <cellStyle name="Percent 20 3 2" xfId="7309" xr:uid="{F5493A3B-CD0A-407D-9FA0-C48CED9100B8}"/>
    <cellStyle name="Percent 20 3 3" xfId="28216" xr:uid="{D1951E5A-155B-4635-B076-A37360C7254B}"/>
    <cellStyle name="Percent 20 4" xfId="5318" xr:uid="{42018A93-852F-4AE3-BC3D-9DEAB095976B}"/>
    <cellStyle name="Percent 20 4 2" xfId="27087" xr:uid="{1C55425A-3A7E-4D80-AD8E-599E3F20FD80}"/>
    <cellStyle name="Percent 20 5" xfId="9813" xr:uid="{CA4C8EC0-7125-4754-8887-23D7581ADC66}"/>
    <cellStyle name="Percent 20 6" xfId="12043" xr:uid="{DC71A6FF-43DB-422A-B07C-B59B636C5567}"/>
    <cellStyle name="Percent 21" xfId="1296" xr:uid="{3A30AF59-C548-4970-A132-19B2DC0EFA5B}"/>
    <cellStyle name="Percent 21 2" xfId="2337" xr:uid="{4902AED2-AEF0-4853-ADB3-D0A8ECD0560C}"/>
    <cellStyle name="Percent 21 2 2" xfId="4361" xr:uid="{0595E271-ED93-4785-BD0E-E0D18CA99CCF}"/>
    <cellStyle name="Percent 21 2 2 2" xfId="8370" xr:uid="{1DEB9237-5FA6-45E2-92F6-6DFE639BAD06}"/>
    <cellStyle name="Percent 21 2 2 3" xfId="29241" xr:uid="{876E9745-38AB-4764-92D0-A479CF477102}"/>
    <cellStyle name="Percent 21 2 3" xfId="6379" xr:uid="{B6E85FA1-29D7-49D5-85A5-CBF5791A5FCD}"/>
    <cellStyle name="Percent 21 2 4" xfId="10874" xr:uid="{8B181FA6-4A7F-43F7-B38D-A45BE9DD5018}"/>
    <cellStyle name="Percent 21 2 5" xfId="13104" xr:uid="{7736BC92-AB92-41D3-B76F-E62942DCBF07}"/>
    <cellStyle name="Percent 21 3" xfId="3324" xr:uid="{E118D879-FBC7-4BA6-A9D8-68728603C8CE}"/>
    <cellStyle name="Percent 21 3 2" xfId="7333" xr:uid="{3468B733-7987-4642-A112-9EBA936651E0}"/>
    <cellStyle name="Percent 21 3 3" xfId="28239" xr:uid="{0E9619CC-30F2-47ED-9B38-682D4679AFFD}"/>
    <cellStyle name="Percent 21 4" xfId="5342" xr:uid="{8B1B4815-8A3C-4F41-84CE-859D22CD57E3}"/>
    <cellStyle name="Percent 21 4 2" xfId="27088" xr:uid="{3DE0FC93-CE18-4DFE-8595-471354D03018}"/>
    <cellStyle name="Percent 21 5" xfId="9837" xr:uid="{4221365B-8BF4-4352-B06C-E4E9FB0972FA}"/>
    <cellStyle name="Percent 21 6" xfId="12067" xr:uid="{B8B4E407-5ADE-40FF-9ED6-BF47AB2211CC}"/>
    <cellStyle name="Percent 22" xfId="1299" xr:uid="{7533C7CE-91C5-489C-9DC2-456FF6F0BAEC}"/>
    <cellStyle name="Percent 22 2" xfId="3327" xr:uid="{DC7DF59F-E17D-43A7-9174-5B88334BF30A}"/>
    <cellStyle name="Percent 22 2 2" xfId="7336" xr:uid="{95AF022A-3B89-48C0-B468-AD43A22B0FDE}"/>
    <cellStyle name="Percent 22 2 3" xfId="28242" xr:uid="{393DEC35-247D-46B2-9070-DD44D5886BF0}"/>
    <cellStyle name="Percent 22 3" xfId="5345" xr:uid="{C5B483D9-ACC9-48B6-9EE8-7DAF76B890E3}"/>
    <cellStyle name="Percent 22 3 2" xfId="27089" xr:uid="{4658C645-B10B-449E-80D0-8ADB80625401}"/>
    <cellStyle name="Percent 22 4" xfId="9840" xr:uid="{BECA39AE-C4F6-43F5-A44A-EBDBEFFB4A28}"/>
    <cellStyle name="Percent 22 5" xfId="12070" xr:uid="{442F17FB-733C-4A10-9C77-6E114CAE5670}"/>
    <cellStyle name="Percent 23" xfId="1323" xr:uid="{D08242E2-10AE-47AE-B3E4-4F65F69BA852}"/>
    <cellStyle name="Percent 23 2" xfId="3351" xr:uid="{15E75660-8142-4983-903F-92F9247F6E71}"/>
    <cellStyle name="Percent 23 2 2" xfId="7360" xr:uid="{142E3273-84EE-4FC7-BEB8-2BCE1BB47921}"/>
    <cellStyle name="Percent 23 2 3" xfId="28265" xr:uid="{300198BB-8910-4184-9AA3-FB4AA4181281}"/>
    <cellStyle name="Percent 23 3" xfId="5369" xr:uid="{EF87BE49-A3FC-4A1A-8F68-FC7E2DD82C6A}"/>
    <cellStyle name="Percent 23 3 2" xfId="27205" xr:uid="{9B567393-012E-4621-817F-C437B0B8545C}"/>
    <cellStyle name="Percent 23 4" xfId="9864" xr:uid="{1FB67DF8-0C1B-45C7-ACF1-869DB8A2738A}"/>
    <cellStyle name="Percent 23 5" xfId="12094" xr:uid="{909FC128-62AF-4E4F-BF96-DD3D89026A0A}"/>
    <cellStyle name="Percent 24" xfId="1347" xr:uid="{A0A57E3D-1FDA-4334-89A5-1DD8F5BC0670}"/>
    <cellStyle name="Percent 24 2" xfId="3375" xr:uid="{F8D74FB1-0996-44A4-822A-A9B9C85ABA8A}"/>
    <cellStyle name="Percent 24 2 2" xfId="7384" xr:uid="{EDE0BC52-A3DB-4383-8A98-120D2FB6EB61}"/>
    <cellStyle name="Percent 24 2 3" xfId="28288" xr:uid="{C21A9780-0725-489D-8875-01E25DC403D0}"/>
    <cellStyle name="Percent 24 3" xfId="5393" xr:uid="{54FE261F-CE9A-435C-9B19-760542392ED1}"/>
    <cellStyle name="Percent 24 3 2" xfId="27215" xr:uid="{DA1F4397-3D92-4E42-BC3F-7390244985C9}"/>
    <cellStyle name="Percent 24 4" xfId="9888" xr:uid="{9BB8E37D-8817-4DB4-889E-9B979A213058}"/>
    <cellStyle name="Percent 24 5" xfId="12118" xr:uid="{1A80479B-3E1C-4076-BFAB-1C8D9C8A70B4}"/>
    <cellStyle name="Percent 25" xfId="1371" xr:uid="{3A837A07-C6E6-4056-AB43-FDB28A5C5B0C}"/>
    <cellStyle name="Percent 25 2" xfId="3399" xr:uid="{0549140A-B583-45DF-8C0B-9DD3A1809CCF}"/>
    <cellStyle name="Percent 25 2 2" xfId="7408" xr:uid="{36D3FDC2-3C13-495E-BD7D-F552A7BF2400}"/>
    <cellStyle name="Percent 25 2 3" xfId="28312" xr:uid="{79A38835-BCF9-4D6A-9E03-DE35F3CE3DE7}"/>
    <cellStyle name="Percent 25 3" xfId="5417" xr:uid="{4AC17001-8361-41FE-9952-58603C30CEBB}"/>
    <cellStyle name="Percent 25 3 2" xfId="27214" xr:uid="{73131208-E882-4C11-866E-D7E110801067}"/>
    <cellStyle name="Percent 25 4" xfId="9912" xr:uid="{BD1D793D-D04B-44D4-B000-B438E27358A0}"/>
    <cellStyle name="Percent 25 5" xfId="12142" xr:uid="{2F3F69A8-CA93-4CE1-BD03-AF76DBCC42D7}"/>
    <cellStyle name="Percent 26" xfId="1393" xr:uid="{70792618-F9AB-4D23-B461-5C17E219BD3D}"/>
    <cellStyle name="Percent 26 2" xfId="2366" xr:uid="{C4A36879-994D-45BC-BE4C-9D1116FDA586}"/>
    <cellStyle name="Percent 26 2 2" xfId="29253" xr:uid="{A2580532-40DE-4ACE-9B3A-FB3A4639CCB1}"/>
    <cellStyle name="Percent 26 2 3" xfId="28334" xr:uid="{F58A5790-FC46-4C7E-A0B8-39F8FAF1E41C}"/>
    <cellStyle name="Percent 27" xfId="2357" xr:uid="{5D4CE60B-8B91-40C2-8DA2-7B3AA12C6948}"/>
    <cellStyle name="Percent 27 2" xfId="2373" xr:uid="{8798B5C8-D6F6-4990-A445-787DDE89E91C}"/>
    <cellStyle name="Percent 27 2 2" xfId="29249" xr:uid="{A0B083DD-DD21-44AA-9036-B90E0890A22C}"/>
    <cellStyle name="Percent 27 2 3" xfId="29247" xr:uid="{78CB43B2-B1AA-4567-9E64-EDF605A3BEFE}"/>
    <cellStyle name="Percent 28" xfId="2359" xr:uid="{D48B0917-130E-42A0-9104-69258362427D}"/>
    <cellStyle name="Percent 29" xfId="2360" xr:uid="{9B736BD5-34E8-49E6-AEB0-977DD920B53A}"/>
    <cellStyle name="Percent 3" xfId="76" xr:uid="{BEFE1E3B-B759-4BB7-86CA-1932E563D5C3}"/>
    <cellStyle name="Percent 3 10" xfId="1217" xr:uid="{CA7AB20C-A184-41D1-BFCC-6670EAD4A9C7}"/>
    <cellStyle name="Percent 3 10 2" xfId="2258" xr:uid="{0C97BF8C-F8A9-493F-9C18-39D4799CE084}"/>
    <cellStyle name="Percent 3 10 2 2" xfId="4282" xr:uid="{A4F94D3A-42DB-47B5-B9EE-32BDD681028F}"/>
    <cellStyle name="Percent 3 10 2 2 2" xfId="8291" xr:uid="{CA6DBF67-E478-45D9-A31A-32FBC678E578}"/>
    <cellStyle name="Percent 3 10 2 2 3" xfId="29165" xr:uid="{EA3077B7-A003-49BA-AEA7-0AA29B1FA622}"/>
    <cellStyle name="Percent 3 10 2 3" xfId="6300" xr:uid="{EFE6D936-D760-499B-A18F-558C3B78E0A8}"/>
    <cellStyle name="Percent 3 10 2 4" xfId="10795" xr:uid="{805B20B1-E415-46E2-B878-92EBA6FF38D1}"/>
    <cellStyle name="Percent 3 10 2 5" xfId="13025" xr:uid="{E5EB510E-60C8-44C7-BEAC-35B638EC8D37}"/>
    <cellStyle name="Percent 3 10 3" xfId="3245" xr:uid="{539607F3-8B4E-4A59-9B4E-DA3404E7CA61}"/>
    <cellStyle name="Percent 3 10 3 2" xfId="7254" xr:uid="{97158DF9-590E-4EDA-A504-ABCEF39C9E0D}"/>
    <cellStyle name="Percent 3 10 3 3" xfId="28163" xr:uid="{62FC168A-663A-4D5C-A980-E38D53892B7C}"/>
    <cellStyle name="Percent 3 10 4" xfId="5263" xr:uid="{CDEBE10D-45E8-4461-8E54-94A8AD94F7ED}"/>
    <cellStyle name="Percent 3 10 5" xfId="9758" xr:uid="{19019DAF-C978-4621-95C5-1A249F69A0F7}"/>
    <cellStyle name="Percent 3 10 6" xfId="11988" xr:uid="{C9B7BCD5-AA93-4116-B6B3-FDE8A63D1F85}"/>
    <cellStyle name="Percent 3 11" xfId="1240" xr:uid="{43AEAC04-206F-48EF-812B-B0C5F7FEAB14}"/>
    <cellStyle name="Percent 3 11 2" xfId="2281" xr:uid="{0DAA77D6-5C8D-4246-9D24-07FA2291DEC0}"/>
    <cellStyle name="Percent 3 11 2 2" xfId="4305" xr:uid="{5AD9D731-46CD-4AB9-AC71-99E5160EB49C}"/>
    <cellStyle name="Percent 3 11 2 2 2" xfId="8314" xr:uid="{2C52EB24-C5C2-46AB-8B93-723F72FEA643}"/>
    <cellStyle name="Percent 3 11 2 2 3" xfId="29187" xr:uid="{DD7DD68D-7E98-41D0-A929-12FE902F5726}"/>
    <cellStyle name="Percent 3 11 2 3" xfId="6323" xr:uid="{F0EDE591-C82B-47EF-B7D4-2A6036F3B630}"/>
    <cellStyle name="Percent 3 11 2 4" xfId="10818" xr:uid="{8A1D49C6-04BA-4F4F-8A0E-4D8A478AEBBB}"/>
    <cellStyle name="Percent 3 11 2 5" xfId="13048" xr:uid="{BD850624-F178-485C-8E91-C9CBB346531E}"/>
    <cellStyle name="Percent 3 11 3" xfId="3268" xr:uid="{15E28A60-986D-48AE-8881-52BC3D1CB1F7}"/>
    <cellStyle name="Percent 3 11 3 2" xfId="7277" xr:uid="{26E21E56-5A28-4B6C-9147-DA8F9EE5E9A3}"/>
    <cellStyle name="Percent 3 11 3 3" xfId="28185" xr:uid="{1E51A604-7E77-40FB-A48A-7BC5132F3EEF}"/>
    <cellStyle name="Percent 3 11 4" xfId="5286" xr:uid="{2646FFF0-65C9-4277-96FD-62F72048E34F}"/>
    <cellStyle name="Percent 3 11 5" xfId="9781" xr:uid="{52CB9F5B-9C4C-4D49-B93A-C7AC23AE8845}"/>
    <cellStyle name="Percent 3 11 6" xfId="12011" xr:uid="{52A2D7C0-8E0E-4DE5-9D71-BA84B5AD3AE5}"/>
    <cellStyle name="Percent 3 12" xfId="1264" xr:uid="{D9618256-1F27-477E-83B6-11DB83D30566}"/>
    <cellStyle name="Percent 3 12 2" xfId="2305" xr:uid="{A09AF44A-CC27-4EA3-862A-C982817C9943}"/>
    <cellStyle name="Percent 3 12 2 2" xfId="4329" xr:uid="{0DAFE690-00CD-424F-A26D-09B16001ABB5}"/>
    <cellStyle name="Percent 3 12 2 2 2" xfId="8338" xr:uid="{17026CAA-D15D-44CF-AB4D-E63F1D036952}"/>
    <cellStyle name="Percent 3 12 2 2 3" xfId="29210" xr:uid="{09DBE6CE-82BA-4744-8B03-9B32DDC434D7}"/>
    <cellStyle name="Percent 3 12 2 3" xfId="6347" xr:uid="{EF076067-7DF3-49EF-9BC4-D260A09E2FD9}"/>
    <cellStyle name="Percent 3 12 2 4" xfId="10842" xr:uid="{8588990A-62D3-4BC9-87F1-8E20E03635F8}"/>
    <cellStyle name="Percent 3 12 2 5" xfId="13072" xr:uid="{443ED646-2677-49CD-8E4F-B72E4D20CF25}"/>
    <cellStyle name="Percent 3 12 3" xfId="3292" xr:uid="{B7C2E9E9-762E-4A3C-8E25-BB0A0F39B73E}"/>
    <cellStyle name="Percent 3 12 3 2" xfId="7301" xr:uid="{961E0FBE-79DB-4ABB-8B6E-B1B0C8E8E473}"/>
    <cellStyle name="Percent 3 12 3 3" xfId="28208" xr:uid="{E970BD31-ABAC-45B0-8D9D-517166CAA5B1}"/>
    <cellStyle name="Percent 3 12 4" xfId="5310" xr:uid="{8517FBB9-6F5B-445A-8CE6-92BBECEBDA16}"/>
    <cellStyle name="Percent 3 12 5" xfId="9805" xr:uid="{1060E866-8FCD-44A4-A3D9-C9B072D27BE8}"/>
    <cellStyle name="Percent 3 12 6" xfId="12035" xr:uid="{7DD4C48A-99CE-4983-83FC-BC045955441F}"/>
    <cellStyle name="Percent 3 13" xfId="1288" xr:uid="{4C61562F-4129-4C56-87F2-89217AAE4ED0}"/>
    <cellStyle name="Percent 3 13 2" xfId="2329" xr:uid="{22825641-522C-4944-AD35-26883A1E13B1}"/>
    <cellStyle name="Percent 3 13 2 2" xfId="4353" xr:uid="{5F88A8F4-6B54-4156-9F5D-1DB7AF1F6A9E}"/>
    <cellStyle name="Percent 3 13 2 2 2" xfId="8362" xr:uid="{C0BFFE09-D64E-4A7A-89C4-9F9372D219D2}"/>
    <cellStyle name="Percent 3 13 2 2 3" xfId="29233" xr:uid="{7052CB1F-2708-4C8E-9AFA-721F47D470F9}"/>
    <cellStyle name="Percent 3 13 2 3" xfId="6371" xr:uid="{DF8A3E2A-C92C-47A4-A4B5-F3A1967D09C7}"/>
    <cellStyle name="Percent 3 13 2 4" xfId="10866" xr:uid="{E21A580D-CD47-4503-94CA-B7FEADAAA9D0}"/>
    <cellStyle name="Percent 3 13 2 5" xfId="13096" xr:uid="{BB7DDB9A-1F22-4DE5-A4B5-98B4C0CED5F7}"/>
    <cellStyle name="Percent 3 13 3" xfId="3316" xr:uid="{D8F2EE70-0A92-4FB9-9AAA-B92C553A3AAD}"/>
    <cellStyle name="Percent 3 13 3 2" xfId="7325" xr:uid="{DF5ADA20-D17D-4A18-BE43-0C10F37DBCF3}"/>
    <cellStyle name="Percent 3 13 3 3" xfId="28231" xr:uid="{904ED4F7-671C-4343-B3C2-7A8D9FB25689}"/>
    <cellStyle name="Percent 3 13 4" xfId="5334" xr:uid="{00DB2842-646C-4A54-A1EF-E9063B4265FB}"/>
    <cellStyle name="Percent 3 13 5" xfId="9829" xr:uid="{B1F1901A-74C6-4B50-9038-B04BC9913CF1}"/>
    <cellStyle name="Percent 3 13 6" xfId="12059" xr:uid="{A6123E31-5FBA-44AD-88B2-BA0A4834C36D}"/>
    <cellStyle name="Percent 3 14" xfId="1313" xr:uid="{79A55556-34C8-47B3-B163-1F6C8EB56DC3}"/>
    <cellStyle name="Percent 3 14 2" xfId="3341" xr:uid="{5F97A458-72B5-4246-A017-74BD48523B6E}"/>
    <cellStyle name="Percent 3 14 2 2" xfId="7350" xr:uid="{3056284A-9567-459F-861E-5DDC7B704CBD}"/>
    <cellStyle name="Percent 3 14 2 3" xfId="28255" xr:uid="{F8659AD6-1D7E-4B8A-A330-5A79B4BE06AB}"/>
    <cellStyle name="Percent 3 14 3" xfId="5359" xr:uid="{09283842-B834-41D9-BBCA-167A179C5CB6}"/>
    <cellStyle name="Percent 3 14 4" xfId="9854" xr:uid="{58D501A0-3CA7-487B-BC7A-BDBEE3E416A3}"/>
    <cellStyle name="Percent 3 14 5" xfId="12084" xr:uid="{5007A549-798C-4B0E-95F9-47C49AB68E4B}"/>
    <cellStyle name="Percent 3 15" xfId="1337" xr:uid="{F31A4172-B594-4BC7-A7A1-00058E537672}"/>
    <cellStyle name="Percent 3 15 2" xfId="3365" xr:uid="{8A6B8B6B-1A92-4CEA-BC91-E62152892392}"/>
    <cellStyle name="Percent 3 15 2 2" xfId="7374" xr:uid="{9B3620AB-981E-47E1-A04C-F404234020EC}"/>
    <cellStyle name="Percent 3 15 2 3" xfId="28278" xr:uid="{63A720EE-7230-4F86-9FA8-341246A9DB63}"/>
    <cellStyle name="Percent 3 15 3" xfId="5383" xr:uid="{1624FC8B-28E7-4D9B-8FF8-8250AD1E950E}"/>
    <cellStyle name="Percent 3 15 4" xfId="9878" xr:uid="{77AA0882-5977-4596-8867-A7A60CEDF320}"/>
    <cellStyle name="Percent 3 15 5" xfId="12108" xr:uid="{D2C383DA-F486-4C91-BD24-222EE823BAEB}"/>
    <cellStyle name="Percent 3 16" xfId="1361" xr:uid="{003FDE58-9CA2-428C-A1E9-3203C9BC6095}"/>
    <cellStyle name="Percent 3 16 2" xfId="3389" xr:uid="{B2E4070C-7047-4B4D-B4C9-9E5E5A89C64A}"/>
    <cellStyle name="Percent 3 16 2 2" xfId="7398" xr:uid="{B5DFE977-5F31-43AF-B0D3-339FD5C1361C}"/>
    <cellStyle name="Percent 3 16 2 3" xfId="28302" xr:uid="{29944739-B6B0-4748-9DA8-8DFB62CE9C63}"/>
    <cellStyle name="Percent 3 16 3" xfId="5407" xr:uid="{FC350407-6B3D-4E5B-A010-CF7BB894E9D8}"/>
    <cellStyle name="Percent 3 16 4" xfId="9902" xr:uid="{60E3E424-09B2-4BC6-9381-53124F106BDA}"/>
    <cellStyle name="Percent 3 16 5" xfId="12132" xr:uid="{2BB0A7CA-6941-427D-882B-5456A4898ED4}"/>
    <cellStyle name="Percent 3 17" xfId="1385" xr:uid="{56B1D51F-F1CE-4569-A70C-DDFDFE000DEC}"/>
    <cellStyle name="Percent 3 17 2" xfId="3413" xr:uid="{C78AB181-9384-4BCC-9759-C2B947472054}"/>
    <cellStyle name="Percent 3 17 2 2" xfId="7422" xr:uid="{F508B105-A02C-4D09-8E35-05E1DBAA6CE9}"/>
    <cellStyle name="Percent 3 17 2 3" xfId="28326" xr:uid="{5B51535E-E910-489A-AA91-85AF26BD7D77}"/>
    <cellStyle name="Percent 3 17 3" xfId="5431" xr:uid="{59D6E9F0-6A0C-47F8-8559-6621391BA3FA}"/>
    <cellStyle name="Percent 3 17 4" xfId="9926" xr:uid="{89BC8CD8-D52B-4D92-8EA3-FC2E4D4A9D11}"/>
    <cellStyle name="Percent 3 17 5" xfId="12156" xr:uid="{44D8F583-CADD-465A-8F7F-87752BBB0D7A}"/>
    <cellStyle name="Percent 3 18" xfId="1414" xr:uid="{D66A96C2-3E71-4A5D-BFD6-1D8B3FADF04F}"/>
    <cellStyle name="Percent 3 18 2" xfId="3440" xr:uid="{1B2F25B2-8EBF-4365-BA77-C942B1131E9B}"/>
    <cellStyle name="Percent 3 18 2 2" xfId="7449" xr:uid="{DEC0B2C2-C092-4CB9-98C6-D3C1321663D2}"/>
    <cellStyle name="Percent 3 18 2 3" xfId="28353" xr:uid="{4CBB78C5-07E3-4F0E-9E98-3B254EBE8276}"/>
    <cellStyle name="Percent 3 18 3" xfId="5458" xr:uid="{99B60C8B-76E0-42C2-B799-8E7885FE334F}"/>
    <cellStyle name="Percent 3 18 4" xfId="9953" xr:uid="{2804ACC8-9723-4CFF-A274-839DC2709829}"/>
    <cellStyle name="Percent 3 18 5" xfId="12183" xr:uid="{DB625F2B-2B8F-4010-8805-480AB5F5D152}"/>
    <cellStyle name="Percent 3 19" xfId="400" xr:uid="{86F57037-00E6-40C4-BFA5-7571CC68ACEF}"/>
    <cellStyle name="Percent 3 19 2" xfId="2463" xr:uid="{8B407802-1169-420E-A1FD-8E710B1843CB}"/>
    <cellStyle name="Percent 3 19 2 2" xfId="6472" xr:uid="{FC8A5916-C1D4-410D-837B-93297F55598C}"/>
    <cellStyle name="Percent 3 19 2 3" xfId="27457" xr:uid="{D77034D4-4886-4E5C-987A-FC44B423D087}"/>
    <cellStyle name="Percent 3 19 3" xfId="4478" xr:uid="{DCF78D5D-52D9-4AE7-8DD7-60364D001C58}"/>
    <cellStyle name="Percent 3 19 4" xfId="8971" xr:uid="{867B70E1-DF5C-4AEF-AB66-EDC1DB93FB69}"/>
    <cellStyle name="Percent 3 19 5" xfId="11193" xr:uid="{AE308029-1E59-41B7-BBE4-D66EE7326D50}"/>
    <cellStyle name="Percent 3 2" xfId="94" xr:uid="{0EE5B1A7-B3CD-4662-A48C-C88DC048B3ED}"/>
    <cellStyle name="Percent 3 2 2" xfId="724" xr:uid="{B896C367-5F85-4EE0-96B5-34526130E39C}"/>
    <cellStyle name="Percent 3 2 2 2" xfId="1770" xr:uid="{66ABD9FC-D652-4D91-ABB4-326C4B06F8D2}"/>
    <cellStyle name="Percent 3 2 2 2 2" xfId="3794" xr:uid="{D9A40A75-F2B7-422C-8E30-69CCCCD95A70}"/>
    <cellStyle name="Percent 3 2 2 2 2 2" xfId="7803" xr:uid="{E3F4BBD2-19C9-4E35-ADA8-2567DE43222E}"/>
    <cellStyle name="Percent 3 2 2 2 2 3" xfId="28688" xr:uid="{196DCAC3-CB72-4931-9C63-6347C3DF5918}"/>
    <cellStyle name="Percent 3 2 2 2 3" xfId="5812" xr:uid="{FF51C964-ADE8-46E8-8F10-97BC5BD0E63C}"/>
    <cellStyle name="Percent 3 2 2 2 4" xfId="10307" xr:uid="{B2B9E897-F62B-45ED-9EDD-74ABE1BE71B2}"/>
    <cellStyle name="Percent 3 2 2 2 5" xfId="12537" xr:uid="{D0B2AB52-65F3-4C16-B465-099342FC0C96}"/>
    <cellStyle name="Percent 3 2 2 3" xfId="2757" xr:uid="{C71246B7-CC92-46CC-8402-925C96BD0022}"/>
    <cellStyle name="Percent 3 2 2 3 2" xfId="6766" xr:uid="{FC3E2397-8D38-4204-ADE0-D315D0C673A2}"/>
    <cellStyle name="Percent 3 2 2 3 3" xfId="27706" xr:uid="{C4426BDA-8980-472F-B1FD-8FAABDCF6BD3}"/>
    <cellStyle name="Percent 3 2 2 4" xfId="4774" xr:uid="{025D93AB-2F0E-4B1B-8AA2-A1AE801D08B1}"/>
    <cellStyle name="Percent 3 2 2 4 2" xfId="27092" xr:uid="{A06B466B-74BE-4571-80FA-2FFF8CECDF38}"/>
    <cellStyle name="Percent 3 2 2 5" xfId="9269" xr:uid="{832BFA8B-F9F8-4DE4-A008-D3BD2A6E9B3A}"/>
    <cellStyle name="Percent 3 2 2 6" xfId="11499" xr:uid="{4AC7BFED-D5D9-41BA-98D8-1B009C5691E4}"/>
    <cellStyle name="Percent 3 2 3" xfId="996" xr:uid="{43E6A1CC-592A-4B15-B2F9-FBDFB4980A0C}"/>
    <cellStyle name="Percent 3 2 3 2" xfId="2037" xr:uid="{F5C58B7B-14C6-4957-AE7D-4D115A7209AA}"/>
    <cellStyle name="Percent 3 2 3 2 2" xfId="4061" xr:uid="{345B92B7-88BE-4588-9BF1-7139C97617BB}"/>
    <cellStyle name="Percent 3 2 3 2 2 2" xfId="8070" xr:uid="{FB8E10C4-6050-4289-9735-DC8165B990E1}"/>
    <cellStyle name="Percent 3 2 3 2 2 3" xfId="28949" xr:uid="{FDD283E1-D3CE-480E-A8F3-8C276CE9BE64}"/>
    <cellStyle name="Percent 3 2 3 2 3" xfId="6079" xr:uid="{0BAF0470-F8EA-44C7-9748-9BBB2F8147D0}"/>
    <cellStyle name="Percent 3 2 3 2 4" xfId="10574" xr:uid="{C3252489-EA6A-47CE-8651-0E74C60417DD}"/>
    <cellStyle name="Percent 3 2 3 2 5" xfId="12804" xr:uid="{935696E3-E5CF-4208-AC66-7B435876FA34}"/>
    <cellStyle name="Percent 3 2 3 3" xfId="3024" xr:uid="{3AE4DEB4-58FD-4BBF-B30E-0BE7E0554292}"/>
    <cellStyle name="Percent 3 2 3 3 2" xfId="7033" xr:uid="{7CA04A88-4D16-4564-AEBE-A70F9140A5B7}"/>
    <cellStyle name="Percent 3 2 3 3 3" xfId="27952" xr:uid="{7B7E2CD2-A30A-4FBB-9661-01C20A44FD7C}"/>
    <cellStyle name="Percent 3 2 3 4" xfId="5042" xr:uid="{3413DFF4-50CE-41FA-93DA-2E177F710092}"/>
    <cellStyle name="Percent 3 2 3 4 2" xfId="27277" xr:uid="{42BC4C15-F9BD-45C9-ADB2-981F5C325A40}"/>
    <cellStyle name="Percent 3 2 3 5" xfId="9537" xr:uid="{5B9B4897-BCEE-4EA5-9BB8-9E24AE7BE3DF}"/>
    <cellStyle name="Percent 3 2 3 6" xfId="11767" xr:uid="{3641CDE9-EC10-4191-8304-0AFF39645406}"/>
    <cellStyle name="Percent 3 2 4" xfId="1503" xr:uid="{B28AEDD8-5C08-4CEC-83ED-278370FC12EA}"/>
    <cellStyle name="Percent 3 2 4 2" xfId="3527" xr:uid="{063108CA-FE3F-4954-B256-EFF289130F16}"/>
    <cellStyle name="Percent 3 2 4 2 2" xfId="7536" xr:uid="{FFB60F76-B4CB-4B3B-95FB-79320955F32D}"/>
    <cellStyle name="Percent 3 2 4 2 3" xfId="28441" xr:uid="{E0740A70-4715-4069-BDA4-2CCBAACADB7A}"/>
    <cellStyle name="Percent 3 2 4 3" xfId="5545" xr:uid="{84AE4BCD-7B94-432C-8D97-DC72E0F7A279}"/>
    <cellStyle name="Percent 3 2 4 4" xfId="10040" xr:uid="{9F6F0A53-1309-4BDF-8F09-ECDEF7C07514}"/>
    <cellStyle name="Percent 3 2 4 5" xfId="12270" xr:uid="{CAE40044-DB65-4DBA-832A-1170AD3A4E8D}"/>
    <cellStyle name="Percent 3 2 5" xfId="434" xr:uid="{1DF00CE2-5F2D-418C-9AD8-0282D8BFCF79}"/>
    <cellStyle name="Percent 3 2 5 2" xfId="2490" xr:uid="{BE077193-16C8-41E0-A9DB-8EF6190DCA45}"/>
    <cellStyle name="Percent 3 2 5 2 2" xfId="6499" xr:uid="{43C308BE-1FB5-4632-A55D-744C346345E7}"/>
    <cellStyle name="Percent 3 2 5 2 3" xfId="27473" xr:uid="{21813325-680F-4F5E-BE30-B2AD1C2B591B}"/>
    <cellStyle name="Percent 3 2 5 3" xfId="4505" xr:uid="{9BAB3804-6C36-488C-A600-7CF0A5D2780E}"/>
    <cellStyle name="Percent 3 2 5 4" xfId="9000" xr:uid="{ED1DA866-D74A-443F-8855-853CB4E965FA}"/>
    <cellStyle name="Percent 3 2 5 5" xfId="11224" xr:uid="{5CF8AB53-8E3F-48BC-AB02-6236B8EF3417}"/>
    <cellStyle name="Percent 3 2 6" xfId="27091" xr:uid="{1E373855-787A-49CB-8086-D37960852C6C}"/>
    <cellStyle name="Percent 3 20" xfId="194" xr:uid="{EEA21D2C-1F64-42BE-9DF1-FC7431A6BE12}"/>
    <cellStyle name="Percent 3 20 2" xfId="8610" xr:uid="{2A9A8F59-CB96-43D6-BC65-95AB539766C8}"/>
    <cellStyle name="Percent 3 21" xfId="11049" xr:uid="{0BF2A73D-EA32-413E-BC81-72664550FA6B}"/>
    <cellStyle name="Percent 3 3" xfId="538" xr:uid="{72366EFD-6759-4DD5-9C3D-386462E683CC}"/>
    <cellStyle name="Percent 3 3 2" xfId="783" xr:uid="{3472A521-E58F-41C7-8B08-C2EAC90D63C7}"/>
    <cellStyle name="Percent 3 3 2 2" xfId="1828" xr:uid="{BE0EE9EE-6706-40FF-94D5-5BB96A4A032F}"/>
    <cellStyle name="Percent 3 3 2 2 2" xfId="3852" xr:uid="{6CE5B0B1-F964-430F-87BF-A5D25A9C908A}"/>
    <cellStyle name="Percent 3 3 2 2 2 2" xfId="7861" xr:uid="{EC67AF73-FED6-43D6-8C02-DE29A4FF79AB}"/>
    <cellStyle name="Percent 3 3 2 2 2 3" xfId="28743" xr:uid="{DAE552BD-AE02-4737-9FCE-1ADF424F75B3}"/>
    <cellStyle name="Percent 3 3 2 2 3" xfId="5870" xr:uid="{3951B2B2-E5C6-47F1-B2C5-877539048F39}"/>
    <cellStyle name="Percent 3 3 2 2 4" xfId="10365" xr:uid="{B29C5D23-C398-4E25-8007-8FF1BE7DF36F}"/>
    <cellStyle name="Percent 3 3 2 2 5" xfId="12595" xr:uid="{950E77A8-5633-449B-93A9-3060DFE3D5D2}"/>
    <cellStyle name="Percent 3 3 2 3" xfId="2815" xr:uid="{CD3BBFFA-0904-4B7B-86F2-8B84FBF5D29B}"/>
    <cellStyle name="Percent 3 3 2 3 2" xfId="6824" xr:uid="{5DDB04B6-3BA1-4070-8F36-46B3C79D6E44}"/>
    <cellStyle name="Percent 3 3 2 3 3" xfId="27760" xr:uid="{200C62A0-8E44-45C1-8F99-5C656908F1D4}"/>
    <cellStyle name="Percent 3 3 2 4" xfId="4832" xr:uid="{32D789AC-05FA-4525-86E6-7781B5417BFB}"/>
    <cellStyle name="Percent 3 3 2 4 2" xfId="27094" xr:uid="{96F711F2-56EB-4BEB-A784-DF268A3F1B73}"/>
    <cellStyle name="Percent 3 3 2 5" xfId="9328" xr:uid="{BF0DB343-569E-42BD-9E16-4EC55B029118}"/>
    <cellStyle name="Percent 3 3 2 6" xfId="11557" xr:uid="{B1854C43-B814-40E2-A3C6-8A48572B0707}"/>
    <cellStyle name="Percent 3 3 3" xfId="1054" xr:uid="{F9A32B2D-3731-4F07-AA74-2EE506447E20}"/>
    <cellStyle name="Percent 3 3 3 2" xfId="2095" xr:uid="{0C37489F-0987-4B0A-9CE9-DD8883BE00C9}"/>
    <cellStyle name="Percent 3 3 3 2 2" xfId="4119" xr:uid="{0D9D40D4-B439-4065-B82B-F1AAE47993AE}"/>
    <cellStyle name="Percent 3 3 3 2 2 2" xfId="8128" xr:uid="{F7E809E7-3C9F-4887-8896-2F358C815F59}"/>
    <cellStyle name="Percent 3 3 3 2 2 3" xfId="29005" xr:uid="{B5E3936C-3F3C-4ACA-B1FC-3B2EAF97127D}"/>
    <cellStyle name="Percent 3 3 3 2 3" xfId="6137" xr:uid="{70D67F41-08B6-464A-8BC4-1E51EA7A9CDB}"/>
    <cellStyle name="Percent 3 3 3 2 4" xfId="10632" xr:uid="{5F7A92CA-EACF-44DA-BAA3-E352C0916106}"/>
    <cellStyle name="Percent 3 3 3 2 5" xfId="12862" xr:uid="{F06402DF-0C9E-41D6-8B38-7CB21665E37A}"/>
    <cellStyle name="Percent 3 3 3 3" xfId="3082" xr:uid="{A6AFD939-3296-429F-B41D-9E644B02719A}"/>
    <cellStyle name="Percent 3 3 3 3 2" xfId="7091" xr:uid="{D4A99EF8-0633-4DD9-969B-8D30D15838E0}"/>
    <cellStyle name="Percent 3 3 3 3 3" xfId="28007" xr:uid="{CE065DFF-7B68-4CD3-B82F-18A83845678C}"/>
    <cellStyle name="Percent 3 3 3 4" xfId="5100" xr:uid="{0F353E5E-7FBD-4ABF-BE65-ACF3B3DF5FC3}"/>
    <cellStyle name="Percent 3 3 3 5" xfId="9595" xr:uid="{4155BE16-E3EA-4299-B582-D6FB2C67800A}"/>
    <cellStyle name="Percent 3 3 3 6" xfId="11825" xr:uid="{099E1EF2-FF33-4EA3-80FF-68A7E5A46D1E}"/>
    <cellStyle name="Percent 3 3 4" xfId="1600" xr:uid="{E203E907-BA96-42B9-8F2B-4E8BE433F3BE}"/>
    <cellStyle name="Percent 3 3 4 2" xfId="3624" xr:uid="{A00997AC-847B-4BF5-81BA-E54747E7DD3F}"/>
    <cellStyle name="Percent 3 3 4 2 2" xfId="7633" xr:uid="{5732F0FD-237B-4CD7-8044-3EB5D6258172}"/>
    <cellStyle name="Percent 3 3 4 2 3" xfId="28533" xr:uid="{93DABDC1-0932-4AE4-AA77-074556A2CB9D}"/>
    <cellStyle name="Percent 3 3 4 3" xfId="5642" xr:uid="{87A70F8E-E558-4E30-A417-E8172C71C0EE}"/>
    <cellStyle name="Percent 3 3 4 4" xfId="10137" xr:uid="{43EA7B66-12E3-4AD7-9898-2650BC52D56E}"/>
    <cellStyle name="Percent 3 3 4 5" xfId="12367" xr:uid="{7F8B4E05-C16B-49F1-B178-3117770D43A0}"/>
    <cellStyle name="Percent 3 3 5" xfId="2587" xr:uid="{4B7EFB49-E7E5-461F-96C2-437318BEA24C}"/>
    <cellStyle name="Percent 3 3 5 2" xfId="6596" xr:uid="{110C9AAE-EB73-4CCD-A794-815B02D68631}"/>
    <cellStyle name="Percent 3 3 5 3" xfId="27553" xr:uid="{9D352154-966C-4C63-91BA-CAB2217160CA}"/>
    <cellStyle name="Percent 3 3 6" xfId="4603" xr:uid="{ADF6B782-FB68-4680-9171-21830BE336E6}"/>
    <cellStyle name="Percent 3 3 6 2" xfId="27093" xr:uid="{559D1460-A7BD-404E-AF06-094EDD267922}"/>
    <cellStyle name="Percent 3 3 7" xfId="9098" xr:uid="{9FF0D164-310D-435A-ABD0-DCE201337F82}"/>
    <cellStyle name="Percent 3 3 8" xfId="11323" xr:uid="{6931453D-F0EF-4130-8352-5C56F405DAC2}"/>
    <cellStyle name="Percent 3 4" xfId="566" xr:uid="{9F8B96D8-3137-4BD8-8EE8-7B366492BBC7}"/>
    <cellStyle name="Percent 3 4 2" xfId="804" xr:uid="{819F5D05-7116-41B2-B7E9-22DB2D241156}"/>
    <cellStyle name="Percent 3 4 2 2" xfId="1849" xr:uid="{73DA97BF-79BE-4184-AB55-66BD58CFF270}"/>
    <cellStyle name="Percent 3 4 2 2 2" xfId="3873" xr:uid="{C080B929-2B51-4B8E-BC83-0AEC8C6814B7}"/>
    <cellStyle name="Percent 3 4 2 2 2 2" xfId="7882" xr:uid="{ADEFC2F9-D1DD-4208-BD3F-3BD2AF92171F}"/>
    <cellStyle name="Percent 3 4 2 2 2 3" xfId="28763" xr:uid="{124943E3-41AA-4C67-A5C4-D00B38E6CB99}"/>
    <cellStyle name="Percent 3 4 2 2 3" xfId="5891" xr:uid="{00F35673-9CD2-4A9C-AD78-23C847A524C5}"/>
    <cellStyle name="Percent 3 4 2 2 4" xfId="10386" xr:uid="{B8209629-F94F-4D67-BDDC-FA883284D4E1}"/>
    <cellStyle name="Percent 3 4 2 2 5" xfId="12616" xr:uid="{A353708A-2A3D-41A3-A83B-BDFBFBF4CD96}"/>
    <cellStyle name="Percent 3 4 2 3" xfId="2836" xr:uid="{16885F5F-F058-4A36-AE29-62AD098E724A}"/>
    <cellStyle name="Percent 3 4 2 3 2" xfId="6845" xr:uid="{74B651B6-37BB-44EA-BA9A-9BF8697B9033}"/>
    <cellStyle name="Percent 3 4 2 3 3" xfId="27779" xr:uid="{68DC2A9F-212D-4682-BE7C-0FD8BEB61310}"/>
    <cellStyle name="Percent 3 4 2 4" xfId="4853" xr:uid="{4799E57A-EA60-4138-AA65-3BDFC87D68C6}"/>
    <cellStyle name="Percent 3 4 2 5" xfId="9349" xr:uid="{3746DAB7-6624-44F5-914B-1C51D553C0BB}"/>
    <cellStyle name="Percent 3 4 2 6" xfId="11578" xr:uid="{4AC783AC-1DFF-4ECB-A2DE-996A13A416F6}"/>
    <cellStyle name="Percent 3 4 3" xfId="1075" xr:uid="{EA002537-B1DE-478E-9EBB-4CF5E496A2A9}"/>
    <cellStyle name="Percent 3 4 3 2" xfId="2116" xr:uid="{F8C52A97-D1FB-443F-83E9-827C00D4DAA0}"/>
    <cellStyle name="Percent 3 4 3 2 2" xfId="4140" xr:uid="{2FD0BFB9-4110-4400-8B8F-10B78FFF29DE}"/>
    <cellStyle name="Percent 3 4 3 2 2 2" xfId="8149" xr:uid="{BED95821-3630-47D6-9DA1-A9CF7037C9BC}"/>
    <cellStyle name="Percent 3 4 3 2 2 3" xfId="29026" xr:uid="{03D1059C-A3F3-4C84-9194-9ABD43621095}"/>
    <cellStyle name="Percent 3 4 3 2 3" xfId="6158" xr:uid="{A5E63683-51FA-4E57-A85A-69B5F2E97A8B}"/>
    <cellStyle name="Percent 3 4 3 2 4" xfId="10653" xr:uid="{A72557F2-CBBE-4FE9-84CE-6873B07E03D7}"/>
    <cellStyle name="Percent 3 4 3 2 5" xfId="12883" xr:uid="{BDDB990B-CB8E-45CB-8344-7FEEFEC0E99A}"/>
    <cellStyle name="Percent 3 4 3 3" xfId="3103" xr:uid="{3E45F519-F96B-419C-81E8-220DDF4AD826}"/>
    <cellStyle name="Percent 3 4 3 3 2" xfId="7112" xr:uid="{3E944903-F3EB-4F8F-A847-BC609BB16406}"/>
    <cellStyle name="Percent 3 4 3 3 3" xfId="28027" xr:uid="{8B805762-0AD5-4993-A873-BA3EB5C9D072}"/>
    <cellStyle name="Percent 3 4 3 4" xfId="5121" xr:uid="{EF94D664-8A2F-4522-8957-D589C0846798}"/>
    <cellStyle name="Percent 3 4 3 5" xfId="9616" xr:uid="{2BC9E846-1D4C-46E2-9FA6-526658E3DBD0}"/>
    <cellStyle name="Percent 3 4 3 6" xfId="11846" xr:uid="{032A2599-1488-4355-A19F-FD5101CCC54F}"/>
    <cellStyle name="Percent 3 4 4" xfId="1624" xr:uid="{854E64CA-0129-48F0-A680-ADF37A22DCA9}"/>
    <cellStyle name="Percent 3 4 4 2" xfId="3648" xr:uid="{40239A7C-0522-47C2-B3C3-1B66CB98CCF5}"/>
    <cellStyle name="Percent 3 4 4 2 2" xfId="7657" xr:uid="{3A08633E-8C3B-402B-82E7-2FB8BFE048A0}"/>
    <cellStyle name="Percent 3 4 4 2 3" xfId="28557" xr:uid="{C7BFBC36-2DC4-49AB-92FA-188A2003247B}"/>
    <cellStyle name="Percent 3 4 4 3" xfId="5666" xr:uid="{B61255E3-CD31-4857-8DF1-1A14426B8280}"/>
    <cellStyle name="Percent 3 4 4 4" xfId="10161" xr:uid="{131DBFDF-C750-4E3F-9D72-AA4D5E28B9AF}"/>
    <cellStyle name="Percent 3 4 4 5" xfId="12391" xr:uid="{01EEDEEA-F73F-48AA-901F-7B5294511667}"/>
    <cellStyle name="Percent 3 4 5" xfId="2611" xr:uid="{28717256-9805-4CC9-912C-2C4E2E944142}"/>
    <cellStyle name="Percent 3 4 5 2" xfId="6620" xr:uid="{14CD4EFE-05D3-4456-ABAD-A4DC15EE8002}"/>
    <cellStyle name="Percent 3 4 5 3" xfId="27578" xr:uid="{14E72149-4EAD-48E3-A6D8-116113AEABA8}"/>
    <cellStyle name="Percent 3 4 6" xfId="4627" xr:uid="{7FBF403F-D2BA-4A56-A16E-D429FB8D3791}"/>
    <cellStyle name="Percent 3 4 6 2" xfId="27095" xr:uid="{C5ABE635-DF7D-4D7D-A564-06E7FFE571CC}"/>
    <cellStyle name="Percent 3 4 7" xfId="9122" xr:uid="{0D9D5EE5-25C6-4D13-ACEF-882901EBF650}"/>
    <cellStyle name="Percent 3 4 8" xfId="11347" xr:uid="{0EA91461-95E1-4264-8197-E50966ADA106}"/>
    <cellStyle name="Percent 3 5" xfId="590" xr:uid="{9EE8721A-4A1D-4151-8E7B-F434D50EFDE2}"/>
    <cellStyle name="Percent 3 5 2" xfId="874" xr:uid="{5CB105B5-2CD0-47B8-B360-94DE882777CF}"/>
    <cellStyle name="Percent 3 5 2 2" xfId="1915" xr:uid="{C47C845E-434E-4850-81F9-E7BB1CEAB0A8}"/>
    <cellStyle name="Percent 3 5 2 2 2" xfId="3939" xr:uid="{E1ABF179-1B95-42C6-8BC4-755A20235242}"/>
    <cellStyle name="Percent 3 5 2 2 2 2" xfId="7948" xr:uid="{575383DF-8E1E-4F5C-A8CF-2738C54DD597}"/>
    <cellStyle name="Percent 3 5 2 2 2 3" xfId="28829" xr:uid="{9614D954-48E1-48B0-A95E-E9FB1342B6D5}"/>
    <cellStyle name="Percent 3 5 2 2 3" xfId="5957" xr:uid="{8585D1C6-65A3-4B6B-9E68-182233EC74D6}"/>
    <cellStyle name="Percent 3 5 2 2 4" xfId="10452" xr:uid="{17EC1F72-65B3-4DB6-9F23-097B5A3E34EC}"/>
    <cellStyle name="Percent 3 5 2 2 5" xfId="12682" xr:uid="{D6B7B285-1D8C-4405-AA39-3A1ED8FE0EEA}"/>
    <cellStyle name="Percent 3 5 2 3" xfId="2902" xr:uid="{6EDD0EC0-63AF-41BB-AC92-2DBA87F2F491}"/>
    <cellStyle name="Percent 3 5 2 3 2" xfId="6911" xr:uid="{A160E634-C9F7-47E2-BD85-6B986FF8F05A}"/>
    <cellStyle name="Percent 3 5 2 3 3" xfId="27844" xr:uid="{272BD937-D12B-430C-AACF-10BFACF98541}"/>
    <cellStyle name="Percent 3 5 2 4" xfId="4920" xr:uid="{C6B354CD-8216-4757-A24B-30C547690ADE}"/>
    <cellStyle name="Percent 3 5 2 5" xfId="9415" xr:uid="{521BB337-49FB-4486-B73C-7EF1BAB9F554}"/>
    <cellStyle name="Percent 3 5 2 6" xfId="11645" xr:uid="{5D9B4184-83CA-442B-95A9-AEDD1D55B3A4}"/>
    <cellStyle name="Percent 3 5 3" xfId="1141" xr:uid="{6AEC81EC-388B-4A02-A6F9-5CAD7B99EFC0}"/>
    <cellStyle name="Percent 3 5 3 2" xfId="2182" xr:uid="{35043ADB-2CD3-4B9E-A6B1-BDDC629A5A0E}"/>
    <cellStyle name="Percent 3 5 3 2 2" xfId="4206" xr:uid="{CF18F766-AC2E-4366-B28E-9F931FC586D6}"/>
    <cellStyle name="Percent 3 5 3 2 2 2" xfId="8215" xr:uid="{2AF477E6-A5ED-405A-8972-49DD919EDD56}"/>
    <cellStyle name="Percent 3 5 3 2 2 3" xfId="29092" xr:uid="{822900E7-1BC7-4AEF-8012-FBEFC9A2A761}"/>
    <cellStyle name="Percent 3 5 3 2 3" xfId="6224" xr:uid="{DA3768EE-745B-4F66-9C19-4249A9533A8E}"/>
    <cellStyle name="Percent 3 5 3 2 4" xfId="10719" xr:uid="{C5C99F60-056A-4C85-8520-EAC639A96C7D}"/>
    <cellStyle name="Percent 3 5 3 2 5" xfId="12949" xr:uid="{2BCA3C51-F1A3-42FA-9739-F12C1880910F}"/>
    <cellStyle name="Percent 3 5 3 3" xfId="3169" xr:uid="{606C18C6-186A-43AB-AB09-40766F64E768}"/>
    <cellStyle name="Percent 3 5 3 3 2" xfId="7178" xr:uid="{D473DC09-5FE6-4954-8828-FA8028970805}"/>
    <cellStyle name="Percent 3 5 3 3 3" xfId="28092" xr:uid="{F3A3C243-E3CC-4365-A7F1-047AD51553CB}"/>
    <cellStyle name="Percent 3 5 3 4" xfId="5187" xr:uid="{99A06709-573E-476B-A49E-5E9A1C92A5DA}"/>
    <cellStyle name="Percent 3 5 3 5" xfId="9682" xr:uid="{CAD480CC-BA4A-44C1-976C-EACAD5CEB8EF}"/>
    <cellStyle name="Percent 3 5 3 6" xfId="11912" xr:uid="{970A4352-6F05-41CA-BB2E-6251F23FB972}"/>
    <cellStyle name="Percent 3 5 4" xfId="1648" xr:uid="{8F1A86EA-6338-45A5-BBD7-5EE62A2F54B4}"/>
    <cellStyle name="Percent 3 5 4 2" xfId="3672" xr:uid="{828FF959-042F-4517-BBFD-C16B2ECE962D}"/>
    <cellStyle name="Percent 3 5 4 2 2" xfId="7681" xr:uid="{9FC455D4-A0A2-470D-9405-1CA61F210FFA}"/>
    <cellStyle name="Percent 3 5 4 2 3" xfId="28581" xr:uid="{772BEB25-F6D0-49E6-B49E-7BBCECDFB09F}"/>
    <cellStyle name="Percent 3 5 4 3" xfId="5690" xr:uid="{B55E2B0D-2C4F-4341-891A-32B4F81E03EE}"/>
    <cellStyle name="Percent 3 5 4 4" xfId="10185" xr:uid="{520C6304-FA86-46B3-825A-8C6D51EF83EA}"/>
    <cellStyle name="Percent 3 5 4 5" xfId="12415" xr:uid="{44731BEB-33FC-41EF-A760-619EFF740D65}"/>
    <cellStyle name="Percent 3 5 5" xfId="2635" xr:uid="{E9BB06F1-ABEB-4E76-AD49-B19F3B7DAC22}"/>
    <cellStyle name="Percent 3 5 5 2" xfId="6644" xr:uid="{FB7E3B5A-5ED1-4DB2-AD6F-8C66BC334131}"/>
    <cellStyle name="Percent 3 5 5 3" xfId="27599" xr:uid="{2CB3EDF8-6B79-46E3-ADFB-305BC1ED7314}"/>
    <cellStyle name="Percent 3 5 6" xfId="4651" xr:uid="{1EAC40F0-45FF-41F3-A1DB-1D13814852CB}"/>
    <cellStyle name="Percent 3 5 6 2" xfId="27208" xr:uid="{7C2519B8-76AC-464C-BA1F-3886F728A378}"/>
    <cellStyle name="Percent 3 5 7" xfId="9146" xr:uid="{C1370994-B8DA-4B78-BFA2-DB6B6DEDC6B5}"/>
    <cellStyle name="Percent 3 5 8" xfId="11371" xr:uid="{FA6E2F1D-A11C-4259-B010-365DE6B765E0}"/>
    <cellStyle name="Percent 3 6" xfId="616" xr:uid="{3440CF67-C25A-4541-A151-419537A3DD86}"/>
    <cellStyle name="Percent 3 6 2" xfId="1672" xr:uid="{8F90EF8F-2862-42F4-B41C-61FD998BB394}"/>
    <cellStyle name="Percent 3 6 2 2" xfId="3696" xr:uid="{5913A399-E7D2-408E-B44F-D28C7887BF77}"/>
    <cellStyle name="Percent 3 6 2 2 2" xfId="7705" xr:uid="{E806B38F-3DE5-42EC-8E24-9219CE378BD5}"/>
    <cellStyle name="Percent 3 6 2 2 3" xfId="28604" xr:uid="{48E8FCC8-B9C4-43DB-BA44-8730B61AAE07}"/>
    <cellStyle name="Percent 3 6 2 3" xfId="5714" xr:uid="{536EB4C1-C708-4EDB-80D9-48DB3D2AE9D7}"/>
    <cellStyle name="Percent 3 6 2 4" xfId="10209" xr:uid="{EAB37BB0-F1DC-4C1D-AD60-BD144AD2195A}"/>
    <cellStyle name="Percent 3 6 2 5" xfId="12439" xr:uid="{BD8FD42E-A252-4B18-B93B-E9BE97D7BFBC}"/>
    <cellStyle name="Percent 3 6 3" xfId="2659" xr:uid="{F0511AD6-978A-43DB-AE3B-70078083C01E}"/>
    <cellStyle name="Percent 3 6 3 2" xfId="6668" xr:uid="{24A14551-8B7A-410C-ACFB-815671B990CC}"/>
    <cellStyle name="Percent 3 6 3 3" xfId="27620" xr:uid="{FBEADC63-AE42-4631-BD82-10E0681EB92F}"/>
    <cellStyle name="Percent 3 6 4" xfId="4675" xr:uid="{4E296FEF-9F71-49DE-87BE-F16D004FA339}"/>
    <cellStyle name="Percent 3 6 4 2" xfId="27090" xr:uid="{4D247919-DA00-48C8-A2EE-F4EA50201B32}"/>
    <cellStyle name="Percent 3 6 5" xfId="9170" xr:uid="{4F1C5014-4A3B-4DFD-A56B-7C86CE01016F}"/>
    <cellStyle name="Percent 3 6 6" xfId="11396" xr:uid="{1B13961A-7B10-4AC2-85AD-FF52C693F970}"/>
    <cellStyle name="Percent 3 7" xfId="898" xr:uid="{19BED5E6-D5F5-48E7-B15C-EF418C1BF099}"/>
    <cellStyle name="Percent 3 7 2" xfId="1939" xr:uid="{179683A1-D557-4CE1-91C6-88ED69E7EE0A}"/>
    <cellStyle name="Percent 3 7 2 2" xfId="3963" xr:uid="{7D782BCB-A20D-4A67-A044-CFF71D1E4BB2}"/>
    <cellStyle name="Percent 3 7 2 2 2" xfId="7972" xr:uid="{912733F9-B20F-4F59-BEFF-B80A577BAF01}"/>
    <cellStyle name="Percent 3 7 2 2 3" xfId="28852" xr:uid="{328A3E60-CFC6-4F95-9EFA-05E14842285D}"/>
    <cellStyle name="Percent 3 7 2 3" xfId="5981" xr:uid="{32B7462A-CD24-4E7B-AFAB-71513C0C1A97}"/>
    <cellStyle name="Percent 3 7 2 4" xfId="10476" xr:uid="{942578B1-C30D-4182-84EF-5FC3254CAF54}"/>
    <cellStyle name="Percent 3 7 2 5" xfId="12706" xr:uid="{2FCC1384-6669-4633-B0B5-7DE5223FA8F7}"/>
    <cellStyle name="Percent 3 7 3" xfId="2926" xr:uid="{B86B0817-9505-4E17-BA2F-3EC0BDFE89E5}"/>
    <cellStyle name="Percent 3 7 3 2" xfId="6935" xr:uid="{75594656-4BD8-41E2-9A35-5CFA7271DF28}"/>
    <cellStyle name="Percent 3 7 3 3" xfId="27867" xr:uid="{4FBF4CF6-F378-4FA2-8251-7D9128142D87}"/>
    <cellStyle name="Percent 3 7 4" xfId="4944" xr:uid="{4014B5D8-CC15-4609-840E-6B40857CC329}"/>
    <cellStyle name="Percent 3 7 5" xfId="9439" xr:uid="{223929E8-6DD7-4B44-9047-0E4C87F77E90}"/>
    <cellStyle name="Percent 3 7 6" xfId="11669" xr:uid="{631F4DBC-7930-4B35-B37D-B6CFEFDF39BF}"/>
    <cellStyle name="Percent 3 8" xfId="1167" xr:uid="{AA5A03CA-6F7E-49FB-A047-A8F9EF2E1005}"/>
    <cellStyle name="Percent 3 8 2" xfId="2208" xr:uid="{7230D5D8-00BF-49C1-999A-4F9368BF9100}"/>
    <cellStyle name="Percent 3 8 2 2" xfId="4232" xr:uid="{58D30AA5-E927-4FA3-A27B-ACBD199C42AE}"/>
    <cellStyle name="Percent 3 8 2 2 2" xfId="8241" xr:uid="{4C5FECBF-EF10-432B-B651-40B71D3B627D}"/>
    <cellStyle name="Percent 3 8 2 2 3" xfId="29117" xr:uid="{8D7FD907-A175-44A9-A88A-FF9182844CFB}"/>
    <cellStyle name="Percent 3 8 2 3" xfId="6250" xr:uid="{9055A223-6B7A-40B9-B061-9B66E2F4B411}"/>
    <cellStyle name="Percent 3 8 2 4" xfId="10745" xr:uid="{6FFDBF29-7D5A-4904-BC50-CE392DDEDA5F}"/>
    <cellStyle name="Percent 3 8 2 5" xfId="12975" xr:uid="{DBFBCF11-0014-4859-B673-DB0CFC38ACCA}"/>
    <cellStyle name="Percent 3 8 3" xfId="3195" xr:uid="{1BE40301-9163-416F-A828-978089570AD8}"/>
    <cellStyle name="Percent 3 8 3 2" xfId="7204" xr:uid="{A71C10FE-BD8E-4E17-8B10-E3952ACF88D6}"/>
    <cellStyle name="Percent 3 8 3 3" xfId="28117" xr:uid="{687485FF-8C94-4EAE-B396-BFC3EA156CFA}"/>
    <cellStyle name="Percent 3 8 4" xfId="5213" xr:uid="{CD1E8A01-3E51-4581-981E-3B26CE30A4DF}"/>
    <cellStyle name="Percent 3 8 5" xfId="9708" xr:uid="{369CD09F-18C8-4BA9-BD30-7C9965598C1E}"/>
    <cellStyle name="Percent 3 8 6" xfId="11938" xr:uid="{0FCD3089-F15E-463F-BA5F-E724986C54DE}"/>
    <cellStyle name="Percent 3 9" xfId="1192" xr:uid="{3BECA608-8A17-4761-8816-8124CD4B83FD}"/>
    <cellStyle name="Percent 3 9 2" xfId="2233" xr:uid="{526A652C-DAA9-4175-81AE-840008CB91D0}"/>
    <cellStyle name="Percent 3 9 2 2" xfId="4257" xr:uid="{42EB36BE-E4B1-478C-962A-E351A6708020}"/>
    <cellStyle name="Percent 3 9 2 2 2" xfId="8266" xr:uid="{8B383727-C27D-4366-99A3-B02B8F9ACB90}"/>
    <cellStyle name="Percent 3 9 2 2 3" xfId="29141" xr:uid="{6AE71626-D63D-4292-A891-6D18F038C625}"/>
    <cellStyle name="Percent 3 9 2 3" xfId="6275" xr:uid="{BCF8FC21-BE1C-4707-9818-83A75CC2FAC8}"/>
    <cellStyle name="Percent 3 9 2 4" xfId="10770" xr:uid="{901B140E-C938-4771-B147-475D98EDB30B}"/>
    <cellStyle name="Percent 3 9 2 5" xfId="13000" xr:uid="{C8B7F562-5508-400C-B7F7-82CAEF357DA9}"/>
    <cellStyle name="Percent 3 9 3" xfId="3220" xr:uid="{A7B51BE8-33B9-4412-8D9B-BCC73F78D020}"/>
    <cellStyle name="Percent 3 9 3 2" xfId="7229" xr:uid="{C2487103-619A-4599-89AC-DEFA752F9125}"/>
    <cellStyle name="Percent 3 9 3 3" xfId="28140" xr:uid="{AAD2AB6E-A006-4F08-9767-067C27BC8AE6}"/>
    <cellStyle name="Percent 3 9 4" xfId="5238" xr:uid="{525B571B-14DA-4AFA-AAD0-C7484ACFF0C7}"/>
    <cellStyle name="Percent 3 9 5" xfId="9733" xr:uid="{43F0EFE2-E5D1-483B-ACFA-D2D2E88DCE51}"/>
    <cellStyle name="Percent 3 9 6" xfId="11963" xr:uid="{1E501244-E54B-4ADD-A5B1-CC40FB1F2EE1}"/>
    <cellStyle name="Percent 30" xfId="2355" xr:uid="{4007E721-F23E-4C39-B1D7-570573F47DA4}"/>
    <cellStyle name="Percent 31" xfId="8545" xr:uid="{05149019-2E48-49D0-85D5-646C0612C80E}"/>
    <cellStyle name="Percent 32" xfId="10945" xr:uid="{FE44557A-BB05-40BB-9499-C7E19A4C2833}"/>
    <cellStyle name="Percent 32 2" xfId="27224" xr:uid="{379E853C-7445-49BE-90AE-6924B81A7FFC}"/>
    <cellStyle name="Percent 33" xfId="10931" xr:uid="{92DEFCAE-1D61-421A-B135-E2146DAD6A61}"/>
    <cellStyle name="Percent 33 2" xfId="13136" xr:uid="{D97B1C25-FC03-412C-80E8-6CFEDF40A855}"/>
    <cellStyle name="Percent 34" xfId="8949" xr:uid="{B2C77434-5080-4813-9F56-B35D50CED64F}"/>
    <cellStyle name="Percent 34 2" xfId="28376" xr:uid="{BF3C74CA-BE8D-4B00-8E96-C1BABC3B7D03}"/>
    <cellStyle name="Percent 35" xfId="10893" xr:uid="{0869E563-C444-4D58-984D-05C9DA7562C5}"/>
    <cellStyle name="Percent 36" xfId="10988" xr:uid="{99D09CB0-B408-4FC2-99BD-8E08797AF366}"/>
    <cellStyle name="Percent 37" xfId="10991" xr:uid="{88E56013-3D3B-4109-BDA8-162AEE1424CB}"/>
    <cellStyle name="Percent 38" xfId="10994" xr:uid="{B0F58D0C-CF3E-43D6-B647-CC7CDECB3C7B}"/>
    <cellStyle name="Percent 39" xfId="10997" xr:uid="{9949F2BC-FCCC-4C0C-A379-92923BA6E7CD}"/>
    <cellStyle name="Percent 4" xfId="439" xr:uid="{6580B031-A136-4A43-8F61-67536D4B2FB7}"/>
    <cellStyle name="Percent 4 2" xfId="547" xr:uid="{33154FF7-D293-4806-A046-141C58A32588}"/>
    <cellStyle name="Percent 4 2 2" xfId="835" xr:uid="{56D65034-CE75-4CFF-B719-D841CB6CCE61}"/>
    <cellStyle name="Percent 4 2 2 2" xfId="2353" xr:uid="{2F359F8E-8D52-47F5-A33C-F6EB46897E0D}"/>
    <cellStyle name="Percent 4 2 2 3" xfId="27807" xr:uid="{33DF6963-FED4-4C49-A53A-5151E8554D73}"/>
    <cellStyle name="Percent 4 2 2 4" xfId="27098" xr:uid="{661F941F-0C43-4A33-86CF-A104551AF364}"/>
    <cellStyle name="Percent 4 2 3" xfId="624" xr:uid="{1CCF0E43-9DDD-4A51-A0CA-0B6D3FBF3BB6}"/>
    <cellStyle name="Percent 4 2 3 2" xfId="27627" xr:uid="{991BB684-6C6E-4698-B439-1842DECCCD6D}"/>
    <cellStyle name="Percent 4 2 3 3" xfId="27099" xr:uid="{8A77CDF8-B1E0-46C1-8881-4324CCBCEB8D}"/>
    <cellStyle name="Percent 4 2 4" xfId="4461" xr:uid="{6C5AF53F-B5F5-42CF-8470-BEB9E622322A}"/>
    <cellStyle name="Percent 4 2 4 2" xfId="27100" xr:uid="{8E2075EB-A819-4518-B2C1-03D1D2BC5DA7}"/>
    <cellStyle name="Percent 4 2 5" xfId="8477" xr:uid="{C28F0408-B42C-4E21-9A86-0D841DB87CD2}"/>
    <cellStyle name="Percent 4 2 5 2" xfId="27278" xr:uid="{31CA6D6A-6E4D-41D9-B259-6FAA93C9CF87}"/>
    <cellStyle name="Percent 4 2 6" xfId="27560" xr:uid="{50068592-A962-4BD2-A2E5-9A6A2295693C}"/>
    <cellStyle name="Percent 4 2 7" xfId="27097" xr:uid="{6800086F-831B-42E8-B68B-CC438943AE8B}"/>
    <cellStyle name="Percent 4 3" xfId="728" xr:uid="{35350E6F-EF9D-4A22-AE64-02DE014B1D17}"/>
    <cellStyle name="Percent 4 3 2" xfId="999" xr:uid="{AF8CCA18-591D-406D-A771-720966D49CED}"/>
    <cellStyle name="Percent 4 3 2 2" xfId="2040" xr:uid="{330149AD-A8D8-45CC-8D53-20C3806DDDD8}"/>
    <cellStyle name="Percent 4 3 2 2 2" xfId="4064" xr:uid="{4A48DBD3-8203-4EA7-B342-D1594B2F4CFB}"/>
    <cellStyle name="Percent 4 3 2 2 2 2" xfId="8073" xr:uid="{6CBC45E2-687A-43CF-BB34-75BA521039B7}"/>
    <cellStyle name="Percent 4 3 2 2 2 3" xfId="28952" xr:uid="{7E2DC673-D96E-406E-BA41-8849794901B4}"/>
    <cellStyle name="Percent 4 3 2 2 3" xfId="6082" xr:uid="{65428374-2F23-4E08-95D1-CA797F0B9084}"/>
    <cellStyle name="Percent 4 3 2 2 4" xfId="10577" xr:uid="{535BB87C-D577-4A20-B082-78672B4BE60A}"/>
    <cellStyle name="Percent 4 3 2 2 5" xfId="12807" xr:uid="{F86F3E2B-6875-4397-8A0B-FF3405176DAC}"/>
    <cellStyle name="Percent 4 3 2 3" xfId="3027" xr:uid="{A3190C8E-E143-4E79-B1AF-C1984A2C8343}"/>
    <cellStyle name="Percent 4 3 2 3 2" xfId="7036" xr:uid="{9E11487B-2B19-445C-8BA5-C14883B35377}"/>
    <cellStyle name="Percent 4 3 2 3 3" xfId="27955" xr:uid="{D8D1F3FF-A2E6-4CB1-90FE-2FD4429A92BB}"/>
    <cellStyle name="Percent 4 3 2 4" xfId="5045" xr:uid="{F9ABF9F0-5BE0-4294-8BDF-E3EB3872425A}"/>
    <cellStyle name="Percent 4 3 2 5" xfId="9540" xr:uid="{2E6E9F3B-31EA-4D0D-A899-000BDAE36751}"/>
    <cellStyle name="Percent 4 3 2 6" xfId="11770" xr:uid="{395AF97C-0F0A-4F8E-8C7D-B780915D1A0E}"/>
    <cellStyle name="Percent 4 3 3" xfId="1773" xr:uid="{6223E5B6-150B-4BFE-B4AB-9484C9F3D30F}"/>
    <cellStyle name="Percent 4 3 3 2" xfId="3797" xr:uid="{2DFB2207-B8C2-4A76-9A3C-06DF3EAD3405}"/>
    <cellStyle name="Percent 4 3 3 2 2" xfId="7806" xr:uid="{F3651B22-3B31-4B8B-95B9-685C578D047E}"/>
    <cellStyle name="Percent 4 3 3 2 3" xfId="28691" xr:uid="{434F2AB3-2F2F-44A6-9C7F-984CE2E3DF51}"/>
    <cellStyle name="Percent 4 3 3 3" xfId="5815" xr:uid="{4D246D86-C854-4ADA-95EC-C2CC2E72B830}"/>
    <cellStyle name="Percent 4 3 3 4" xfId="10310" xr:uid="{09B75332-DED6-4703-B8F8-B3187E711220}"/>
    <cellStyle name="Percent 4 3 3 5" xfId="12540" xr:uid="{FBA7E48F-007C-4483-9E86-B8A784593755}"/>
    <cellStyle name="Percent 4 3 4" xfId="2760" xr:uid="{B34468E4-E8AB-41A4-B298-283B50F9D1BB}"/>
    <cellStyle name="Percent 4 3 4 2" xfId="6769" xr:uid="{DC7021C4-B281-44C4-B9A0-030FE0441C6B}"/>
    <cellStyle name="Percent 4 3 4 3" xfId="27709" xr:uid="{46D2FA97-6CBD-4A04-82BD-79CC8A0B4F9D}"/>
    <cellStyle name="Percent 4 3 5" xfId="4777" xr:uid="{5DD888CE-3103-4883-BA9E-B06C15FDD231}"/>
    <cellStyle name="Percent 4 3 5 2" xfId="27101" xr:uid="{14ED955D-DC5D-4D07-AAA6-5BB66801B047}"/>
    <cellStyle name="Percent 4 3 6" xfId="9273" xr:uid="{65EB83DE-DFB5-4461-ADA4-2E5F020E095D}"/>
    <cellStyle name="Percent 4 3 7" xfId="11502" xr:uid="{779C645A-F91D-4206-B0F2-2351C717EE4B}"/>
    <cellStyle name="Percent 4 4" xfId="1506" xr:uid="{8528AEA1-4235-43F7-A0BC-013A1B41F50A}"/>
    <cellStyle name="Percent 4 4 2" xfId="3530" xr:uid="{F80F67E7-0B22-4E4A-B6CA-AD19A5C90DBB}"/>
    <cellStyle name="Percent 4 4 2 2" xfId="7539" xr:uid="{E9B2B63E-3B59-4EC1-ABD7-4D55B4AC851B}"/>
    <cellStyle name="Percent 4 4 2 3" xfId="28444" xr:uid="{78B19CAB-88E0-49A5-AE21-6D19F4DC428A}"/>
    <cellStyle name="Percent 4 4 3" xfId="5548" xr:uid="{4AD89B92-CD1B-4864-8BED-31D708D42D19}"/>
    <cellStyle name="Percent 4 4 3 2" xfId="27102" xr:uid="{3689AA64-8E0F-4330-902C-33B8E4E508A4}"/>
    <cellStyle name="Percent 4 4 4" xfId="10043" xr:uid="{8486B886-912E-4E4B-BD99-51E7D5B4C2A2}"/>
    <cellStyle name="Percent 4 4 5" xfId="12273" xr:uid="{DD895E9E-A47F-4F62-A15B-5D311BD1E6E6}"/>
    <cellStyle name="Percent 4 5" xfId="2493" xr:uid="{6B3E74F0-87A1-4E48-A74F-581F934ED91A}"/>
    <cellStyle name="Percent 4 5 2" xfId="6502" xr:uid="{1499A605-D3E5-45FE-B356-DCF9BF02773B}"/>
    <cellStyle name="Percent 4 5 2 2" xfId="29252" xr:uid="{2D847EA6-293C-4598-A5E1-C2DAF773D3BC}"/>
    <cellStyle name="Percent 4 5 3" xfId="9004" xr:uid="{C74E4F0F-0060-4D54-A3EB-AD373C9FDD79}"/>
    <cellStyle name="Percent 4 5 3 2" xfId="27103" xr:uid="{36DEB431-DF1F-45AE-A5CD-E3BBEF05E7E8}"/>
    <cellStyle name="Percent 4 5 4" xfId="11228" xr:uid="{7ABDD8F5-94FD-4444-ACE2-AF401127E64E}"/>
    <cellStyle name="Percent 4 6" xfId="4509" xr:uid="{6371E4F3-A1A0-4317-8EF8-B6E9E1281CC6}"/>
    <cellStyle name="Percent 4 6 2" xfId="27104" xr:uid="{BD07145F-DF2D-4393-AE6E-CDB23DAF358A}"/>
    <cellStyle name="Percent 4 7" xfId="27209" xr:uid="{C8C462B3-7B49-4139-8261-DBF7EEA72DE0}"/>
    <cellStyle name="Percent 4 8" xfId="27096" xr:uid="{5CB4AD1D-56FF-4F48-8BF5-0F4E9FC476EE}"/>
    <cellStyle name="Percent 4 9" xfId="27477" xr:uid="{8A53732D-4BFB-4845-A94C-3C6955648C1A}"/>
    <cellStyle name="Percent 40" xfId="11000" xr:uid="{52846FB4-A7D9-4432-9E6A-CA21590BFE2C}"/>
    <cellStyle name="Percent 41" xfId="11001" xr:uid="{C64DF3D1-6288-4456-86F3-9AB2B302E5F0}"/>
    <cellStyle name="Percent 42" xfId="11047" xr:uid="{F557C63C-C50E-42E8-8AE1-4F67D522F106}"/>
    <cellStyle name="Percent 43" xfId="29436" xr:uid="{BBAC8E2B-7F09-40F8-A2A5-9613C54020C0}"/>
    <cellStyle name="Percent 44" xfId="29427" xr:uid="{98656939-C359-44AF-BCB7-A7B6AC31843F}"/>
    <cellStyle name="Percent 45" xfId="29467" xr:uid="{2DE2985F-3BA3-44E5-A022-A14C730E89C2}"/>
    <cellStyle name="Percent 46" xfId="29471" xr:uid="{B8EA61C3-13A1-4A37-9595-3ED325B11852}"/>
    <cellStyle name="Percent 460" xfId="5" xr:uid="{00000000-0005-0000-0000-00002A000000}"/>
    <cellStyle name="Percent 47" xfId="29426" xr:uid="{85B60667-3584-4148-917F-874EA7348DAD}"/>
    <cellStyle name="Percent 48" xfId="29525" xr:uid="{707EAC90-37EF-4CB3-AA3C-2D48BB746DC7}"/>
    <cellStyle name="Percent 49" xfId="29522" xr:uid="{7FF9BC55-5F98-4363-8B4E-5232D9F9D3B0}"/>
    <cellStyle name="Percent 5" xfId="436" xr:uid="{EF606DEE-1A61-4395-9E69-C152F9602131}"/>
    <cellStyle name="Percent 5 2" xfId="549" xr:uid="{6406BDF2-1463-4039-A57F-02CDBFF2EEB1}"/>
    <cellStyle name="Percent 5 2 2" xfId="836" xr:uid="{75876F3D-FB73-44E1-986F-06C78F26309F}"/>
    <cellStyle name="Percent 5 2 3" xfId="725" xr:uid="{CFCFD033-164B-4752-AB16-FB6BCC89AA9F}"/>
    <cellStyle name="Percent 5 2 3 2" xfId="2350" xr:uid="{EF302A00-858A-4C51-A9F7-CD98872972AF}"/>
    <cellStyle name="Percent 5 2 4" xfId="27562" xr:uid="{B3AA4944-ABCE-4060-BB95-D87E6D68F1C2}"/>
    <cellStyle name="Percent 5 2 5" xfId="27106" xr:uid="{874FDEA5-DEF0-41DB-BB7D-9879D1A482D7}"/>
    <cellStyle name="Percent 5 3" xfId="2342" xr:uid="{9DCB80C4-809C-4A27-AA31-97D2AC22ECBB}"/>
    <cellStyle name="Percent 5 3 2" xfId="29243" xr:uid="{63B95C82-9667-4391-977F-8330B5C1A70B}"/>
    <cellStyle name="Percent 5 3 3" xfId="27107" xr:uid="{DB3B9AD7-6763-4AE4-A77B-077AF3D440CC}"/>
    <cellStyle name="Percent 5 4" xfId="8437" xr:uid="{FA320209-39A4-4218-9EDF-1FE0351C6E19}"/>
    <cellStyle name="Percent 5 4 2" xfId="9001" xr:uid="{E6AE19CB-F516-4982-B36B-52A9612C2172}"/>
    <cellStyle name="Percent 5 4 3" xfId="27274" xr:uid="{D69D988C-EBA6-4196-A955-AEDD82D4F00B}"/>
    <cellStyle name="Percent 5 5" xfId="8434" xr:uid="{8D6BB736-9517-4111-AD71-D4EC3679BF5C}"/>
    <cellStyle name="Percent 5 5 2" xfId="27105" xr:uid="{6E0AC8D0-0CBE-4153-A33C-EE33F0368D04}"/>
    <cellStyle name="Percent 5 6" xfId="8663" xr:uid="{A3B725D0-7FE2-4DB1-8D36-9C4D3337A8EC}"/>
    <cellStyle name="Percent 5 6 2" xfId="27474" xr:uid="{B75799E1-BB01-4F7E-9C63-E0FBEE69FF84}"/>
    <cellStyle name="Percent 5 7" xfId="13201" xr:uid="{67A9B85B-6B62-4905-96BB-B360A64FF545}"/>
    <cellStyle name="Percent 50" xfId="29523" xr:uid="{F634C256-18BA-4CD0-853C-86C20A70E926}"/>
    <cellStyle name="Percent 51" xfId="29423" xr:uid="{DA33569D-04B6-4FD8-9694-408BAC0AD5D1}"/>
    <cellStyle name="Percent 52" xfId="29460" xr:uid="{8DBF29AE-09F2-46BC-ACAA-89323CCA32F6}"/>
    <cellStyle name="Percent 53" xfId="29528" xr:uid="{C61CDE31-0F6D-427C-8EA4-39A2D6AC99AE}"/>
    <cellStyle name="Percent 54" xfId="29531" xr:uid="{F452F81A-BDFE-4566-9BDB-CB13B4908A5A}"/>
    <cellStyle name="Percent 55" xfId="29534" xr:uid="{73C5BC08-972B-4EE0-A83F-F60F46C4F74C}"/>
    <cellStyle name="Percent 56" xfId="29537" xr:uid="{3E094FAF-6AB5-466C-A66A-584EF3214210}"/>
    <cellStyle name="Percent 57" xfId="29540" xr:uid="{56EE44EB-2ED6-4EC6-B654-9A11E6D2E7A0}"/>
    <cellStyle name="Percent 58" xfId="29544" xr:uid="{C475054C-5D28-495B-87BD-1D16E39431C0}"/>
    <cellStyle name="Percent 59" xfId="29548" xr:uid="{EF06BA95-2CCF-4187-9863-44B7B74CE830}"/>
    <cellStyle name="Percent 6" xfId="427" xr:uid="{7F8E0C11-A6A0-4947-88C5-9E010FCF4C4C}"/>
    <cellStyle name="Percent 6 2" xfId="720" xr:uid="{E6C38C13-71F3-4552-9DFE-0A6A5B4E5435}"/>
    <cellStyle name="Percent 6 2 2" xfId="1767" xr:uid="{EA5C7185-F9F8-4147-BCCC-F7768BFB6A35}"/>
    <cellStyle name="Percent 6 2 2 2" xfId="3791" xr:uid="{69110EDF-3D9B-41B3-AA9B-8B49AD8EA693}"/>
    <cellStyle name="Percent 6 2 2 2 2" xfId="7800" xr:uid="{E45671CC-8D02-48B1-948E-1FEC34633080}"/>
    <cellStyle name="Percent 6 2 2 2 3" xfId="28686" xr:uid="{C38831E8-D1C0-4241-958C-5FCACB50545B}"/>
    <cellStyle name="Percent 6 2 2 3" xfId="5809" xr:uid="{3EB547D9-19B9-43AA-A2D0-94D53A7C1649}"/>
    <cellStyle name="Percent 6 2 2 4" xfId="10304" xr:uid="{20AA0588-C54C-4FA3-A033-E96659674490}"/>
    <cellStyle name="Percent 6 2 2 5" xfId="12534" xr:uid="{F5B84E86-EFC1-4018-9000-D7A0BB46044D}"/>
    <cellStyle name="Percent 6 2 3" xfId="2754" xr:uid="{7690DA50-82B2-4CAD-968D-2DCAE681D295}"/>
    <cellStyle name="Percent 6 2 3 2" xfId="6763" xr:uid="{18B9CAAD-A2DD-4816-B3B8-93E8C7B93ED0}"/>
    <cellStyle name="Percent 6 2 3 3" xfId="27704" xr:uid="{8F2662FD-2470-4E9B-9560-2A1A6A21DCBB}"/>
    <cellStyle name="Percent 6 2 4" xfId="4771" xr:uid="{EAE803FE-992B-409C-8291-C83F24AF8118}"/>
    <cellStyle name="Percent 6 2 4 2" xfId="27109" xr:uid="{BF7983E5-80D1-4D2A-A7DA-BBEB347DD806}"/>
    <cellStyle name="Percent 6 2 5" xfId="9266" xr:uid="{9C592F4B-591B-49D9-B09A-07F6D87CB117}"/>
    <cellStyle name="Percent 6 2 6" xfId="11495" xr:uid="{E6E5A795-E033-4ED5-AF34-622D259F9E02}"/>
    <cellStyle name="Percent 6 3" xfId="993" xr:uid="{29BBE4E8-12C7-400A-88EF-421F105F721C}"/>
    <cellStyle name="Percent 6 3 2" xfId="2034" xr:uid="{713E2EFB-81CA-4CFC-8CDC-3733EAA6C45B}"/>
    <cellStyle name="Percent 6 3 2 2" xfId="4058" xr:uid="{9905C5D0-9AB1-4711-98DF-5A2E765B63BF}"/>
    <cellStyle name="Percent 6 3 2 2 2" xfId="8067" xr:uid="{48FCB954-B848-40F6-B40D-885F7FC7A7FE}"/>
    <cellStyle name="Percent 6 3 2 2 3" xfId="28946" xr:uid="{A91F9A41-B87B-4EE9-BFE8-D87EF17609F4}"/>
    <cellStyle name="Percent 6 3 2 3" xfId="6076" xr:uid="{D3108691-AF00-4E1E-8933-0A09E82CDC8B}"/>
    <cellStyle name="Percent 6 3 2 4" xfId="10571" xr:uid="{AE228E34-79FF-4CA5-AFE8-1AA7C0714685}"/>
    <cellStyle name="Percent 6 3 2 5" xfId="12801" xr:uid="{518A24F2-7669-4883-AAB1-5419CFAA5634}"/>
    <cellStyle name="Percent 6 3 3" xfId="3021" xr:uid="{40C43D4F-CE66-4A6D-AE10-32242122EA19}"/>
    <cellStyle name="Percent 6 3 3 2" xfId="7030" xr:uid="{53E88F23-1B7B-4572-AFFD-04238EA3F585}"/>
    <cellStyle name="Percent 6 3 3 3" xfId="27949" xr:uid="{345FDFB6-67AF-48C5-B122-478CD3709804}"/>
    <cellStyle name="Percent 6 3 4" xfId="5039" xr:uid="{45E76419-37CE-45AF-B3E6-2D35E89E7089}"/>
    <cellStyle name="Percent 6 3 4 2" xfId="27230" xr:uid="{65F55A26-1B03-4457-91F5-17C8D362EE77}"/>
    <cellStyle name="Percent 6 3 5" xfId="9534" xr:uid="{A23F7310-0D00-4111-84B9-1EB7FB37AFB2}"/>
    <cellStyle name="Percent 6 3 6" xfId="11764" xr:uid="{BE4B3FBC-FA5C-4432-8521-CEFD5BBF2290}"/>
    <cellStyle name="Percent 6 4" xfId="1500" xr:uid="{5CCBA5AC-BB6E-43B7-A669-199736DC9F54}"/>
    <cellStyle name="Percent 6 4 2" xfId="3524" xr:uid="{EE9EA163-317B-49EB-A712-0567D93A323D}"/>
    <cellStyle name="Percent 6 4 2 2" xfId="7533" xr:uid="{2DD43D6F-B257-44DB-8397-209D097BE779}"/>
    <cellStyle name="Percent 6 4 2 3" xfId="28438" xr:uid="{64B101AA-838E-44AF-BE52-5C4263408B5F}"/>
    <cellStyle name="Percent 6 4 3" xfId="5542" xr:uid="{CC23933E-30B9-45F8-AC5C-D240E56FBD17}"/>
    <cellStyle name="Percent 6 4 3 2" xfId="27108" xr:uid="{5E95EBBC-FA36-46FF-A21E-D9414B6A42D2}"/>
    <cellStyle name="Percent 6 4 4" xfId="10037" xr:uid="{6DAF9E00-1B8F-47B3-9DD5-838E9780FF5A}"/>
    <cellStyle name="Percent 6 4 5" xfId="12267" xr:uid="{842AB775-E7B0-41EE-8624-57EBAA68D59F}"/>
    <cellStyle name="Percent 6 5" xfId="2487" xr:uid="{053AF57E-8AE9-4944-B16F-E012D804E8F1}"/>
    <cellStyle name="Percent 6 5 2" xfId="6496" xr:uid="{BAA5AB68-17AB-4D32-973F-C328A6C88D8C}"/>
    <cellStyle name="Percent 6 5 3" xfId="27470" xr:uid="{0A7C1738-BE20-4102-A06B-BBD9914E9F76}"/>
    <cellStyle name="Percent 6 6" xfId="4502" xr:uid="{D555A657-A2ED-457E-849A-CB090FBBB82F}"/>
    <cellStyle name="Percent 6 6 2" xfId="13202" xr:uid="{4A384EE3-C857-4ABB-B83D-6509EA985DD6}"/>
    <cellStyle name="Percent 6 7" xfId="8996" xr:uid="{8828BB32-9EC8-4FA3-A4C2-5889D298B4CA}"/>
    <cellStyle name="Percent 6 8" xfId="11218" xr:uid="{DEB22428-33D1-4C56-842F-52C379893D0B}"/>
    <cellStyle name="Percent 60" xfId="29551" xr:uid="{0B1C6949-BC06-40A8-9194-7D17DBA637A0}"/>
    <cellStyle name="Percent 61" xfId="29546" xr:uid="{7670FE57-E8B0-4CC3-A8E6-97E8DEAF8F5B}"/>
    <cellStyle name="Percent 62" xfId="29541" xr:uid="{98863FC0-7F71-44E7-8222-AEC08A6C696E}"/>
    <cellStyle name="Percent 63" xfId="29561" xr:uid="{FAE644B4-830E-4E4D-9FF6-62E31439AEF1}"/>
    <cellStyle name="Percent 64" xfId="29564" xr:uid="{B179847E-522D-4FA4-85CF-297BF28B5454}"/>
    <cellStyle name="Percent 65" xfId="29667" xr:uid="{339A0858-59AC-4A6C-A1CD-487DC6D43E90}"/>
    <cellStyle name="Percent 66" xfId="29625" xr:uid="{9995755E-0AAE-49B7-B59F-41C3E73E13BC}"/>
    <cellStyle name="Percent 67" xfId="29661" xr:uid="{0E6B9D8B-F306-46C2-84F8-1599893657DF}"/>
    <cellStyle name="Percent 68" xfId="29635" xr:uid="{FD4D3CE0-6150-4549-A656-2D7F7F4A4799}"/>
    <cellStyle name="Percent 69" xfId="29652" xr:uid="{96A996A9-9641-4525-9703-98F587D50076}"/>
    <cellStyle name="Percent 7" xfId="461" xr:uid="{0FA015DD-FE3F-48D1-9307-18C015301747}"/>
    <cellStyle name="Percent 7 2" xfId="748" xr:uid="{2435384A-CFA7-4B69-AF52-67D5CFD2DEB6}"/>
    <cellStyle name="Percent 7 2 2" xfId="1793" xr:uid="{E9E8F6D7-0CAA-4D73-92FA-A6C71E78F71A}"/>
    <cellStyle name="Percent 7 2 2 2" xfId="3817" xr:uid="{76C18E91-B9A9-438B-A4B5-560A6ECD617F}"/>
    <cellStyle name="Percent 7 2 2 2 2" xfId="7826" xr:uid="{61EE3551-25B3-4743-A57C-10C1EAB6EDD6}"/>
    <cellStyle name="Percent 7 2 2 2 3" xfId="28709" xr:uid="{D7798963-2F7E-40FE-9055-055A77A0378B}"/>
    <cellStyle name="Percent 7 2 2 3" xfId="5835" xr:uid="{1A90B296-3208-46FA-81CE-F17F354FCD48}"/>
    <cellStyle name="Percent 7 2 2 4" xfId="10330" xr:uid="{C5AC40B3-F256-4369-9EB1-66A148E7AB29}"/>
    <cellStyle name="Percent 7 2 2 5" xfId="12560" xr:uid="{EBE52C42-2261-4FD6-AC79-9FB96ED44E89}"/>
    <cellStyle name="Percent 7 2 3" xfId="2780" xr:uid="{AB8787CA-8E12-404D-830A-BA0AFED9B666}"/>
    <cellStyle name="Percent 7 2 3 2" xfId="6789" xr:uid="{9E28370A-D054-495D-A4F6-9928F6359753}"/>
    <cellStyle name="Percent 7 2 3 3" xfId="27726" xr:uid="{80A457E4-DD81-4C43-8B7D-557345530406}"/>
    <cellStyle name="Percent 7 2 4" xfId="4797" xr:uid="{BA8C4850-9B2E-485A-B2D6-C602314E6759}"/>
    <cellStyle name="Percent 7 2 4 2" xfId="27111" xr:uid="{D749A87F-9348-4266-890A-2E576DD535B5}"/>
    <cellStyle name="Percent 7 2 5" xfId="9293" xr:uid="{2E491993-D30F-4B4C-99D8-060C25079B23}"/>
    <cellStyle name="Percent 7 2 6" xfId="11522" xr:uid="{75538550-E9E2-4F90-801C-3C6C9F3E7E7A}"/>
    <cellStyle name="Percent 7 3" xfId="1019" xr:uid="{6C0E580F-0EA2-4175-8021-7780CDB968D5}"/>
    <cellStyle name="Percent 7 3 2" xfId="2060" xr:uid="{8FB4F6AC-FBEA-4835-88A2-B19D51A85E8F}"/>
    <cellStyle name="Percent 7 3 2 2" xfId="4084" xr:uid="{C7322936-413B-4198-B8D2-16F2E6E25274}"/>
    <cellStyle name="Percent 7 3 2 2 2" xfId="8093" xr:uid="{73C48DCE-9DF4-4CC2-865B-BA5364BB3537}"/>
    <cellStyle name="Percent 7 3 2 2 3" xfId="28970" xr:uid="{3B3AF856-2C0C-41BF-AF63-67E7E69740CB}"/>
    <cellStyle name="Percent 7 3 2 3" xfId="6102" xr:uid="{FDFE9BD1-5375-4CD6-A11B-CBCD246AE5BA}"/>
    <cellStyle name="Percent 7 3 2 4" xfId="10597" xr:uid="{CDFD0180-CC3C-40C0-8F54-1EA2DD2C3AD4}"/>
    <cellStyle name="Percent 7 3 2 5" xfId="12827" xr:uid="{1BBEF3FC-5284-44BF-ABDE-50D49D5842E7}"/>
    <cellStyle name="Percent 7 3 3" xfId="3047" xr:uid="{2521B953-5812-4B01-98A6-98A8C074E835}"/>
    <cellStyle name="Percent 7 3 3 2" xfId="7056" xr:uid="{D90BA51B-4D56-4450-BDE8-0A7B16EEEDD4}"/>
    <cellStyle name="Percent 7 3 3 3" xfId="27973" xr:uid="{F752DEA2-6536-4CE7-A88D-0FEBF9CB1677}"/>
    <cellStyle name="Percent 7 3 4" xfId="5065" xr:uid="{7D864C15-F38C-4B56-99A1-03BCCD314428}"/>
    <cellStyle name="Percent 7 3 4 2" xfId="27281" xr:uid="{8EF38188-C90A-407F-A474-C0B65752CCD1}"/>
    <cellStyle name="Percent 7 3 5" xfId="9560" xr:uid="{6346E788-577D-4965-99DE-C6067003656B}"/>
    <cellStyle name="Percent 7 3 6" xfId="11790" xr:uid="{1356C7FC-DF16-4F24-96AF-8BF0A7282C98}"/>
    <cellStyle name="Percent 7 4" xfId="1526" xr:uid="{B2C430CF-2B6B-46C3-BE40-2F4390B49FD9}"/>
    <cellStyle name="Percent 7 4 2" xfId="3550" xr:uid="{409D2E76-06AC-46F6-A99A-EBD05AAC1D35}"/>
    <cellStyle name="Percent 7 4 2 2" xfId="7559" xr:uid="{01C442D1-BD0C-4975-BE1D-18279EB9620D}"/>
    <cellStyle name="Percent 7 4 2 3" xfId="28462" xr:uid="{3C2380D6-3C95-472D-85E1-1C339812E316}"/>
    <cellStyle name="Percent 7 4 3" xfId="5568" xr:uid="{03D13D00-EEF1-4FF2-AD14-156592732AEF}"/>
    <cellStyle name="Percent 7 4 3 2" xfId="27110" xr:uid="{71A57F61-1A91-4871-B2E1-4D30A16C9156}"/>
    <cellStyle name="Percent 7 4 4" xfId="10063" xr:uid="{57227908-1A4A-46C7-ABAE-F8259C7458D3}"/>
    <cellStyle name="Percent 7 4 5" xfId="12293" xr:uid="{6DE2AB2F-3C84-49F9-9516-F32F865D3802}"/>
    <cellStyle name="Percent 7 5" xfId="2513" xr:uid="{796D12A5-05F3-4B1D-9854-86CD46373C72}"/>
    <cellStyle name="Percent 7 5 2" xfId="6522" xr:uid="{83807A35-CB38-4EEF-A1D1-46713D754469}"/>
    <cellStyle name="Percent 7 5 3" xfId="27494" xr:uid="{333994C5-A99D-4F72-AF8D-A7478A8FEA19}"/>
    <cellStyle name="Percent 7 6" xfId="4529" xr:uid="{3D3DD19F-89A3-4A17-A5D6-AABC2C511E33}"/>
    <cellStyle name="Percent 7 6 2" xfId="13203" xr:uid="{B8D4AD3F-54DE-4B81-8F8A-8820A7E8D20F}"/>
    <cellStyle name="Percent 7 7" xfId="9024" xr:uid="{E83FF55A-FCBC-4E37-A834-8C950231762D}"/>
    <cellStyle name="Percent 7 8" xfId="11248" xr:uid="{178B3E6B-CDFE-4DD1-9346-EDEC6D37F2D5}"/>
    <cellStyle name="Percent 70" xfId="29642" xr:uid="{384BFB22-E7D7-4D0D-88CB-B9417A37729E}"/>
    <cellStyle name="Percent 71" xfId="29646" xr:uid="{74690950-055D-4845-AE66-53A3729855FF}"/>
    <cellStyle name="Percent 72" xfId="29668" xr:uid="{28BF0D1A-0F8A-4031-99CC-A4EBA21B069A}"/>
    <cellStyle name="Percent 73" xfId="29631" xr:uid="{73303356-B4CA-4046-A6DA-016880E4EADC}"/>
    <cellStyle name="Percent 74" xfId="29656" xr:uid="{7847FDCC-6B35-43D6-BE6A-F211473E3633}"/>
    <cellStyle name="Percent 75" xfId="29639" xr:uid="{0748BDA2-86D8-460B-A038-10003B90E03B}"/>
    <cellStyle name="Percent 76" xfId="29649" xr:uid="{79A5124D-99FD-4482-A8DB-B3BBD67408A6}"/>
    <cellStyle name="Percent 77" xfId="29618" xr:uid="{1135B77B-265D-46E6-BD1D-4CA926F827F5}"/>
    <cellStyle name="Percent 78" xfId="29617" xr:uid="{A4232800-E450-4B84-B3E6-1E70BABECDDA}"/>
    <cellStyle name="Percent 79" xfId="29664" xr:uid="{C0444307-97FA-42FA-9F66-77B3F214FE33}"/>
    <cellStyle name="Percent 8" xfId="479" xr:uid="{10BA1087-F0F6-4988-AEE5-076D40169617}"/>
    <cellStyle name="Percent 8 2" xfId="766" xr:uid="{5BBA2112-3A43-4A85-9B54-BB0A87F294EA}"/>
    <cellStyle name="Percent 8 2 2" xfId="1811" xr:uid="{D0CDAAEA-6D26-4B10-A528-C5A7D48D0381}"/>
    <cellStyle name="Percent 8 2 2 2" xfId="3835" xr:uid="{BACA3D2E-4B10-4435-8436-99235E2BAED0}"/>
    <cellStyle name="Percent 8 2 2 2 2" xfId="7844" xr:uid="{7A0011DD-AC5F-42D5-8FF8-A3FA2D4FFC8E}"/>
    <cellStyle name="Percent 8 2 2 2 3" xfId="28726" xr:uid="{2FC90DE7-4F8A-4E8A-9252-7187B6468189}"/>
    <cellStyle name="Percent 8 2 2 3" xfId="5853" xr:uid="{4F848E56-B836-4CDE-AE43-0C2A156309C9}"/>
    <cellStyle name="Percent 8 2 2 4" xfId="10348" xr:uid="{F9C50279-2465-4D37-8BA7-FA3D073A85D3}"/>
    <cellStyle name="Percent 8 2 2 5" xfId="12578" xr:uid="{ACC21272-48AA-4D96-9021-3075D333D641}"/>
    <cellStyle name="Percent 8 2 3" xfId="2798" xr:uid="{0A32A80D-C94D-44D3-9DC9-A2BB8B9CC75A}"/>
    <cellStyle name="Percent 8 2 3 2" xfId="6807" xr:uid="{DCFBDD52-EEC8-463C-AE69-CC06EE2C0AE7}"/>
    <cellStyle name="Percent 8 2 3 3" xfId="27743" xr:uid="{7050A6E0-0FBC-48BA-8041-C3E493E1C6F6}"/>
    <cellStyle name="Percent 8 2 4" xfId="4815" xr:uid="{3E25EE5F-7F1E-414D-90F9-BF1055120266}"/>
    <cellStyle name="Percent 8 2 4 2" xfId="27112" xr:uid="{E537829F-06C3-478C-BCAC-49370BF4DC08}"/>
    <cellStyle name="Percent 8 2 5" xfId="9311" xr:uid="{2630E4CE-E8A0-478A-A4A8-B3D32C092C28}"/>
    <cellStyle name="Percent 8 2 6" xfId="11540" xr:uid="{FB27BDF4-B0F2-4FE0-80DF-C46496B824CD}"/>
    <cellStyle name="Percent 8 3" xfId="1037" xr:uid="{6FFD82BD-8B79-4C85-94D7-47AD09D3EFED}"/>
    <cellStyle name="Percent 8 3 2" xfId="2078" xr:uid="{4136483A-176B-4691-A6D3-1685322DD055}"/>
    <cellStyle name="Percent 8 3 2 2" xfId="4102" xr:uid="{9DB46267-83B1-4E27-8D36-434E6E0AD8C0}"/>
    <cellStyle name="Percent 8 3 2 2 2" xfId="8111" xr:uid="{9B360696-1881-442F-8D0C-D384991B74EA}"/>
    <cellStyle name="Percent 8 3 2 2 3" xfId="28988" xr:uid="{9D9DC635-0981-478B-AD6F-CF8A906D3A51}"/>
    <cellStyle name="Percent 8 3 2 3" xfId="6120" xr:uid="{D57F7524-A11F-449B-B9DF-A852BBA319E4}"/>
    <cellStyle name="Percent 8 3 2 4" xfId="10615" xr:uid="{0759E13C-A40A-4BFD-94AD-F9CCEC341F94}"/>
    <cellStyle name="Percent 8 3 2 5" xfId="12845" xr:uid="{7463A67A-2CB6-46E7-B7B8-F3FAC1B77D68}"/>
    <cellStyle name="Percent 8 3 3" xfId="3065" xr:uid="{3E4765FC-2957-47B9-8BB6-64A6B84F8EA3}"/>
    <cellStyle name="Percent 8 3 3 2" xfId="7074" xr:uid="{713DC703-5B70-438E-8C92-ED12F5EC4EFA}"/>
    <cellStyle name="Percent 8 3 3 3" xfId="27990" xr:uid="{F0B92F37-F431-4F77-A836-4198AF9899F2}"/>
    <cellStyle name="Percent 8 3 4" xfId="5083" xr:uid="{7F357D0E-320E-465D-BF15-7CE7B1ADCE82}"/>
    <cellStyle name="Percent 8 3 5" xfId="9578" xr:uid="{971B4051-C17C-47CB-B724-4614806555F8}"/>
    <cellStyle name="Percent 8 3 6" xfId="11808" xr:uid="{160B24FD-F9D3-40E8-AC8E-28F052D240BF}"/>
    <cellStyle name="Percent 8 4" xfId="1544" xr:uid="{33A1C992-CA91-4AC4-985A-1979DAC99B84}"/>
    <cellStyle name="Percent 8 4 2" xfId="3568" xr:uid="{FFBA11F5-6B4D-418B-8306-8B39B77CD760}"/>
    <cellStyle name="Percent 8 4 2 2" xfId="7577" xr:uid="{AC07C787-4287-404E-98E3-4B0C7BC40039}"/>
    <cellStyle name="Percent 8 4 2 3" xfId="28479" xr:uid="{4FF6C61A-D5BA-4D51-B0A2-31A9F13C0A8B}"/>
    <cellStyle name="Percent 8 4 3" xfId="5586" xr:uid="{D75F8F5C-1287-4A68-850B-043E2DDB15E2}"/>
    <cellStyle name="Percent 8 4 4" xfId="10081" xr:uid="{80B4EC32-CF7E-4387-A024-F7DCFB94FA8F}"/>
    <cellStyle name="Percent 8 4 5" xfId="12311" xr:uid="{5BC9121D-7D43-4089-8610-DA0688012558}"/>
    <cellStyle name="Percent 8 5" xfId="2531" xr:uid="{36957926-8A16-4A57-A085-F094720B98A5}"/>
    <cellStyle name="Percent 8 5 2" xfId="6540" xr:uid="{FCE45C4D-03CB-414C-A4B0-3D2B70A6C2C2}"/>
    <cellStyle name="Percent 8 5 3" xfId="27499" xr:uid="{AEC27B5B-0FC1-45B8-BA9D-DC3484C41745}"/>
    <cellStyle name="Percent 8 6" xfId="4547" xr:uid="{50E09A74-E38D-4586-8818-AE14CF160FA7}"/>
    <cellStyle name="Percent 8 6 2" xfId="13204" xr:uid="{F1625BC8-3C48-443F-9781-65FF101AFBC4}"/>
    <cellStyle name="Percent 8 7" xfId="9042" xr:uid="{B8EB736B-2A1E-44D0-863A-E4943568975A}"/>
    <cellStyle name="Percent 8 8" xfId="11266" xr:uid="{85AD5EDD-4F38-4E95-AD60-F72D293A35AB}"/>
    <cellStyle name="Percent 80" xfId="29633" xr:uid="{55B3D10A-9DDF-4209-AE97-8600EFAD9766}"/>
    <cellStyle name="Percent 81" xfId="29654" xr:uid="{A0545847-6E33-42D5-B1FB-AD1EC4E1E13D}"/>
    <cellStyle name="Percent 82" xfId="29640" xr:uid="{20B4BB18-A1AF-4C73-8789-7A795CF70757}"/>
    <cellStyle name="Percent 83" xfId="29648" xr:uid="{8EEF774A-96F4-4E66-8446-1FAB8BD2604A}"/>
    <cellStyle name="Percent 84" xfId="29620" xr:uid="{2E7794E7-892B-45BE-880D-7E414556880E}"/>
    <cellStyle name="Percent 85" xfId="29663" xr:uid="{DB68FA71-6725-4DF0-818B-6022A605F311}"/>
    <cellStyle name="Percent 86" xfId="29634" xr:uid="{8E66EE3A-81A0-40B8-A9F9-70F13082CEDC}"/>
    <cellStyle name="Percent 87" xfId="29653" xr:uid="{7B0F4EC2-61FC-4425-A406-172227B61BCE}"/>
    <cellStyle name="Percent 88" xfId="29641" xr:uid="{3B2456AE-6B12-4DF0-BC78-BDC10E03B112}"/>
    <cellStyle name="Percent 89" xfId="29647" xr:uid="{F6EFB92C-7B1D-437E-9275-1D910C70C9A6}"/>
    <cellStyle name="Percent 9" xfId="482" xr:uid="{F208CDAD-90E5-431A-BB6B-975DD321DC2D}"/>
    <cellStyle name="Percent 9 2" xfId="812" xr:uid="{23F9A633-8106-4684-86A1-4748BDB35ACB}"/>
    <cellStyle name="Percent 9 2 2" xfId="1857" xr:uid="{096460ED-A5C3-4241-BF01-4C771F323808}"/>
    <cellStyle name="Percent 9 2 2 2" xfId="3881" xr:uid="{316973F8-6684-4E68-BE98-89E0CE6AB360}"/>
    <cellStyle name="Percent 9 2 2 2 2" xfId="7890" xr:uid="{0763B728-9493-4AF5-867B-99FB5757B024}"/>
    <cellStyle name="Percent 9 2 2 2 3" xfId="28771" xr:uid="{CE62E52C-32DF-48F4-96D3-2BDD6A02DCBD}"/>
    <cellStyle name="Percent 9 2 2 3" xfId="5899" xr:uid="{779866C3-292F-43F3-91DE-283B5DBEC4F9}"/>
    <cellStyle name="Percent 9 2 2 4" xfId="10394" xr:uid="{385B6B86-2CBC-472F-9E92-660B80F1C907}"/>
    <cellStyle name="Percent 9 2 2 5" xfId="12624" xr:uid="{9369A758-A741-452D-B07C-B2794C3A34BD}"/>
    <cellStyle name="Percent 9 2 3" xfId="2844" xr:uid="{53165DE2-CFB5-47E6-ABE5-CC377ED5934D}"/>
    <cellStyle name="Percent 9 2 3 2" xfId="6853" xr:uid="{BD661FBE-5185-4CA7-9FE2-E79CD8188A47}"/>
    <cellStyle name="Percent 9 2 3 3" xfId="27785" xr:uid="{38E47FD1-284F-464B-9630-F0511D967CE2}"/>
    <cellStyle name="Percent 9 2 4" xfId="4861" xr:uid="{6F3BF4FD-97F5-4C8B-AF73-39BF09C013DC}"/>
    <cellStyle name="Percent 9 2 4 2" xfId="27113" xr:uid="{12834B49-E3D7-4BF3-8F9A-5BB0FD5B0A3E}"/>
    <cellStyle name="Percent 9 2 5" xfId="9357" xr:uid="{97A344A3-1A4E-4E5B-B0F0-99C250644BCF}"/>
    <cellStyle name="Percent 9 2 6" xfId="11586" xr:uid="{B0DE87D0-50C5-4B88-9B24-683B0254A8C1}"/>
    <cellStyle name="Percent 9 3" xfId="1083" xr:uid="{6101C95C-E584-4A3E-BC25-35FCAC1CE18B}"/>
    <cellStyle name="Percent 9 3 2" xfId="2124" xr:uid="{B7E7F4C0-8020-4297-BE8B-C6B31EA8DAA5}"/>
    <cellStyle name="Percent 9 3 2 2" xfId="4148" xr:uid="{442C213F-281D-4996-B687-16DF8641D2CC}"/>
    <cellStyle name="Percent 9 3 2 2 2" xfId="8157" xr:uid="{C7B7D41B-7FC3-4FB8-BA4A-ABCC49B11410}"/>
    <cellStyle name="Percent 9 3 2 2 3" xfId="29034" xr:uid="{0B27EA75-EBA6-4A2A-B23D-633421309E58}"/>
    <cellStyle name="Percent 9 3 2 3" xfId="6166" xr:uid="{DBEF037C-1B14-4050-8177-4DA73F4EDD7F}"/>
    <cellStyle name="Percent 9 3 2 4" xfId="10661" xr:uid="{C57DF7C0-BA27-4373-8307-86CE251FC1E6}"/>
    <cellStyle name="Percent 9 3 2 5" xfId="12891" xr:uid="{420BDB52-BEBB-49F9-930C-1159E6D93DBF}"/>
    <cellStyle name="Percent 9 3 3" xfId="3111" xr:uid="{56A61381-F636-49A6-B354-4008AADDD01C}"/>
    <cellStyle name="Percent 9 3 3 2" xfId="7120" xr:uid="{51CA5928-06FA-49EC-A618-37C9FA507CC2}"/>
    <cellStyle name="Percent 9 3 3 3" xfId="28034" xr:uid="{80D7CB4D-2B95-4F6C-96C1-1DA2AA1E94D2}"/>
    <cellStyle name="Percent 9 3 4" xfId="5129" xr:uid="{A3E100DA-8A14-4C2F-BA75-B3291F79F07F}"/>
    <cellStyle name="Percent 9 3 5" xfId="9624" xr:uid="{DE97BA05-E2FC-474F-855D-8724BADF2573}"/>
    <cellStyle name="Percent 9 3 6" xfId="11854" xr:uid="{9B258A39-7FEA-4F00-97FA-FFD931F3E5D2}"/>
    <cellStyle name="Percent 9 4" xfId="1547" xr:uid="{1B70A4C1-19DA-40E4-8391-2A4223331F60}"/>
    <cellStyle name="Percent 9 4 2" xfId="3571" xr:uid="{EE6A600E-E7F5-441C-B80E-676781EE6DF7}"/>
    <cellStyle name="Percent 9 4 2 2" xfId="7580" xr:uid="{D12B0BB9-4AD4-4038-AACE-AB99550A80D9}"/>
    <cellStyle name="Percent 9 4 2 3" xfId="28482" xr:uid="{2F9A3B4F-E47A-4579-9CAD-82C8CD570E01}"/>
    <cellStyle name="Percent 9 4 3" xfId="5589" xr:uid="{2626212A-39F0-46DC-B13B-17626B95A8D7}"/>
    <cellStyle name="Percent 9 4 4" xfId="10084" xr:uid="{3F546727-F07C-4C06-ABEC-37A51E636487}"/>
    <cellStyle name="Percent 9 4 5" xfId="12314" xr:uid="{4F4CBB0F-6CC3-47F0-8C33-BB69814AD275}"/>
    <cellStyle name="Percent 9 5" xfId="2534" xr:uid="{6D6337B0-012A-4598-AC90-8E9CF8DAEDCF}"/>
    <cellStyle name="Percent 9 5 2" xfId="6543" xr:uid="{5A0440C5-5BC4-4D61-B6D8-EB86B4851052}"/>
    <cellStyle name="Percent 9 5 3" xfId="27501" xr:uid="{FAF05F3F-BB83-4CA6-B446-FA2A2D8C4EB9}"/>
    <cellStyle name="Percent 9 6" xfId="4550" xr:uid="{6690B50C-3137-4454-9A80-0DD37E6FC7F4}"/>
    <cellStyle name="Percent 9 6 2" xfId="13205" xr:uid="{1EE0F5F9-D422-4CBA-AD25-695DCAB354FB}"/>
    <cellStyle name="Percent 9 7" xfId="9045" xr:uid="{6F2EF78E-608C-436A-81D0-C4163184D4D3}"/>
    <cellStyle name="Percent 9 8" xfId="11269" xr:uid="{51FC1E93-4313-4190-B444-B5746874C445}"/>
    <cellStyle name="Percent 90" xfId="29621" xr:uid="{4267E28A-CD00-426D-9BCC-CA8070AF15B2}"/>
    <cellStyle name="Reset " xfId="29415" xr:uid="{8610E725-F4DF-4303-BEE2-11275CD673F0}"/>
    <cellStyle name="Single underline" xfId="29414" xr:uid="{95960F46-6B4A-4422-A7B6-44162F00043D}"/>
    <cellStyle name="Subheads" xfId="244" xr:uid="{AADCEB71-261C-4580-826B-01B9E1DDDE9E}"/>
    <cellStyle name="Subheads 2" xfId="27383" xr:uid="{1B3B3B5C-8DA4-47F8-8DB9-51DDCED3BB05}"/>
    <cellStyle name="Subheads 3" xfId="27114" xr:uid="{840FE267-A9EB-4B85-9667-654A85FA4131}"/>
    <cellStyle name="Table " xfId="11023" xr:uid="{4E06B2DC-424A-4C4F-900E-CE7ED336297E}"/>
    <cellStyle name="Title" xfId="8853" builtinId="15" customBuiltin="1"/>
    <cellStyle name="Title " xfId="29372" xr:uid="{587A5CE1-8A1D-4E73-853E-AA584CFDCCF9}"/>
    <cellStyle name="Title 10" xfId="29368" xr:uid="{2C3030ED-5156-448C-BB6D-391E3A6468F2}"/>
    <cellStyle name="Title 11" xfId="29401" xr:uid="{0AE8E51B-936D-424D-81AE-196B08B13B68}"/>
    <cellStyle name="Title 12" xfId="29337" xr:uid="{616B2B23-0C88-43F3-86B1-5B02D97660A3}"/>
    <cellStyle name="Title 13" xfId="29338" xr:uid="{7B9EF7D1-0170-4920-BD43-68FE657F54AA}"/>
    <cellStyle name="Title 14" xfId="29339" xr:uid="{CA17A8D2-1929-4AED-B7B1-D13C7AD71AB2}"/>
    <cellStyle name="Title 15" xfId="29340" xr:uid="{9BAC2A9A-FF76-487C-8C7F-4152B8A5A3BD}"/>
    <cellStyle name="Title 16" xfId="29394" xr:uid="{CFE25B38-132F-419F-B0BD-7A98838A63E3}"/>
    <cellStyle name="Title 17" xfId="29395" xr:uid="{EAEC02F4-19DD-426F-9A0F-3F93C01B1EC7}"/>
    <cellStyle name="Title 18" xfId="29398" xr:uid="{60B66B89-2554-4B0C-922D-34EA9AE66931}"/>
    <cellStyle name="Title 19" xfId="29384" xr:uid="{9B594DCF-D6BF-4AFD-8C4B-461EC28155C7}"/>
    <cellStyle name="Title 2" xfId="99" xr:uid="{55D449D2-4D8C-4CB0-9451-F138BB47F414}"/>
    <cellStyle name="Title 2 2" xfId="8395" xr:uid="{F56D0D1F-95EE-4DE0-A160-F35DAB6E2BE9}"/>
    <cellStyle name="Title 2 3" xfId="8702" xr:uid="{9023C166-6F63-43EA-A086-FD90C732D9D8}"/>
    <cellStyle name="Title 2 3 2" xfId="27116" xr:uid="{A74F82DD-5C65-482C-B259-9BA8254D9EFE}"/>
    <cellStyle name="Title 2 4" xfId="13206" xr:uid="{9068369A-8878-4E57-993B-2DEB5BE782D3}"/>
    <cellStyle name="Title 2 5" xfId="11185" xr:uid="{47D0D74F-D006-44C0-8FB5-DBB1B506463C}"/>
    <cellStyle name="Title 20" xfId="29402" xr:uid="{0653BB99-7AA6-438C-A6A3-1B781EAA521C}"/>
    <cellStyle name="Title 21" xfId="29388" xr:uid="{030C02F4-2101-4E0E-B3D8-2FAC1569F933}"/>
    <cellStyle name="Title 22" xfId="11145" xr:uid="{230794AF-1D84-44E2-B016-D3C9D4FC9F7A}"/>
    <cellStyle name="Title 23" xfId="29413" xr:uid="{5FF0FE85-F784-4828-8ED1-3612EDB99AED}"/>
    <cellStyle name="Title 24" xfId="29485" xr:uid="{B772A418-EE22-45A3-8ED2-0E0315AAD257}"/>
    <cellStyle name="Title 25" xfId="11015" xr:uid="{2C2BD692-7E3C-4978-906B-3A607DDFA772}"/>
    <cellStyle name="Title 26" xfId="29474" xr:uid="{6990D330-1C73-4D72-ABDD-B1491D094F5A}"/>
    <cellStyle name="Title 27" xfId="29452" xr:uid="{315D313C-CA36-4C92-9968-866AEFE954A1}"/>
    <cellStyle name="Title 28" xfId="29469" xr:uid="{17ED1606-4935-411A-8CD5-FE1829AD9ED1}"/>
    <cellStyle name="Title 29" xfId="29455" xr:uid="{7940C53C-397B-4E6E-B555-148A0400095E}"/>
    <cellStyle name="Title 3" xfId="8714" xr:uid="{0403678E-4093-49DB-928D-0E76B23E38CF}"/>
    <cellStyle name="Title 3 2" xfId="27210" xr:uid="{DCA910FE-473C-4EEB-A437-7FDA66BE50C8}"/>
    <cellStyle name="Title 30" xfId="29466" xr:uid="{7682F875-18D9-4C92-AB06-1949E2F68A86}"/>
    <cellStyle name="Title 31" xfId="29505" xr:uid="{D1C94DD0-8CD2-4EE5-A2B8-C849690D76EE}"/>
    <cellStyle name="Title 32" xfId="29498" xr:uid="{B7925820-DCAA-42EA-B185-CE684F63AEE7}"/>
    <cellStyle name="Title 33" xfId="29399" xr:uid="{FAFA80D7-842A-48E3-B1ED-B78D78D25878}"/>
    <cellStyle name="Title 34" xfId="29510" xr:uid="{24477267-36EB-443E-89D0-DF648FC76EB2}"/>
    <cellStyle name="Title 35" xfId="29511" xr:uid="{651B8579-139F-4FD6-91E6-7E17849F4665}"/>
    <cellStyle name="Title 36" xfId="29512" xr:uid="{F1352CA0-9764-4148-8428-F6B82D7AAEDD}"/>
    <cellStyle name="Title 37" xfId="29513" xr:uid="{97A906AD-51DF-4183-984E-16F63FD4F9A6}"/>
    <cellStyle name="Title 38" xfId="29514" xr:uid="{1FDFFB67-652D-4AE0-8196-8F3834CF4401}"/>
    <cellStyle name="Title 39" xfId="29515" xr:uid="{C8C2F781-A035-41A0-AA27-059EEF07691D}"/>
    <cellStyle name="Title 4" xfId="8727" xr:uid="{C9086600-1092-4FA5-9EF1-7EAC1747E0B1}"/>
    <cellStyle name="Title 4 2" xfId="29382" xr:uid="{9E97382F-2ED6-4D99-9C77-86D4C2E19BDA}"/>
    <cellStyle name="Title 40" xfId="29516" xr:uid="{C20E2B46-29E9-4B1B-BD5C-6BDA04A62E2E}"/>
    <cellStyle name="Title 41" xfId="29517" xr:uid="{279F19C3-9329-441A-9957-073926A8B06C}"/>
    <cellStyle name="Title 42" xfId="29518" xr:uid="{3DD3C195-1353-411C-8854-910C16F399B1}"/>
    <cellStyle name="Title 43" xfId="29519" xr:uid="{E0C1FB59-5BB2-49C2-93A8-371BD04585B2}"/>
    <cellStyle name="Title 44" xfId="29520" xr:uid="{61CB3BAB-7930-470F-8864-6DB62B0BC749}"/>
    <cellStyle name="Title 5" xfId="27115" xr:uid="{CB7C28AD-0F0A-4B14-BB51-E1FD3C2B45FB}"/>
    <cellStyle name="Title 5 2" xfId="29385" xr:uid="{5881EA49-A643-44D3-82C8-65462E98E4EC}"/>
    <cellStyle name="Title 6" xfId="11604" xr:uid="{63533598-9899-4091-98AC-46D744CD58F0}"/>
    <cellStyle name="Title 7" xfId="29403" xr:uid="{76D75BB5-8B59-4B89-8A09-917ADAD8992D}"/>
    <cellStyle name="Title 8" xfId="29404" xr:uid="{6BB2B49E-8D72-44C3-A737-4B764BA07CA8}"/>
    <cellStyle name="Title 9" xfId="29260" xr:uid="{98E72F48-5DC7-4C0D-AA4A-037644767E23}"/>
    <cellStyle name="Total" xfId="56" builtinId="25" customBuiltin="1"/>
    <cellStyle name="Total 2" xfId="185" xr:uid="{531C3775-917B-4436-8C50-8C98D71B3E98}"/>
    <cellStyle name="Total 2 2" xfId="245" xr:uid="{9B9C59AC-163D-4875-A250-2248AAD998D1}"/>
    <cellStyle name="Total 2 2 2" xfId="27384" xr:uid="{8C06C23E-E193-473F-B861-711EF599CE06}"/>
    <cellStyle name="Total 2 2 3" xfId="27119" xr:uid="{953BAA6E-627D-4D5F-AD4E-0B7E99BF348A}"/>
    <cellStyle name="Total 2 2 4" xfId="11183" xr:uid="{71C560D8-A5C8-4A62-8EEF-44A881D5FEC4}"/>
    <cellStyle name="Total 2 3" xfId="4684" xr:uid="{5AF5CFEA-3971-4850-8383-E092EA0D9E11}"/>
    <cellStyle name="Total 2 3 2" xfId="27211" xr:uid="{13BB2C3B-DADB-474E-B65C-1024A7517979}"/>
    <cellStyle name="Total 2 4" xfId="8412" xr:uid="{F8951062-B40D-4279-978F-5C1E25E1CE05}"/>
    <cellStyle name="Total 2 4 2" xfId="27118" xr:uid="{F342B9E8-86C2-4A08-A2E2-14E18E41D80C}"/>
    <cellStyle name="Total 2 5" xfId="8735" xr:uid="{05CFDC27-9C69-4C34-83AF-FD3414906470}"/>
    <cellStyle name="Total 2 5 2" xfId="13207" xr:uid="{2FBE4205-A1EE-41E0-9104-183713D64C44}"/>
    <cellStyle name="Total 2 6" xfId="11181" xr:uid="{CE64CCA7-3E47-4ECF-AB82-285E52515AE5}"/>
    <cellStyle name="Total 3" xfId="184" xr:uid="{AEF768FA-90A8-4B5A-AC89-EA71D551BB91}"/>
    <cellStyle name="Total 3 10" xfId="29386" xr:uid="{8909260F-31A9-4DBE-AB97-F9806A9FBC5B}"/>
    <cellStyle name="Total 3 2" xfId="718" xr:uid="{78C501D3-018E-4464-9646-983B9429E4B9}"/>
    <cellStyle name="Total 3 2 2" xfId="1765" xr:uid="{151DEEB7-2568-4E69-993B-4B6A8162D3F8}"/>
    <cellStyle name="Total 3 2 2 2" xfId="3789" xr:uid="{3C5EDBBB-A44B-4C35-9718-D4FF0821AD8A}"/>
    <cellStyle name="Total 3 2 2 2 2" xfId="7798" xr:uid="{A0C9C27B-51EF-491A-A3DD-80B72D94466F}"/>
    <cellStyle name="Total 3 2 2 2 3" xfId="28684" xr:uid="{2A3B078C-ECEA-4E4B-B08A-E416713E827F}"/>
    <cellStyle name="Total 3 2 2 3" xfId="5807" xr:uid="{1D5B4AF8-50E4-4EB4-8479-0336967FEDB0}"/>
    <cellStyle name="Total 3 2 2 4" xfId="10302" xr:uid="{8A362248-AF51-4263-A57F-2A78BAE1248B}"/>
    <cellStyle name="Total 3 2 2 5" xfId="12532" xr:uid="{C0F3621D-0B61-43D2-BF71-E232AD838B73}"/>
    <cellStyle name="Total 3 2 3" xfId="2752" xr:uid="{107FE101-0079-407A-AEA4-271000E438F7}"/>
    <cellStyle name="Total 3 2 3 2" xfId="6761" xr:uid="{CFFD3904-9378-4ABA-AB84-00077ECF9D4B}"/>
    <cellStyle name="Total 3 2 3 3" xfId="27702" xr:uid="{5C8F61CE-D664-4458-990B-B162136CCEA4}"/>
    <cellStyle name="Total 3 2 4" xfId="4769" xr:uid="{9E7C727A-1811-4315-8A9C-7810E1AD1543}"/>
    <cellStyle name="Total 3 2 5" xfId="8739" xr:uid="{DA127286-D217-4F52-B5D8-0EF2F0B388E2}"/>
    <cellStyle name="Total 3 2 6" xfId="9264" xr:uid="{E229FC11-0B3F-46DE-870D-CF377CB7930B}"/>
    <cellStyle name="Total 3 2 7" xfId="11493" xr:uid="{4BBBF8B0-7C75-4D35-9D5C-0586235AD3D9}"/>
    <cellStyle name="Total 3 3" xfId="991" xr:uid="{97372168-0C0B-4CB1-8F21-8394724B65BD}"/>
    <cellStyle name="Total 3 3 2" xfId="2032" xr:uid="{DFAA5A53-184A-4996-A325-6B72BB70F1B4}"/>
    <cellStyle name="Total 3 3 2 2" xfId="4056" xr:uid="{7EABA9D4-9A3A-4390-BE87-8ECA58897CD3}"/>
    <cellStyle name="Total 3 3 2 2 2" xfId="8065" xr:uid="{D27B64BE-134D-4635-98EB-DA4C940EBC8A}"/>
    <cellStyle name="Total 3 3 2 2 3" xfId="28944" xr:uid="{4D5969D8-BD7A-4CC1-B6D1-F47ECFFE717A}"/>
    <cellStyle name="Total 3 3 2 3" xfId="6074" xr:uid="{8C84D61B-4601-4CE6-B2BC-3B953EF462A9}"/>
    <cellStyle name="Total 3 3 2 4" xfId="10569" xr:uid="{B369CFB0-767A-4011-856C-306A27F86DBD}"/>
    <cellStyle name="Total 3 3 2 5" xfId="12799" xr:uid="{9D800B65-11AE-49D3-9647-84686D25C4A6}"/>
    <cellStyle name="Total 3 3 3" xfId="3019" xr:uid="{CC6F1CAC-B639-44F6-BCC0-4C73F3585718}"/>
    <cellStyle name="Total 3 3 3 2" xfId="7028" xr:uid="{9A0EE18E-4AD1-4A6D-8FB1-A11473F37231}"/>
    <cellStyle name="Total 3 3 3 3" xfId="27947" xr:uid="{844C3B1D-5768-48C6-8FB1-95BE44F7FFA0}"/>
    <cellStyle name="Total 3 3 4" xfId="5037" xr:uid="{B0647D79-3E63-4431-8195-9D8D300596E2}"/>
    <cellStyle name="Total 3 3 5" xfId="9532" xr:uid="{432EB22D-1864-47EF-892A-6424D5F210DC}"/>
    <cellStyle name="Total 3 3 6" xfId="11762" xr:uid="{A22E7DB2-6070-4F6F-BC6B-3F109D039E88}"/>
    <cellStyle name="Total 3 4" xfId="1496" xr:uid="{D4C519A1-AEDC-42F6-BA91-181DE5EB16E4}"/>
    <cellStyle name="Total 3 4 2" xfId="3521" xr:uid="{D10B30E6-AAB0-4F18-8F85-BAFC049919CE}"/>
    <cellStyle name="Total 3 4 2 2" xfId="7530" xr:uid="{D6DB2220-0E65-4F0D-A3D6-B5E387C346C6}"/>
    <cellStyle name="Total 3 4 2 3" xfId="28435" xr:uid="{F950DEDA-EAFD-41A5-A52E-4161E5F3EE38}"/>
    <cellStyle name="Total 3 4 3" xfId="5539" xr:uid="{2474129F-8371-4F9E-B9BE-CF9AB9B03D00}"/>
    <cellStyle name="Total 3 4 4" xfId="10034" xr:uid="{A8851C61-34C6-42C0-990C-159F0BB73E64}"/>
    <cellStyle name="Total 3 4 5" xfId="12264" xr:uid="{33D9E801-0738-4512-BA4A-8D80526E0007}"/>
    <cellStyle name="Total 3 5" xfId="2455" xr:uid="{5E01F56A-F575-4A87-92BD-8CB17843E39D}"/>
    <cellStyle name="Total 3 5 2" xfId="6464" xr:uid="{EDBE0EA2-56A1-41EA-BE6E-91BE1D6E4C16}"/>
    <cellStyle name="Total 3 5 3" xfId="27345" xr:uid="{8ABB97F9-25FF-43E8-AA39-3927B2B35AF5}"/>
    <cellStyle name="Total 3 6" xfId="4449" xr:uid="{DA9A53D5-60C5-450D-8CD6-ED231822ACA2}"/>
    <cellStyle name="Total 3 6 2" xfId="27117" xr:uid="{1DE1C84D-D8ED-4197-A1BA-D459F15A4A79}"/>
    <cellStyle name="Total 3 7" xfId="8564" xr:uid="{1726D10D-6571-4EA9-9159-4CDE4B688569}"/>
    <cellStyle name="Total 3 8" xfId="8947" xr:uid="{7ED0C407-8958-4CE9-989F-8E6E8136C0D4}"/>
    <cellStyle name="Total 3 9" xfId="11132" xr:uid="{1A1BD8CD-977F-4D5C-9CC0-DAE5D9EFF12A}"/>
    <cellStyle name="Total 4" xfId="202" xr:uid="{F1EB98C7-1824-4248-BD70-3E8F099198DC}"/>
    <cellStyle name="Total 4 2" xfId="385" xr:uid="{B15D2B67-D839-4640-A81B-F40E41E5CEFA}"/>
    <cellStyle name="Total 5" xfId="1397" xr:uid="{54190F7D-63F1-406C-BB3F-E9B693C31AAF}"/>
    <cellStyle name="Total 6" xfId="29347" xr:uid="{83FA5580-C31F-4934-8FC3-3952C34D8EBD}"/>
    <cellStyle name="TotCol" xfId="29256" xr:uid="{C3916948-72DC-48E9-B556-4D5F8279C2B8}"/>
    <cellStyle name="TotRow" xfId="13113" xr:uid="{056E18B3-A9B6-4F0F-AACF-BF4DA45CDCC0}"/>
    <cellStyle name="Warning Text" xfId="54" builtinId="11" customBuiltin="1"/>
    <cellStyle name="Warning Text 2" xfId="8404" xr:uid="{02F741C9-1EB7-4302-90FD-30093907D414}"/>
    <cellStyle name="Warning Text 2 2" xfId="27122" xr:uid="{86489ECC-DE2D-440C-A1BC-B10CAAA0AD98}"/>
    <cellStyle name="Warning Text 2 3" xfId="27212" xr:uid="{031C56A0-C5B2-40F5-BAB9-4D33C8BBB6CF}"/>
    <cellStyle name="Warning Text 2 4" xfId="27121" xr:uid="{8E46C37D-4E4C-4AB2-A99A-6FAE1920B681}"/>
    <cellStyle name="Warning Text 2 5" xfId="13208" xr:uid="{4C372174-9D24-47C7-A695-D9B9F6773551}"/>
    <cellStyle name="Warning Text 2 6" xfId="11186" xr:uid="{D0CDBC08-DCAF-4D6E-B2DB-01E709D9DA91}"/>
    <cellStyle name="Warning Text 3" xfId="27120" xr:uid="{9ACCE881-AB1C-4687-9BC5-8F99768C82C8}"/>
    <cellStyle name="Warning Text 3 2" xfId="29351" xr:uid="{D536BC0D-CB38-431C-8603-A5BE42B63052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hos@doh.wa.gov" TargetMode="External"/><Relationship Id="rId1" Type="http://schemas.openxmlformats.org/officeDocument/2006/relationships/hyperlink" Target="mailto:hos@doh.wa.gov.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mailto:hos@doh.wa.gov" TargetMode="External"/><Relationship Id="rId1" Type="http://schemas.openxmlformats.org/officeDocument/2006/relationships/hyperlink" Target="mailto:hos@doh.wa.gov.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syncVertical="1" syncRef="A26" transitionEvaluation="1" transitionEntry="1" codeName="Sheet1">
    <pageSetUpPr autoPageBreaks="0" fitToPage="1"/>
  </sheetPr>
  <dimension ref="A1:CF817"/>
  <sheetViews>
    <sheetView showGridLines="0" tabSelected="1" topLeftCell="A26" zoomScale="75" zoomScaleNormal="75" workbookViewId="0">
      <selection activeCell="B37" sqref="B37"/>
    </sheetView>
  </sheetViews>
  <sheetFormatPr defaultColWidth="11.75" defaultRowHeight="12.65" customHeight="1"/>
  <cols>
    <col min="1" max="1" width="29.5625" style="180" customWidth="1"/>
    <col min="2" max="2" width="15.5625" style="180" customWidth="1"/>
    <col min="3" max="3" width="14.75" style="180" customWidth="1"/>
    <col min="4" max="4" width="13.25" style="180" customWidth="1"/>
    <col min="5" max="16384" width="11.75" style="180"/>
  </cols>
  <sheetData>
    <row r="1" spans="1:6" ht="12.75" customHeight="1">
      <c r="A1" s="229" t="s">
        <v>1232</v>
      </c>
      <c r="B1" s="230"/>
      <c r="C1" s="230"/>
      <c r="D1" s="230"/>
      <c r="E1" s="230"/>
      <c r="F1" s="230"/>
    </row>
    <row r="2" spans="1:6" ht="12.75" customHeight="1">
      <c r="A2" s="230" t="s">
        <v>1233</v>
      </c>
      <c r="B2" s="230"/>
      <c r="C2" s="231"/>
      <c r="D2" s="230"/>
      <c r="E2" s="230"/>
      <c r="F2" s="230"/>
    </row>
    <row r="3" spans="1:6" ht="12.75" customHeight="1">
      <c r="A3" s="199"/>
      <c r="C3" s="232"/>
    </row>
    <row r="4" spans="1:6" ht="12.75" customHeight="1">
      <c r="C4" s="232"/>
    </row>
    <row r="5" spans="1:6" ht="12.75" customHeight="1">
      <c r="A5" s="199" t="s">
        <v>1258</v>
      </c>
      <c r="C5" s="232"/>
    </row>
    <row r="6" spans="1:6" ht="12.75" customHeight="1">
      <c r="A6" s="199" t="s">
        <v>0</v>
      </c>
      <c r="C6" s="232"/>
    </row>
    <row r="7" spans="1:6" ht="12.75" customHeight="1">
      <c r="A7" s="199" t="s">
        <v>1</v>
      </c>
      <c r="C7" s="232"/>
    </row>
    <row r="8" spans="1:6" ht="12.75" customHeight="1">
      <c r="C8" s="232"/>
    </row>
    <row r="9" spans="1:6" ht="12.75" customHeight="1">
      <c r="C9" s="232"/>
    </row>
    <row r="10" spans="1:6" ht="12.75" customHeight="1">
      <c r="A10" s="198" t="s">
        <v>1228</v>
      </c>
      <c r="C10" s="232"/>
    </row>
    <row r="11" spans="1:6" ht="12.75" customHeight="1">
      <c r="A11" s="198" t="s">
        <v>1231</v>
      </c>
      <c r="C11" s="232"/>
    </row>
    <row r="12" spans="1:6" ht="12.75" customHeight="1">
      <c r="C12" s="232"/>
    </row>
    <row r="13" spans="1:6" ht="12.75" customHeight="1">
      <c r="C13" s="232"/>
    </row>
    <row r="14" spans="1:6" ht="12.75" customHeight="1">
      <c r="A14" s="199" t="s">
        <v>2</v>
      </c>
      <c r="C14" s="232"/>
    </row>
    <row r="15" spans="1:6" ht="12.75" customHeight="1">
      <c r="A15" s="199"/>
      <c r="C15" s="232"/>
    </row>
    <row r="16" spans="1:6" ht="12.75" customHeight="1">
      <c r="A16" s="180" t="s">
        <v>1260</v>
      </c>
      <c r="C16" s="232"/>
      <c r="F16" s="276" t="s">
        <v>1259</v>
      </c>
    </row>
    <row r="17" spans="1:6" ht="12.75" customHeight="1">
      <c r="A17" s="180" t="s">
        <v>1230</v>
      </c>
      <c r="C17" s="276" t="s">
        <v>1259</v>
      </c>
    </row>
    <row r="18" spans="1:6" ht="12.75" customHeight="1">
      <c r="A18" s="226"/>
      <c r="C18" s="232"/>
    </row>
    <row r="19" spans="1:6" ht="12.75" customHeight="1">
      <c r="C19" s="232"/>
    </row>
    <row r="20" spans="1:6" ht="12.75" customHeight="1">
      <c r="A20" s="267" t="s">
        <v>1234</v>
      </c>
      <c r="B20" s="267"/>
      <c r="C20" s="277"/>
      <c r="D20" s="267"/>
      <c r="E20" s="267"/>
      <c r="F20" s="267"/>
    </row>
    <row r="21" spans="1:6" ht="22.5" customHeight="1">
      <c r="A21" s="199"/>
      <c r="C21" s="232"/>
    </row>
    <row r="22" spans="1:6" ht="12.65" customHeight="1">
      <c r="A22" s="233" t="s">
        <v>1254</v>
      </c>
      <c r="B22" s="234"/>
      <c r="C22" s="235"/>
      <c r="D22" s="233"/>
      <c r="E22" s="233"/>
    </row>
    <row r="23" spans="1:6" ht="12.65" customHeight="1">
      <c r="B23" s="199"/>
      <c r="C23" s="232"/>
    </row>
    <row r="24" spans="1:6" ht="12.65" customHeight="1">
      <c r="A24" s="236" t="s">
        <v>3</v>
      </c>
      <c r="C24" s="232"/>
    </row>
    <row r="25" spans="1:6" ht="12.65" customHeight="1">
      <c r="A25" s="198" t="s">
        <v>1235</v>
      </c>
      <c r="C25" s="232"/>
    </row>
    <row r="26" spans="1:6" ht="12.65" customHeight="1">
      <c r="A26" s="199" t="s">
        <v>4</v>
      </c>
      <c r="C26" s="232"/>
    </row>
    <row r="27" spans="1:6" ht="12.65" customHeight="1">
      <c r="A27" s="198" t="s">
        <v>1236</v>
      </c>
      <c r="C27" s="232"/>
    </row>
    <row r="28" spans="1:6" ht="12.65" customHeight="1">
      <c r="A28" s="199" t="s">
        <v>5</v>
      </c>
      <c r="C28" s="232"/>
    </row>
    <row r="29" spans="1:6" ht="12.65" customHeight="1">
      <c r="A29" s="198"/>
      <c r="C29" s="232"/>
    </row>
    <row r="30" spans="1:6" ht="12.65" customHeight="1">
      <c r="A30" s="180" t="s">
        <v>6</v>
      </c>
      <c r="C30" s="232"/>
    </row>
    <row r="31" spans="1:6" ht="12.65" customHeight="1">
      <c r="A31" s="199" t="s">
        <v>7</v>
      </c>
      <c r="C31" s="232"/>
    </row>
    <row r="32" spans="1:6" ht="12.65" customHeight="1">
      <c r="A32" s="199" t="s">
        <v>8</v>
      </c>
      <c r="C32" s="232"/>
    </row>
    <row r="33" spans="1:83" ht="12.65" customHeight="1">
      <c r="A33" s="198" t="s">
        <v>1237</v>
      </c>
      <c r="C33" s="232"/>
    </row>
    <row r="34" spans="1:83" ht="12.65" customHeight="1">
      <c r="A34" s="199" t="s">
        <v>9</v>
      </c>
      <c r="C34" s="232"/>
    </row>
    <row r="35" spans="1:83" ht="12.65" customHeight="1">
      <c r="A35" s="199"/>
      <c r="C35" s="232"/>
    </row>
    <row r="36" spans="1:83" ht="12.65" customHeight="1">
      <c r="A36" s="198" t="s">
        <v>1238</v>
      </c>
      <c r="C36" s="232"/>
    </row>
    <row r="37" spans="1:83" ht="12.65" customHeight="1">
      <c r="A37" s="199" t="s">
        <v>1229</v>
      </c>
      <c r="C37" s="232"/>
    </row>
    <row r="38" spans="1:83" ht="12" customHeight="1">
      <c r="A38" s="198"/>
      <c r="C38" s="232"/>
    </row>
    <row r="39" spans="1:83" ht="12.65" customHeight="1">
      <c r="A39" s="199"/>
      <c r="C39" s="232"/>
    </row>
    <row r="40" spans="1:83" ht="12" customHeight="1">
      <c r="A40" s="199"/>
      <c r="C40" s="232"/>
    </row>
    <row r="41" spans="1:83" ht="12" customHeight="1">
      <c r="A41" s="199"/>
      <c r="C41" s="237"/>
      <c r="D41" s="238"/>
      <c r="E41" s="237"/>
      <c r="F41" s="237"/>
      <c r="G41" s="237"/>
      <c r="H41" s="237"/>
      <c r="I41" s="237"/>
      <c r="J41" s="237"/>
      <c r="K41" s="237"/>
      <c r="L41" s="237"/>
      <c r="M41" s="237"/>
      <c r="N41" s="237"/>
      <c r="O41" s="237"/>
      <c r="P41" s="237"/>
      <c r="Q41" s="237"/>
      <c r="R41" s="237"/>
      <c r="S41" s="237"/>
      <c r="T41" s="237"/>
      <c r="U41" s="237"/>
      <c r="V41" s="237"/>
      <c r="W41" s="237"/>
      <c r="X41" s="237"/>
      <c r="Y41" s="237"/>
      <c r="Z41" s="237"/>
      <c r="AA41" s="237"/>
      <c r="AB41" s="237"/>
      <c r="AC41" s="237"/>
      <c r="AD41" s="237"/>
      <c r="AE41" s="237"/>
      <c r="AF41" s="237"/>
      <c r="AG41" s="237"/>
      <c r="AH41" s="237"/>
      <c r="AI41" s="237"/>
      <c r="AJ41" s="237"/>
      <c r="AK41" s="237"/>
      <c r="AL41" s="237"/>
      <c r="AM41" s="237"/>
      <c r="AN41" s="237"/>
      <c r="AO41" s="237"/>
      <c r="AP41" s="237"/>
      <c r="AQ41" s="237"/>
      <c r="AR41" s="237"/>
      <c r="AS41" s="237"/>
      <c r="AT41" s="237"/>
      <c r="AU41" s="237"/>
      <c r="AV41" s="237"/>
      <c r="AW41" s="237"/>
      <c r="AX41" s="237"/>
      <c r="AY41" s="237"/>
      <c r="AZ41" s="237"/>
      <c r="BA41" s="237"/>
      <c r="BB41" s="237"/>
      <c r="BC41" s="237"/>
      <c r="BD41" s="237"/>
      <c r="BE41" s="237"/>
      <c r="BF41" s="237"/>
      <c r="BG41" s="237"/>
      <c r="BH41" s="237"/>
      <c r="BI41" s="237"/>
      <c r="BJ41" s="237"/>
      <c r="BK41" s="237"/>
      <c r="BL41" s="237"/>
      <c r="BM41" s="237"/>
      <c r="BN41" s="237"/>
      <c r="BO41" s="237"/>
      <c r="BP41" s="237"/>
      <c r="BQ41" s="237"/>
      <c r="BR41" s="237"/>
      <c r="BS41" s="237"/>
      <c r="BT41" s="237"/>
      <c r="BU41" s="237"/>
      <c r="BV41" s="237"/>
      <c r="BW41" s="237"/>
      <c r="BX41" s="237"/>
      <c r="BY41" s="237"/>
      <c r="BZ41" s="237"/>
      <c r="CA41" s="237"/>
      <c r="CB41" s="237"/>
      <c r="CC41" s="237"/>
    </row>
    <row r="42" spans="1:83" ht="12" customHeight="1">
      <c r="A42" s="199"/>
      <c r="C42" s="237"/>
      <c r="D42" s="238"/>
      <c r="E42" s="237"/>
      <c r="F42" s="237"/>
      <c r="G42" s="237"/>
      <c r="H42" s="237"/>
      <c r="I42" s="237"/>
      <c r="J42" s="237"/>
      <c r="K42" s="237"/>
      <c r="L42" s="237"/>
      <c r="M42" s="237"/>
      <c r="N42" s="237"/>
      <c r="O42" s="237"/>
      <c r="P42" s="237"/>
      <c r="Q42" s="237"/>
      <c r="R42" s="237"/>
      <c r="S42" s="237"/>
      <c r="T42" s="237"/>
      <c r="U42" s="237"/>
      <c r="V42" s="237"/>
      <c r="W42" s="237"/>
      <c r="X42" s="237"/>
      <c r="Y42" s="237"/>
      <c r="Z42" s="237"/>
      <c r="AA42" s="237"/>
      <c r="AB42" s="237"/>
      <c r="AC42" s="237"/>
      <c r="AD42" s="237"/>
      <c r="AE42" s="237"/>
      <c r="AF42" s="237"/>
      <c r="AG42" s="237"/>
      <c r="AH42" s="237"/>
      <c r="AI42" s="237"/>
      <c r="AJ42" s="237"/>
      <c r="AK42" s="237"/>
      <c r="AL42" s="237"/>
      <c r="AM42" s="237"/>
      <c r="AN42" s="237"/>
      <c r="AO42" s="237"/>
      <c r="AP42" s="237"/>
      <c r="AQ42" s="237"/>
      <c r="AR42" s="237"/>
      <c r="AS42" s="237"/>
      <c r="AT42" s="237"/>
      <c r="AU42" s="237"/>
      <c r="AV42" s="237"/>
      <c r="AW42" s="237"/>
      <c r="AX42" s="237"/>
      <c r="AY42" s="237"/>
      <c r="AZ42" s="237"/>
      <c r="BA42" s="237"/>
      <c r="BB42" s="237"/>
      <c r="BC42" s="237"/>
      <c r="BD42" s="237"/>
      <c r="BE42" s="237"/>
      <c r="BF42" s="237"/>
      <c r="BG42" s="237"/>
      <c r="BH42" s="237"/>
      <c r="BI42" s="237"/>
      <c r="BJ42" s="237"/>
      <c r="BK42" s="237"/>
      <c r="BL42" s="237"/>
      <c r="BM42" s="237"/>
      <c r="BN42" s="237"/>
      <c r="BO42" s="237"/>
      <c r="BP42" s="237"/>
      <c r="BQ42" s="237"/>
      <c r="BR42" s="237"/>
      <c r="BS42" s="237"/>
      <c r="BT42" s="237"/>
      <c r="BU42" s="237"/>
      <c r="BV42" s="237"/>
      <c r="BW42" s="237"/>
      <c r="BX42" s="237"/>
      <c r="BY42" s="237"/>
      <c r="BZ42" s="237"/>
      <c r="CA42" s="237"/>
      <c r="CB42" s="237"/>
      <c r="CC42" s="237"/>
      <c r="CD42" s="239"/>
    </row>
    <row r="43" spans="1:83" ht="12" customHeight="1">
      <c r="A43" s="199"/>
      <c r="C43" s="232"/>
      <c r="F43" s="181"/>
    </row>
    <row r="44" spans="1:83" ht="12" customHeight="1">
      <c r="A44" s="175"/>
      <c r="B44" s="175"/>
      <c r="C44" s="182" t="s">
        <v>10</v>
      </c>
      <c r="D44" s="170" t="s">
        <v>11</v>
      </c>
      <c r="E44" s="170" t="s">
        <v>12</v>
      </c>
      <c r="F44" s="170" t="s">
        <v>13</v>
      </c>
      <c r="G44" s="170" t="s">
        <v>14</v>
      </c>
      <c r="H44" s="170" t="s">
        <v>15</v>
      </c>
      <c r="I44" s="170" t="s">
        <v>16</v>
      </c>
      <c r="J44" s="170" t="s">
        <v>17</v>
      </c>
      <c r="K44" s="170" t="s">
        <v>18</v>
      </c>
      <c r="L44" s="170" t="s">
        <v>19</v>
      </c>
      <c r="M44" s="170" t="s">
        <v>20</v>
      </c>
      <c r="N44" s="170" t="s">
        <v>21</v>
      </c>
      <c r="O44" s="170" t="s">
        <v>22</v>
      </c>
      <c r="P44" s="170" t="s">
        <v>23</v>
      </c>
      <c r="Q44" s="170" t="s">
        <v>24</v>
      </c>
      <c r="R44" s="170" t="s">
        <v>25</v>
      </c>
      <c r="S44" s="170" t="s">
        <v>26</v>
      </c>
      <c r="T44" s="170" t="s">
        <v>27</v>
      </c>
      <c r="U44" s="170" t="s">
        <v>28</v>
      </c>
      <c r="V44" s="170" t="s">
        <v>29</v>
      </c>
      <c r="W44" s="170" t="s">
        <v>30</v>
      </c>
      <c r="X44" s="170" t="s">
        <v>31</v>
      </c>
      <c r="Y44" s="170" t="s">
        <v>32</v>
      </c>
      <c r="Z44" s="170" t="s">
        <v>33</v>
      </c>
      <c r="AA44" s="170" t="s">
        <v>34</v>
      </c>
      <c r="AB44" s="170" t="s">
        <v>35</v>
      </c>
      <c r="AC44" s="170" t="s">
        <v>36</v>
      </c>
      <c r="AD44" s="170" t="s">
        <v>37</v>
      </c>
      <c r="AE44" s="170" t="s">
        <v>38</v>
      </c>
      <c r="AF44" s="170" t="s">
        <v>39</v>
      </c>
      <c r="AG44" s="170" t="s">
        <v>40</v>
      </c>
      <c r="AH44" s="170" t="s">
        <v>41</v>
      </c>
      <c r="AI44" s="170" t="s">
        <v>42</v>
      </c>
      <c r="AJ44" s="170" t="s">
        <v>43</v>
      </c>
      <c r="AK44" s="170" t="s">
        <v>44</v>
      </c>
      <c r="AL44" s="170" t="s">
        <v>45</v>
      </c>
      <c r="AM44" s="170" t="s">
        <v>46</v>
      </c>
      <c r="AN44" s="170" t="s">
        <v>47</v>
      </c>
      <c r="AO44" s="170" t="s">
        <v>48</v>
      </c>
      <c r="AP44" s="170" t="s">
        <v>49</v>
      </c>
      <c r="AQ44" s="170" t="s">
        <v>50</v>
      </c>
      <c r="AR44" s="170" t="s">
        <v>51</v>
      </c>
      <c r="AS44" s="170" t="s">
        <v>52</v>
      </c>
      <c r="AT44" s="170" t="s">
        <v>53</v>
      </c>
      <c r="AU44" s="170" t="s">
        <v>54</v>
      </c>
      <c r="AV44" s="170" t="s">
        <v>55</v>
      </c>
      <c r="AW44" s="170" t="s">
        <v>56</v>
      </c>
      <c r="AX44" s="170" t="s">
        <v>57</v>
      </c>
      <c r="AY44" s="170" t="s">
        <v>58</v>
      </c>
      <c r="AZ44" s="170" t="s">
        <v>59</v>
      </c>
      <c r="BA44" s="170" t="s">
        <v>60</v>
      </c>
      <c r="BB44" s="170" t="s">
        <v>61</v>
      </c>
      <c r="BC44" s="170" t="s">
        <v>62</v>
      </c>
      <c r="BD44" s="170" t="s">
        <v>63</v>
      </c>
      <c r="BE44" s="170" t="s">
        <v>64</v>
      </c>
      <c r="BF44" s="170" t="s">
        <v>65</v>
      </c>
      <c r="BG44" s="170" t="s">
        <v>66</v>
      </c>
      <c r="BH44" s="170" t="s">
        <v>67</v>
      </c>
      <c r="BI44" s="170" t="s">
        <v>68</v>
      </c>
      <c r="BJ44" s="170" t="s">
        <v>69</v>
      </c>
      <c r="BK44" s="170" t="s">
        <v>70</v>
      </c>
      <c r="BL44" s="170" t="s">
        <v>71</v>
      </c>
      <c r="BM44" s="170" t="s">
        <v>72</v>
      </c>
      <c r="BN44" s="170" t="s">
        <v>73</v>
      </c>
      <c r="BO44" s="170" t="s">
        <v>74</v>
      </c>
      <c r="BP44" s="170" t="s">
        <v>75</v>
      </c>
      <c r="BQ44" s="170" t="s">
        <v>76</v>
      </c>
      <c r="BR44" s="170" t="s">
        <v>77</v>
      </c>
      <c r="BS44" s="170" t="s">
        <v>78</v>
      </c>
      <c r="BT44" s="170" t="s">
        <v>79</v>
      </c>
      <c r="BU44" s="170" t="s">
        <v>80</v>
      </c>
      <c r="BV44" s="170" t="s">
        <v>81</v>
      </c>
      <c r="BW44" s="170" t="s">
        <v>82</v>
      </c>
      <c r="BX44" s="170" t="s">
        <v>83</v>
      </c>
      <c r="BY44" s="170" t="s">
        <v>84</v>
      </c>
      <c r="BZ44" s="170" t="s">
        <v>85</v>
      </c>
      <c r="CA44" s="170" t="s">
        <v>86</v>
      </c>
      <c r="CB44" s="170" t="s">
        <v>87</v>
      </c>
      <c r="CC44" s="170" t="s">
        <v>88</v>
      </c>
      <c r="CD44" s="170" t="s">
        <v>89</v>
      </c>
      <c r="CE44" s="170" t="s">
        <v>90</v>
      </c>
    </row>
    <row r="45" spans="1:83" ht="12" customHeight="1">
      <c r="A45" s="175"/>
      <c r="B45" s="240" t="s">
        <v>91</v>
      </c>
      <c r="C45" s="182" t="s">
        <v>92</v>
      </c>
      <c r="D45" s="170" t="s">
        <v>93</v>
      </c>
      <c r="E45" s="170" t="s">
        <v>94</v>
      </c>
      <c r="F45" s="170" t="s">
        <v>95</v>
      </c>
      <c r="G45" s="170" t="s">
        <v>96</v>
      </c>
      <c r="H45" s="170" t="s">
        <v>97</v>
      </c>
      <c r="I45" s="170" t="s">
        <v>98</v>
      </c>
      <c r="J45" s="170" t="s">
        <v>99</v>
      </c>
      <c r="K45" s="170" t="s">
        <v>100</v>
      </c>
      <c r="L45" s="170" t="s">
        <v>101</v>
      </c>
      <c r="M45" s="170" t="s">
        <v>102</v>
      </c>
      <c r="N45" s="170" t="s">
        <v>103</v>
      </c>
      <c r="O45" s="170" t="s">
        <v>104</v>
      </c>
      <c r="P45" s="170" t="s">
        <v>105</v>
      </c>
      <c r="Q45" s="170" t="s">
        <v>106</v>
      </c>
      <c r="R45" s="170" t="s">
        <v>107</v>
      </c>
      <c r="S45" s="170" t="s">
        <v>108</v>
      </c>
      <c r="T45" s="170" t="s">
        <v>1194</v>
      </c>
      <c r="U45" s="170" t="s">
        <v>109</v>
      </c>
      <c r="V45" s="170" t="s">
        <v>110</v>
      </c>
      <c r="W45" s="170" t="s">
        <v>111</v>
      </c>
      <c r="X45" s="170" t="s">
        <v>112</v>
      </c>
      <c r="Y45" s="170" t="s">
        <v>113</v>
      </c>
      <c r="Z45" s="170" t="s">
        <v>113</v>
      </c>
      <c r="AA45" s="170" t="s">
        <v>114</v>
      </c>
      <c r="AB45" s="170" t="s">
        <v>115</v>
      </c>
      <c r="AC45" s="170" t="s">
        <v>116</v>
      </c>
      <c r="AD45" s="170" t="s">
        <v>117</v>
      </c>
      <c r="AE45" s="170" t="s">
        <v>96</v>
      </c>
      <c r="AF45" s="170" t="s">
        <v>97</v>
      </c>
      <c r="AG45" s="170" t="s">
        <v>118</v>
      </c>
      <c r="AH45" s="170" t="s">
        <v>119</v>
      </c>
      <c r="AI45" s="170" t="s">
        <v>120</v>
      </c>
      <c r="AJ45" s="170" t="s">
        <v>121</v>
      </c>
      <c r="AK45" s="170" t="s">
        <v>122</v>
      </c>
      <c r="AL45" s="170" t="s">
        <v>123</v>
      </c>
      <c r="AM45" s="170" t="s">
        <v>124</v>
      </c>
      <c r="AN45" s="170" t="s">
        <v>110</v>
      </c>
      <c r="AO45" s="170" t="s">
        <v>125</v>
      </c>
      <c r="AP45" s="170" t="s">
        <v>126</v>
      </c>
      <c r="AQ45" s="170" t="s">
        <v>127</v>
      </c>
      <c r="AR45" s="170" t="s">
        <v>128</v>
      </c>
      <c r="AS45" s="170" t="s">
        <v>129</v>
      </c>
      <c r="AT45" s="170" t="s">
        <v>130</v>
      </c>
      <c r="AU45" s="170" t="s">
        <v>131</v>
      </c>
      <c r="AV45" s="170" t="s">
        <v>132</v>
      </c>
      <c r="AW45" s="170" t="s">
        <v>133</v>
      </c>
      <c r="AX45" s="170" t="s">
        <v>134</v>
      </c>
      <c r="AY45" s="170" t="s">
        <v>135</v>
      </c>
      <c r="AZ45" s="170" t="s">
        <v>136</v>
      </c>
      <c r="BA45" s="170" t="s">
        <v>137</v>
      </c>
      <c r="BB45" s="170" t="s">
        <v>138</v>
      </c>
      <c r="BC45" s="170" t="s">
        <v>108</v>
      </c>
      <c r="BD45" s="170" t="s">
        <v>139</v>
      </c>
      <c r="BE45" s="170" t="s">
        <v>140</v>
      </c>
      <c r="BF45" s="170" t="s">
        <v>141</v>
      </c>
      <c r="BG45" s="170" t="s">
        <v>142</v>
      </c>
      <c r="BH45" s="170" t="s">
        <v>143</v>
      </c>
      <c r="BI45" s="170" t="s">
        <v>144</v>
      </c>
      <c r="BJ45" s="170" t="s">
        <v>145</v>
      </c>
      <c r="BK45" s="170" t="s">
        <v>146</v>
      </c>
      <c r="BL45" s="170" t="s">
        <v>147</v>
      </c>
      <c r="BM45" s="170" t="s">
        <v>132</v>
      </c>
      <c r="BN45" s="170" t="s">
        <v>148</v>
      </c>
      <c r="BO45" s="170" t="s">
        <v>149</v>
      </c>
      <c r="BP45" s="170" t="s">
        <v>150</v>
      </c>
      <c r="BQ45" s="170" t="s">
        <v>151</v>
      </c>
      <c r="BR45" s="170" t="s">
        <v>152</v>
      </c>
      <c r="BS45" s="170" t="s">
        <v>153</v>
      </c>
      <c r="BT45" s="170" t="s">
        <v>154</v>
      </c>
      <c r="BU45" s="170" t="s">
        <v>155</v>
      </c>
      <c r="BV45" s="170" t="s">
        <v>155</v>
      </c>
      <c r="BW45" s="170" t="s">
        <v>155</v>
      </c>
      <c r="BX45" s="170" t="s">
        <v>156</v>
      </c>
      <c r="BY45" s="170" t="s">
        <v>157</v>
      </c>
      <c r="BZ45" s="170" t="s">
        <v>158</v>
      </c>
      <c r="CA45" s="170" t="s">
        <v>159</v>
      </c>
      <c r="CB45" s="170" t="s">
        <v>160</v>
      </c>
      <c r="CC45" s="170" t="s">
        <v>132</v>
      </c>
      <c r="CD45" s="170"/>
      <c r="CE45" s="170" t="s">
        <v>161</v>
      </c>
    </row>
    <row r="46" spans="1:83" ht="12.65" customHeight="1">
      <c r="A46" s="175" t="s">
        <v>3</v>
      </c>
      <c r="B46" s="170" t="s">
        <v>162</v>
      </c>
      <c r="C46" s="182" t="s">
        <v>163</v>
      </c>
      <c r="D46" s="170" t="s">
        <v>163</v>
      </c>
      <c r="E46" s="170" t="s">
        <v>163</v>
      </c>
      <c r="F46" s="170" t="s">
        <v>164</v>
      </c>
      <c r="G46" s="170" t="s">
        <v>165</v>
      </c>
      <c r="H46" s="170" t="s">
        <v>163</v>
      </c>
      <c r="I46" s="170" t="s">
        <v>166</v>
      </c>
      <c r="J46" s="170"/>
      <c r="K46" s="170" t="s">
        <v>157</v>
      </c>
      <c r="L46" s="170" t="s">
        <v>167</v>
      </c>
      <c r="M46" s="170" t="s">
        <v>168</v>
      </c>
      <c r="N46" s="170" t="s">
        <v>169</v>
      </c>
      <c r="O46" s="170" t="s">
        <v>170</v>
      </c>
      <c r="P46" s="170" t="s">
        <v>169</v>
      </c>
      <c r="Q46" s="170" t="s">
        <v>171</v>
      </c>
      <c r="R46" s="170"/>
      <c r="S46" s="170" t="s">
        <v>169</v>
      </c>
      <c r="T46" s="170" t="s">
        <v>172</v>
      </c>
      <c r="U46" s="170"/>
      <c r="V46" s="170" t="s">
        <v>173</v>
      </c>
      <c r="W46" s="170" t="s">
        <v>174</v>
      </c>
      <c r="X46" s="170" t="s">
        <v>175</v>
      </c>
      <c r="Y46" s="170" t="s">
        <v>176</v>
      </c>
      <c r="Z46" s="170" t="s">
        <v>177</v>
      </c>
      <c r="AA46" s="170" t="s">
        <v>178</v>
      </c>
      <c r="AB46" s="170"/>
      <c r="AC46" s="170" t="s">
        <v>172</v>
      </c>
      <c r="AD46" s="170"/>
      <c r="AE46" s="170" t="s">
        <v>172</v>
      </c>
      <c r="AF46" s="170" t="s">
        <v>179</v>
      </c>
      <c r="AG46" s="170" t="s">
        <v>171</v>
      </c>
      <c r="AH46" s="170"/>
      <c r="AI46" s="170" t="s">
        <v>180</v>
      </c>
      <c r="AJ46" s="170"/>
      <c r="AK46" s="170" t="s">
        <v>172</v>
      </c>
      <c r="AL46" s="170" t="s">
        <v>172</v>
      </c>
      <c r="AM46" s="170" t="s">
        <v>172</v>
      </c>
      <c r="AN46" s="170" t="s">
        <v>181</v>
      </c>
      <c r="AO46" s="170" t="s">
        <v>182</v>
      </c>
      <c r="AP46" s="170" t="s">
        <v>121</v>
      </c>
      <c r="AQ46" s="170" t="s">
        <v>183</v>
      </c>
      <c r="AR46" s="170" t="s">
        <v>169</v>
      </c>
      <c r="AS46" s="170"/>
      <c r="AT46" s="170" t="s">
        <v>184</v>
      </c>
      <c r="AU46" s="170" t="s">
        <v>185</v>
      </c>
      <c r="AV46" s="170" t="s">
        <v>186</v>
      </c>
      <c r="AW46" s="170" t="s">
        <v>187</v>
      </c>
      <c r="AX46" s="170" t="s">
        <v>188</v>
      </c>
      <c r="AY46" s="170"/>
      <c r="AZ46" s="170"/>
      <c r="BA46" s="170" t="s">
        <v>189</v>
      </c>
      <c r="BB46" s="170" t="s">
        <v>169</v>
      </c>
      <c r="BC46" s="170" t="s">
        <v>183</v>
      </c>
      <c r="BD46" s="170"/>
      <c r="BE46" s="170"/>
      <c r="BF46" s="170"/>
      <c r="BG46" s="170"/>
      <c r="BH46" s="170" t="s">
        <v>190</v>
      </c>
      <c r="BI46" s="170" t="s">
        <v>169</v>
      </c>
      <c r="BJ46" s="170"/>
      <c r="BK46" s="170" t="s">
        <v>191</v>
      </c>
      <c r="BL46" s="170"/>
      <c r="BM46" s="170" t="s">
        <v>192</v>
      </c>
      <c r="BN46" s="170" t="s">
        <v>193</v>
      </c>
      <c r="BO46" s="170" t="s">
        <v>194</v>
      </c>
      <c r="BP46" s="170" t="s">
        <v>195</v>
      </c>
      <c r="BQ46" s="170" t="s">
        <v>196</v>
      </c>
      <c r="BR46" s="170"/>
      <c r="BS46" s="170" t="s">
        <v>197</v>
      </c>
      <c r="BT46" s="170" t="s">
        <v>169</v>
      </c>
      <c r="BU46" s="170" t="s">
        <v>198</v>
      </c>
      <c r="BV46" s="170" t="s">
        <v>199</v>
      </c>
      <c r="BW46" s="170" t="s">
        <v>200</v>
      </c>
      <c r="BX46" s="170" t="s">
        <v>151</v>
      </c>
      <c r="BY46" s="170" t="s">
        <v>193</v>
      </c>
      <c r="BZ46" s="170" t="s">
        <v>152</v>
      </c>
      <c r="CA46" s="170" t="s">
        <v>201</v>
      </c>
      <c r="CB46" s="170" t="s">
        <v>201</v>
      </c>
      <c r="CC46" s="170" t="s">
        <v>202</v>
      </c>
      <c r="CD46" s="170"/>
      <c r="CE46" s="170" t="s">
        <v>203</v>
      </c>
    </row>
    <row r="47" spans="1:83" ht="12.65" customHeight="1">
      <c r="A47" s="175" t="s">
        <v>204</v>
      </c>
      <c r="B47" s="183"/>
      <c r="C47" s="184"/>
      <c r="D47" s="184"/>
      <c r="E47" s="184"/>
      <c r="F47" s="184"/>
      <c r="G47" s="184"/>
      <c r="H47" s="184"/>
      <c r="I47" s="184"/>
      <c r="J47" s="184"/>
      <c r="K47" s="184"/>
      <c r="L47" s="184"/>
      <c r="M47" s="184"/>
      <c r="N47" s="184"/>
      <c r="O47" s="184"/>
      <c r="P47" s="184"/>
      <c r="Q47" s="184"/>
      <c r="R47" s="184"/>
      <c r="S47" s="184"/>
      <c r="T47" s="184"/>
      <c r="U47" s="184"/>
      <c r="V47" s="184"/>
      <c r="W47" s="184"/>
      <c r="X47" s="184"/>
      <c r="Y47" s="184"/>
      <c r="Z47" s="184"/>
      <c r="AA47" s="184"/>
      <c r="AB47" s="184"/>
      <c r="AC47" s="184"/>
      <c r="AD47" s="184"/>
      <c r="AE47" s="184"/>
      <c r="AF47" s="184"/>
      <c r="AG47" s="184"/>
      <c r="AH47" s="184"/>
      <c r="AI47" s="184"/>
      <c r="AJ47" s="184"/>
      <c r="AK47" s="184"/>
      <c r="AL47" s="184"/>
      <c r="AM47" s="184"/>
      <c r="AN47" s="184"/>
      <c r="AO47" s="184"/>
      <c r="AP47" s="184"/>
      <c r="AQ47" s="184"/>
      <c r="AR47" s="184"/>
      <c r="AS47" s="184"/>
      <c r="AT47" s="184"/>
      <c r="AU47" s="184"/>
      <c r="AV47" s="184"/>
      <c r="AW47" s="184"/>
      <c r="AX47" s="184"/>
      <c r="AY47" s="184"/>
      <c r="AZ47" s="184"/>
      <c r="BA47" s="184"/>
      <c r="BB47" s="184"/>
      <c r="BC47" s="184"/>
      <c r="BD47" s="184"/>
      <c r="BE47" s="184"/>
      <c r="BF47" s="184"/>
      <c r="BG47" s="184"/>
      <c r="BH47" s="184"/>
      <c r="BI47" s="184"/>
      <c r="BJ47" s="184"/>
      <c r="BK47" s="184"/>
      <c r="BL47" s="184"/>
      <c r="BM47" s="184"/>
      <c r="BN47" s="184"/>
      <c r="BO47" s="184"/>
      <c r="BP47" s="184"/>
      <c r="BQ47" s="184"/>
      <c r="BR47" s="184"/>
      <c r="BS47" s="184"/>
      <c r="BT47" s="184"/>
      <c r="BU47" s="184"/>
      <c r="BV47" s="184"/>
      <c r="BW47" s="184"/>
      <c r="BX47" s="184"/>
      <c r="BY47" s="184"/>
      <c r="BZ47" s="184"/>
      <c r="CA47" s="184"/>
      <c r="CB47" s="184"/>
      <c r="CC47" s="184"/>
      <c r="CD47" s="195"/>
      <c r="CE47" s="195">
        <f>SUM(C47:CC47)</f>
        <v>0</v>
      </c>
    </row>
    <row r="48" spans="1:83" ht="14.15">
      <c r="A48" s="175" t="s">
        <v>205</v>
      </c>
      <c r="B48" s="371">
        <v>1943853</v>
      </c>
      <c r="C48" s="241">
        <f>ROUND(((B48/CE61)*C61),0)</f>
        <v>0</v>
      </c>
      <c r="D48" s="241">
        <f>ROUND(((B48/CE61)*D61),0)</f>
        <v>0</v>
      </c>
      <c r="E48" s="195">
        <f>ROUND(((B48/CE61)*E61),0)</f>
        <v>24010</v>
      </c>
      <c r="F48" s="195">
        <f>ROUND(((B48/CE61)*F61),0)</f>
        <v>0</v>
      </c>
      <c r="G48" s="195">
        <f>ROUND(((B48/CE61)*G61),0)</f>
        <v>0</v>
      </c>
      <c r="H48" s="195">
        <f>ROUND(((B48/CE61)*H61),0)</f>
        <v>0</v>
      </c>
      <c r="I48" s="195">
        <f>ROUND(((B48/CE61)*I61),0)</f>
        <v>0</v>
      </c>
      <c r="J48" s="195">
        <f>ROUND(((B48/CE61)*J61),0)</f>
        <v>0</v>
      </c>
      <c r="K48" s="195">
        <f>ROUND(((B48/CE61)*K61),0)</f>
        <v>157522</v>
      </c>
      <c r="L48" s="195">
        <f>ROUND(((B48/CE61)*L61),0)</f>
        <v>486397</v>
      </c>
      <c r="M48" s="195">
        <f>ROUND(((B48/CE61)*M61),0)</f>
        <v>0</v>
      </c>
      <c r="N48" s="195">
        <f>ROUND(((B48/CE61)*N61),0)</f>
        <v>0</v>
      </c>
      <c r="O48" s="195">
        <f>ROUND(((B48/CE61)*O61),0)</f>
        <v>0</v>
      </c>
      <c r="P48" s="195">
        <f>ROUND(((B48/CE61)*P61),0)</f>
        <v>0</v>
      </c>
      <c r="Q48" s="195">
        <f>ROUND(((B48/CE61)*Q61),0)</f>
        <v>0</v>
      </c>
      <c r="R48" s="195">
        <f>ROUND(((B48/CE61)*R61),0)</f>
        <v>0</v>
      </c>
      <c r="S48" s="195">
        <f>ROUND(((B48/CE61)*S61),0)</f>
        <v>0</v>
      </c>
      <c r="T48" s="195">
        <f>ROUND(((B48/CE61)*T61),0)</f>
        <v>0</v>
      </c>
      <c r="U48" s="195">
        <f>ROUND(((B48/CE61)*U61),0)</f>
        <v>68470</v>
      </c>
      <c r="V48" s="195">
        <f>ROUND(((B48/CE61)*V61),0)</f>
        <v>0</v>
      </c>
      <c r="W48" s="195">
        <f>ROUND(((B48/CE61)*W61),0)</f>
        <v>2551</v>
      </c>
      <c r="X48" s="195">
        <f>ROUND(((B48/CE61)*X61),0)</f>
        <v>10504</v>
      </c>
      <c r="Y48" s="195">
        <f>ROUND(((B48/CE61)*Y61),0)</f>
        <v>35609</v>
      </c>
      <c r="Z48" s="195">
        <f>ROUND(((B48/CE61)*Z61),0)</f>
        <v>0</v>
      </c>
      <c r="AA48" s="195">
        <f>ROUND(((B48/CE61)*AA61),0)</f>
        <v>0</v>
      </c>
      <c r="AB48" s="195">
        <f>ROUND(((B48/CE61)*AB61),0)</f>
        <v>12792</v>
      </c>
      <c r="AC48" s="195">
        <f>ROUND(((B48/CE61)*AC61),0)</f>
        <v>28822</v>
      </c>
      <c r="AD48" s="195">
        <f>ROUND(((B48/CE61)*AD61),0)</f>
        <v>0</v>
      </c>
      <c r="AE48" s="195">
        <f>ROUND(((B48/CE61)*AE61),0)</f>
        <v>70960</v>
      </c>
      <c r="AF48" s="195">
        <f>ROUND(((B48/CE61)*AF61),0)</f>
        <v>0</v>
      </c>
      <c r="AG48" s="195">
        <f>ROUND(((B48/CE61)*AG61),0)</f>
        <v>7495</v>
      </c>
      <c r="AH48" s="195">
        <f>ROUND(((B48/CE61)*AH61),0)</f>
        <v>0</v>
      </c>
      <c r="AI48" s="195">
        <f>ROUND(((B48/CE61)*AI61),0)</f>
        <v>0</v>
      </c>
      <c r="AJ48" s="195">
        <f>ROUND(((B48/CE61)*AJ61),0)</f>
        <v>350832</v>
      </c>
      <c r="AK48" s="195">
        <f>ROUND(((B48/CE61)*AK61),0)</f>
        <v>45935</v>
      </c>
      <c r="AL48" s="195">
        <f>ROUND(((B48/CE61)*AL61),0)</f>
        <v>14793</v>
      </c>
      <c r="AM48" s="195">
        <f>ROUND(((B48/CE61)*AM61),0)</f>
        <v>0</v>
      </c>
      <c r="AN48" s="195">
        <f>ROUND(((B48/CE61)*AN61),0)</f>
        <v>0</v>
      </c>
      <c r="AO48" s="195">
        <f>ROUND(((B48/CE61)*AO61),0)</f>
        <v>4530</v>
      </c>
      <c r="AP48" s="195">
        <f>ROUND(((B48/CE61)*AP61),0)</f>
        <v>0</v>
      </c>
      <c r="AQ48" s="195">
        <f>ROUND(((B48/CE61)*AQ61),0)</f>
        <v>0</v>
      </c>
      <c r="AR48" s="195">
        <f>ROUND(((B48/CE61)*AR61),0)</f>
        <v>0</v>
      </c>
      <c r="AS48" s="195">
        <f>ROUND(((B48/CE61)*AS61),0)</f>
        <v>0</v>
      </c>
      <c r="AT48" s="195">
        <f>ROUND(((B48/CE61)*AT61),0)</f>
        <v>0</v>
      </c>
      <c r="AU48" s="195">
        <f>ROUND(((B48/CE61)*AU61),0)</f>
        <v>0</v>
      </c>
      <c r="AV48" s="195">
        <f>ROUND(((B48/CE61)*AV61),0)</f>
        <v>19664</v>
      </c>
      <c r="AW48" s="195">
        <f>ROUND(((B48/CE61)*AW61),0)</f>
        <v>0</v>
      </c>
      <c r="AX48" s="195">
        <f>ROUND(((B48/CE61)*AX61),0)</f>
        <v>0</v>
      </c>
      <c r="AY48" s="195">
        <f>ROUND(((B48/CE61)*AY61),0)</f>
        <v>111969</v>
      </c>
      <c r="AZ48" s="195">
        <f>ROUND(((B48/CE61)*AZ61),0)</f>
        <v>0</v>
      </c>
      <c r="BA48" s="195">
        <f>ROUND(((B48/CE61)*BA61),0)</f>
        <v>8353</v>
      </c>
      <c r="BB48" s="195">
        <f>ROUND(((B48/CE61)*BB61),0)</f>
        <v>16599</v>
      </c>
      <c r="BC48" s="195">
        <f>ROUND(((B48/CE61)*BC61),0)</f>
        <v>0</v>
      </c>
      <c r="BD48" s="195">
        <f>ROUND(((B48/CE61)*BD61),0)</f>
        <v>14017</v>
      </c>
      <c r="BE48" s="195">
        <f>ROUND(((B48/CE61)*BE61),0)</f>
        <v>35226</v>
      </c>
      <c r="BF48" s="195">
        <f>ROUND(((B48/CE61)*BF61),0)</f>
        <v>50704</v>
      </c>
      <c r="BG48" s="195">
        <f>ROUND(((B48/CE61)*BG61),0)</f>
        <v>0</v>
      </c>
      <c r="BH48" s="195">
        <f>ROUND(((B48/CE61)*BH61),0)</f>
        <v>48782</v>
      </c>
      <c r="BI48" s="195">
        <f>ROUND(((B48/CE61)*BI61),0)</f>
        <v>0</v>
      </c>
      <c r="BJ48" s="195">
        <f>ROUND(((B48/CE61)*BJ61),0)</f>
        <v>52802</v>
      </c>
      <c r="BK48" s="195">
        <f>ROUND(((B48/CE61)*BK61),0)</f>
        <v>98615</v>
      </c>
      <c r="BL48" s="195">
        <f>ROUND(((B48/CE61)*BL61),0)</f>
        <v>0</v>
      </c>
      <c r="BM48" s="195">
        <f>ROUND(((B48/CE61)*BM61),0)</f>
        <v>0</v>
      </c>
      <c r="BN48" s="195">
        <f>ROUND(((B48/CE61)*BN61),0)</f>
        <v>91160</v>
      </c>
      <c r="BO48" s="195">
        <f>ROUND(((B48/CE61)*BO61),0)</f>
        <v>0</v>
      </c>
      <c r="BP48" s="195">
        <f>ROUND(((B48/CE61)*BP61),0)</f>
        <v>91</v>
      </c>
      <c r="BQ48" s="195">
        <f>ROUND(((B48/CE61)*BQ61),0)</f>
        <v>0</v>
      </c>
      <c r="BR48" s="195">
        <f>ROUND(((B48/CE61)*BR61),0)</f>
        <v>0</v>
      </c>
      <c r="BS48" s="195">
        <f>ROUND(((B48/CE61)*BS61),0)</f>
        <v>0</v>
      </c>
      <c r="BT48" s="195">
        <f>ROUND(((B48/CE61)*BT61),0)</f>
        <v>0</v>
      </c>
      <c r="BU48" s="195">
        <f>ROUND(((B48/CE61)*BU61),0)</f>
        <v>0</v>
      </c>
      <c r="BV48" s="195">
        <f>ROUND(((B48/CE61)*BV61),0)</f>
        <v>29732</v>
      </c>
      <c r="BW48" s="195">
        <f>ROUND(((B48/CE61)*BW61),0)</f>
        <v>0</v>
      </c>
      <c r="BX48" s="195">
        <f>ROUND(((B48/CE61)*BX61),0)</f>
        <v>0</v>
      </c>
      <c r="BY48" s="195">
        <f>ROUND(((B48/CE61)*BY61),0)</f>
        <v>44917</v>
      </c>
      <c r="BZ48" s="195">
        <f>ROUND(((B48/CE61)*BZ61),0)</f>
        <v>0</v>
      </c>
      <c r="CA48" s="195">
        <f>ROUND(((B48/CE61)*CA61),0)</f>
        <v>0</v>
      </c>
      <c r="CB48" s="195">
        <f>ROUND(((B48/CE61)*CB61),0)</f>
        <v>0</v>
      </c>
      <c r="CC48" s="195">
        <f>ROUND(((B48/CE61)*CC61),0)</f>
        <v>0</v>
      </c>
      <c r="CD48" s="195"/>
      <c r="CE48" s="195">
        <f>SUM(C48:CD48)</f>
        <v>1943853</v>
      </c>
    </row>
    <row r="49" spans="1:84" ht="12.65" customHeight="1">
      <c r="A49" s="175" t="s">
        <v>206</v>
      </c>
      <c r="B49" s="195">
        <f>B47+B48</f>
        <v>1943853</v>
      </c>
      <c r="C49" s="195"/>
      <c r="D49" s="195"/>
      <c r="E49" s="195"/>
      <c r="F49" s="195"/>
      <c r="G49" s="195"/>
      <c r="H49" s="195"/>
      <c r="I49" s="195"/>
      <c r="J49" s="195"/>
      <c r="K49" s="195"/>
      <c r="L49" s="195"/>
      <c r="M49" s="195"/>
      <c r="N49" s="195"/>
      <c r="O49" s="195"/>
      <c r="P49" s="195"/>
      <c r="Q49" s="195"/>
      <c r="R49" s="195"/>
      <c r="S49" s="195"/>
      <c r="T49" s="195"/>
      <c r="U49" s="195"/>
      <c r="V49" s="195"/>
      <c r="W49" s="195"/>
      <c r="X49" s="195"/>
      <c r="Y49" s="195"/>
      <c r="Z49" s="195"/>
      <c r="AA49" s="195"/>
      <c r="AB49" s="195"/>
      <c r="AC49" s="195"/>
      <c r="AD49" s="195"/>
      <c r="AE49" s="195"/>
      <c r="AF49" s="195"/>
      <c r="AG49" s="195"/>
      <c r="AH49" s="195"/>
      <c r="AI49" s="195"/>
      <c r="AJ49" s="195"/>
      <c r="AK49" s="195"/>
      <c r="AL49" s="195"/>
      <c r="AM49" s="195"/>
      <c r="AN49" s="195"/>
      <c r="AO49" s="195"/>
      <c r="AP49" s="195"/>
      <c r="AQ49" s="195"/>
      <c r="AR49" s="195"/>
      <c r="AS49" s="195"/>
      <c r="AT49" s="195"/>
      <c r="AU49" s="195"/>
      <c r="AV49" s="195"/>
      <c r="AW49" s="195"/>
      <c r="AX49" s="195"/>
      <c r="AY49" s="195"/>
      <c r="AZ49" s="195"/>
      <c r="BA49" s="195"/>
      <c r="BB49" s="195"/>
      <c r="BC49" s="195"/>
      <c r="BD49" s="195"/>
      <c r="BE49" s="195"/>
      <c r="BF49" s="195"/>
      <c r="BG49" s="195"/>
      <c r="BH49" s="195"/>
      <c r="BI49" s="195"/>
      <c r="BJ49" s="195"/>
      <c r="BK49" s="195"/>
      <c r="BL49" s="195"/>
      <c r="BM49" s="195"/>
      <c r="BN49" s="195"/>
      <c r="BO49" s="195"/>
      <c r="BP49" s="195"/>
      <c r="BQ49" s="195"/>
      <c r="BR49" s="195"/>
      <c r="BS49" s="195"/>
      <c r="BT49" s="195"/>
      <c r="BU49" s="195"/>
      <c r="BV49" s="195"/>
      <c r="BW49" s="195"/>
      <c r="BX49" s="195"/>
      <c r="BY49" s="195"/>
      <c r="BZ49" s="195"/>
      <c r="CA49" s="195"/>
      <c r="CB49" s="195"/>
      <c r="CC49" s="195"/>
      <c r="CD49" s="195"/>
      <c r="CE49" s="195"/>
    </row>
    <row r="50" spans="1:84" ht="12.65" customHeight="1">
      <c r="A50" s="175" t="s">
        <v>6</v>
      </c>
      <c r="B50" s="195"/>
      <c r="C50" s="195"/>
      <c r="D50" s="195"/>
      <c r="E50" s="195"/>
      <c r="F50" s="195"/>
      <c r="G50" s="195"/>
      <c r="H50" s="195"/>
      <c r="I50" s="195"/>
      <c r="J50" s="195"/>
      <c r="K50" s="195"/>
      <c r="L50" s="195"/>
      <c r="M50" s="195"/>
      <c r="N50" s="195"/>
      <c r="O50" s="195"/>
      <c r="P50" s="195"/>
      <c r="Q50" s="195"/>
      <c r="R50" s="195"/>
      <c r="S50" s="195"/>
      <c r="T50" s="195"/>
      <c r="U50" s="195"/>
      <c r="V50" s="195"/>
      <c r="W50" s="195"/>
      <c r="X50" s="195"/>
      <c r="Y50" s="195"/>
      <c r="Z50" s="195"/>
      <c r="AA50" s="195"/>
      <c r="AB50" s="195"/>
      <c r="AC50" s="195"/>
      <c r="AD50" s="195"/>
      <c r="AE50" s="195"/>
      <c r="AF50" s="195"/>
      <c r="AG50" s="195"/>
      <c r="AH50" s="195"/>
      <c r="AI50" s="195"/>
      <c r="AJ50" s="195"/>
      <c r="AK50" s="195"/>
      <c r="AL50" s="195"/>
      <c r="AM50" s="195"/>
      <c r="AN50" s="195"/>
      <c r="AO50" s="195"/>
      <c r="AP50" s="195"/>
      <c r="AQ50" s="195"/>
      <c r="AR50" s="195"/>
      <c r="AS50" s="195"/>
      <c r="AT50" s="195"/>
      <c r="AU50" s="195"/>
      <c r="AV50" s="195"/>
      <c r="AW50" s="195"/>
      <c r="AX50" s="195"/>
      <c r="AY50" s="195"/>
      <c r="AZ50" s="195"/>
      <c r="BA50" s="195"/>
      <c r="BB50" s="195"/>
      <c r="BC50" s="195"/>
      <c r="BD50" s="195"/>
      <c r="BE50" s="195"/>
      <c r="BF50" s="195"/>
      <c r="BG50" s="195"/>
      <c r="BH50" s="195"/>
      <c r="BI50" s="195"/>
      <c r="BJ50" s="195"/>
      <c r="BK50" s="195"/>
      <c r="BL50" s="195"/>
      <c r="BM50" s="195"/>
      <c r="BN50" s="195"/>
      <c r="BO50" s="195"/>
      <c r="BP50" s="195"/>
      <c r="BQ50" s="195"/>
      <c r="BR50" s="195"/>
      <c r="BS50" s="195"/>
      <c r="BT50" s="195"/>
      <c r="BU50" s="195"/>
      <c r="BV50" s="195"/>
      <c r="BW50" s="195"/>
      <c r="BX50" s="195"/>
      <c r="BY50" s="195"/>
      <c r="BZ50" s="195"/>
      <c r="CA50" s="195"/>
      <c r="CB50" s="195"/>
      <c r="CC50" s="195"/>
      <c r="CD50" s="195"/>
      <c r="CE50" s="195"/>
    </row>
    <row r="51" spans="1:84" ht="12.65" customHeight="1">
      <c r="A51" s="171" t="s">
        <v>207</v>
      </c>
      <c r="B51" s="371"/>
      <c r="C51" s="184"/>
      <c r="D51" s="184"/>
      <c r="E51" s="184"/>
      <c r="F51" s="184"/>
      <c r="G51" s="184"/>
      <c r="H51" s="184"/>
      <c r="I51" s="184"/>
      <c r="J51" s="184"/>
      <c r="K51" s="184"/>
      <c r="L51" s="184"/>
      <c r="M51" s="184"/>
      <c r="N51" s="184"/>
      <c r="O51" s="184"/>
      <c r="P51" s="184"/>
      <c r="Q51" s="184"/>
      <c r="R51" s="184"/>
      <c r="S51" s="184"/>
      <c r="T51" s="184"/>
      <c r="U51" s="184"/>
      <c r="V51" s="184"/>
      <c r="W51" s="184"/>
      <c r="X51" s="184"/>
      <c r="Y51" s="184"/>
      <c r="Z51" s="184"/>
      <c r="AA51" s="184"/>
      <c r="AB51" s="184"/>
      <c r="AC51" s="184"/>
      <c r="AD51" s="184"/>
      <c r="AE51" s="184"/>
      <c r="AF51" s="184"/>
      <c r="AG51" s="184"/>
      <c r="AH51" s="184"/>
      <c r="AI51" s="184"/>
      <c r="AJ51" s="184"/>
      <c r="AK51" s="184"/>
      <c r="AL51" s="184"/>
      <c r="AM51" s="184"/>
      <c r="AN51" s="184"/>
      <c r="AO51" s="184"/>
      <c r="AP51" s="184"/>
      <c r="AQ51" s="184"/>
      <c r="AR51" s="184"/>
      <c r="AS51" s="184"/>
      <c r="AT51" s="184"/>
      <c r="AU51" s="184"/>
      <c r="AV51" s="184"/>
      <c r="AW51" s="184"/>
      <c r="AX51" s="184"/>
      <c r="AY51" s="184"/>
      <c r="AZ51" s="184"/>
      <c r="BA51" s="184"/>
      <c r="BB51" s="184"/>
      <c r="BC51" s="184"/>
      <c r="BD51" s="184"/>
      <c r="BE51" s="184"/>
      <c r="BF51" s="184"/>
      <c r="BG51" s="184"/>
      <c r="BH51" s="184"/>
      <c r="BI51" s="184"/>
      <c r="BJ51" s="184"/>
      <c r="BK51" s="184"/>
      <c r="BL51" s="184"/>
      <c r="BM51" s="184"/>
      <c r="BN51" s="184"/>
      <c r="BO51" s="184"/>
      <c r="BP51" s="184"/>
      <c r="BQ51" s="184"/>
      <c r="BR51" s="184"/>
      <c r="BS51" s="184"/>
      <c r="BT51" s="184"/>
      <c r="BU51" s="184"/>
      <c r="BV51" s="184"/>
      <c r="BW51" s="184"/>
      <c r="BX51" s="184"/>
      <c r="BY51" s="184"/>
      <c r="BZ51" s="184"/>
      <c r="CA51" s="184"/>
      <c r="CB51" s="184"/>
      <c r="CC51" s="184"/>
      <c r="CD51" s="195"/>
      <c r="CE51" s="195">
        <f>SUM(C51:CD51)</f>
        <v>0</v>
      </c>
    </row>
    <row r="52" spans="1:84" ht="12.65" customHeight="1">
      <c r="A52" s="171" t="s">
        <v>208</v>
      </c>
      <c r="B52" s="371">
        <v>1187381</v>
      </c>
      <c r="C52" s="195">
        <f>ROUND((B52/(CE76+CF76)*C76),0)</f>
        <v>0</v>
      </c>
      <c r="D52" s="195">
        <f>ROUND((B52/(CE76+CF76)*D76),0)</f>
        <v>0</v>
      </c>
      <c r="E52" s="195">
        <f>ROUND((B52/(CE76+CF76)*E76),0)</f>
        <v>7006</v>
      </c>
      <c r="F52" s="195">
        <f>ROUND((B52/(CE76+CF76)*F76),0)</f>
        <v>0</v>
      </c>
      <c r="G52" s="195">
        <f>ROUND((B52/(CE76+CF76)*G76),0)</f>
        <v>0</v>
      </c>
      <c r="H52" s="195">
        <f>ROUND((B52/(CE76+CF76)*H76),0)</f>
        <v>0</v>
      </c>
      <c r="I52" s="195">
        <f>ROUND((B52/(CE76+CF76)*I76),0)</f>
        <v>0</v>
      </c>
      <c r="J52" s="195">
        <f>ROUND((B52/(CE76+CF76)*J76),0)</f>
        <v>0</v>
      </c>
      <c r="K52" s="195">
        <f>ROUND((B52/(CE76+CF76)*K76),0)</f>
        <v>86399</v>
      </c>
      <c r="L52" s="195">
        <f>ROUND((B52/(CE76+CF76)*L76),0)</f>
        <v>142018</v>
      </c>
      <c r="M52" s="195">
        <f>ROUND((B52/(CE76+CF76)*M76),0)</f>
        <v>0</v>
      </c>
      <c r="N52" s="195">
        <f>ROUND((B52/(CE76+CF76)*N76),0)</f>
        <v>0</v>
      </c>
      <c r="O52" s="195">
        <f>ROUND((B52/(CE76+CF76)*O76),0)</f>
        <v>0</v>
      </c>
      <c r="P52" s="195">
        <f>ROUND((B52/(CE76+CF76)*P76),0)</f>
        <v>0</v>
      </c>
      <c r="Q52" s="195">
        <f>ROUND((B52/(CE76+CF76)*Q76),0)</f>
        <v>0</v>
      </c>
      <c r="R52" s="195">
        <f>ROUND((B52/(CE76+CF76)*R76),0)</f>
        <v>0</v>
      </c>
      <c r="S52" s="195">
        <f>ROUND((B52/(CE76+CF76)*S76),0)</f>
        <v>0</v>
      </c>
      <c r="T52" s="195">
        <f>ROUND((B52/(CE76+CF76)*T76),0)</f>
        <v>0</v>
      </c>
      <c r="U52" s="195">
        <f>ROUND((B52/(CE76+CF76)*U76),0)</f>
        <v>18213</v>
      </c>
      <c r="V52" s="195">
        <f>ROUND((B52/(CE76+CF76)*V76),0)</f>
        <v>0</v>
      </c>
      <c r="W52" s="195">
        <f>ROUND((B52/(CE76+CF76)*W76),0)</f>
        <v>1533</v>
      </c>
      <c r="X52" s="195">
        <f>ROUND((B52/(CE76+CF76)*X76),0)</f>
        <v>6307</v>
      </c>
      <c r="Y52" s="195">
        <f>ROUND((B52/(CE76+CF76)*Y76),0)</f>
        <v>21406</v>
      </c>
      <c r="Z52" s="195">
        <f>ROUND((B52/(CE76+CF76)*Z76),0)</f>
        <v>0</v>
      </c>
      <c r="AA52" s="195">
        <f>ROUND((B52/(CE76+CF76)*AA76),0)</f>
        <v>0</v>
      </c>
      <c r="AB52" s="195">
        <f>ROUND((B52/(CE76+CF76)*AB76),0)</f>
        <v>7475</v>
      </c>
      <c r="AC52" s="195">
        <f>ROUND((B52/(CE76+CF76)*AC76),0)</f>
        <v>8318</v>
      </c>
      <c r="AD52" s="195">
        <f>ROUND((B52/(CE76+CF76)*AD76),0)</f>
        <v>0</v>
      </c>
      <c r="AE52" s="195">
        <f>ROUND((B52/(CE76+CF76)*AE76),0)</f>
        <v>92898</v>
      </c>
      <c r="AF52" s="195">
        <f>ROUND((B52/(CE76+CF76)*AF76),0)</f>
        <v>0</v>
      </c>
      <c r="AG52" s="195">
        <f>ROUND((B52/(CE76+CF76)*AG76),0)</f>
        <v>30822</v>
      </c>
      <c r="AH52" s="195">
        <f>ROUND((B52/(CE76+CF76)*AH76),0)</f>
        <v>0</v>
      </c>
      <c r="AI52" s="195">
        <f>ROUND((B52/(CE76+CF76)*AI76),0)</f>
        <v>0</v>
      </c>
      <c r="AJ52" s="195">
        <f>ROUND((B52/(CE76+CF76)*AJ76),0)</f>
        <v>80101</v>
      </c>
      <c r="AK52" s="195">
        <f>ROUND((B52/(CE76+CF76)*AK76),0)</f>
        <v>3503</v>
      </c>
      <c r="AL52" s="195">
        <f>ROUND((B52/(CE76+CF76)*AL76),0)</f>
        <v>2633</v>
      </c>
      <c r="AM52" s="195">
        <f>ROUND((B52/(CE76+CF76)*AM76),0)</f>
        <v>0</v>
      </c>
      <c r="AN52" s="195">
        <f>ROUND((B52/(CE76+CF76)*AN76),0)</f>
        <v>0</v>
      </c>
      <c r="AO52" s="195">
        <f>ROUND((B52/(CE76+CF76)*AO76),0)</f>
        <v>1320</v>
      </c>
      <c r="AP52" s="195">
        <f>ROUND((B52/(CE76+CF76)*AP76),0)</f>
        <v>0</v>
      </c>
      <c r="AQ52" s="195">
        <f>ROUND((B52/(CE76+CF76)*AQ76),0)</f>
        <v>0</v>
      </c>
      <c r="AR52" s="195">
        <f>ROUND((B52/(CE76+CF76)*AR76),0)</f>
        <v>0</v>
      </c>
      <c r="AS52" s="195">
        <f>ROUND((B52/(CE76+CF76)*AS76),0)</f>
        <v>0</v>
      </c>
      <c r="AT52" s="195">
        <f>ROUND((B52/(CE76+CF76)*AT76),0)</f>
        <v>0</v>
      </c>
      <c r="AU52" s="195">
        <f>ROUND((B52/(CE76+CF76)*AU76),0)</f>
        <v>0</v>
      </c>
      <c r="AV52" s="195">
        <f>ROUND((B52/(CE76+CF76)*AV76),0)</f>
        <v>21169</v>
      </c>
      <c r="AW52" s="195">
        <f>ROUND((B52/(CE76+CF76)*AW76),0)</f>
        <v>0</v>
      </c>
      <c r="AX52" s="195">
        <f>ROUND((B52/(CE76+CF76)*AX76),0)</f>
        <v>0</v>
      </c>
      <c r="AY52" s="195">
        <f>ROUND((B52/(CE76+CF76)*AY76),0)</f>
        <v>40114</v>
      </c>
      <c r="AZ52" s="195">
        <f>ROUND((B52/(CE76+CF76)*AZ76),0)</f>
        <v>0</v>
      </c>
      <c r="BA52" s="195">
        <f>ROUND((B52/(CE76+CF76)*BA76),0)</f>
        <v>22696</v>
      </c>
      <c r="BB52" s="195">
        <f>ROUND((B52/(CE76+CF76)*BB76),0)</f>
        <v>6843</v>
      </c>
      <c r="BC52" s="195">
        <f>ROUND((B52/(CE76+CF76)*BC76),0)</f>
        <v>0</v>
      </c>
      <c r="BD52" s="195">
        <f>ROUND((B52/(CE76+CF76)*BD76),0)</f>
        <v>0</v>
      </c>
      <c r="BE52" s="195">
        <f>ROUND((B52/(CE76+CF76)*BE76),0)</f>
        <v>364291</v>
      </c>
      <c r="BF52" s="195">
        <f>ROUND((B52/(CE76+CF76)*BF76),0)</f>
        <v>76851</v>
      </c>
      <c r="BG52" s="195">
        <f>ROUND((B52/(CE76+CF76)*BG76),0)</f>
        <v>0</v>
      </c>
      <c r="BH52" s="195">
        <f>ROUND((B52/(CE76+CF76)*BH76),0)</f>
        <v>6501</v>
      </c>
      <c r="BI52" s="195">
        <f>ROUND((B52/(CE76+CF76)*BI76),0)</f>
        <v>0</v>
      </c>
      <c r="BJ52" s="195">
        <f>ROUND((B52/(CE76+CF76)*BJ76),0)</f>
        <v>6482</v>
      </c>
      <c r="BK52" s="195">
        <f>ROUND((B52/(CE76+CF76)*BK76),0)</f>
        <v>0</v>
      </c>
      <c r="BL52" s="195">
        <f>ROUND((B52/(CE76+CF76)*BL76),0)</f>
        <v>0</v>
      </c>
      <c r="BM52" s="195">
        <f>ROUND((B52/(CE76+CF76)*BM76),0)</f>
        <v>0</v>
      </c>
      <c r="BN52" s="195">
        <f>ROUND((B52/(CE76+CF76)*BN76),0)</f>
        <v>89719</v>
      </c>
      <c r="BO52" s="195">
        <f>ROUND((B52/(CE76+CF76)*BO76),0)</f>
        <v>0</v>
      </c>
      <c r="BP52" s="195">
        <f>ROUND((B52/(CE76+CF76)*BP76),0)</f>
        <v>0</v>
      </c>
      <c r="BQ52" s="195">
        <f>ROUND((B52/(CE76+CF76)*BQ76),0)</f>
        <v>0</v>
      </c>
      <c r="BR52" s="195">
        <f>ROUND((B52/(CE76+CF76)*BR76),0)</f>
        <v>0</v>
      </c>
      <c r="BS52" s="195">
        <f>ROUND((B52/(CE76+CF76)*BS76),0)</f>
        <v>0</v>
      </c>
      <c r="BT52" s="195">
        <f>ROUND((B52/(CE76+CF76)*BT76),0)</f>
        <v>0</v>
      </c>
      <c r="BU52" s="195">
        <f>ROUND((B52/(CE76+CF76)*BU76),0)</f>
        <v>0</v>
      </c>
      <c r="BV52" s="195">
        <f>ROUND((B52/(CE76+CF76)*BV76),0)</f>
        <v>38716</v>
      </c>
      <c r="BW52" s="195">
        <f>ROUND((B52/(CE76+CF76)*BW76),0)</f>
        <v>0</v>
      </c>
      <c r="BX52" s="195">
        <f>ROUND((B52/(CE76+CF76)*BX76),0)</f>
        <v>0</v>
      </c>
      <c r="BY52" s="195">
        <f>ROUND((B52/(CE76+CF76)*BY76),0)</f>
        <v>4056</v>
      </c>
      <c r="BZ52" s="195">
        <f>ROUND((B52/(CE76+CF76)*BZ76),0)</f>
        <v>0</v>
      </c>
      <c r="CA52" s="195">
        <f>ROUND((B52/(CE76+CF76)*CA76),0)</f>
        <v>0</v>
      </c>
      <c r="CB52" s="195">
        <f>ROUND((B52/(CE76+CF76)*CB76),0)</f>
        <v>0</v>
      </c>
      <c r="CC52" s="195">
        <f>ROUND((B52/(CE76+CF76)*CC76),0)</f>
        <v>0</v>
      </c>
      <c r="CD52" s="195"/>
      <c r="CE52" s="195">
        <f>SUM(C52:CD52)</f>
        <v>1187390</v>
      </c>
    </row>
    <row r="53" spans="1:84" ht="12.65" customHeight="1">
      <c r="A53" s="175" t="s">
        <v>206</v>
      </c>
      <c r="B53" s="195">
        <f>B51+B52</f>
        <v>1187381</v>
      </c>
      <c r="C53" s="195"/>
      <c r="D53" s="195"/>
      <c r="E53" s="195"/>
      <c r="F53" s="195"/>
      <c r="G53" s="195"/>
      <c r="H53" s="195"/>
      <c r="I53" s="195"/>
      <c r="J53" s="195"/>
      <c r="K53" s="195"/>
      <c r="L53" s="195"/>
      <c r="M53" s="195"/>
      <c r="N53" s="195"/>
      <c r="O53" s="195"/>
      <c r="P53" s="195"/>
      <c r="Q53" s="195"/>
      <c r="R53" s="195"/>
      <c r="S53" s="195"/>
      <c r="T53" s="195"/>
      <c r="U53" s="195"/>
      <c r="V53" s="195"/>
      <c r="W53" s="195"/>
      <c r="X53" s="195"/>
      <c r="Y53" s="195"/>
      <c r="Z53" s="195"/>
      <c r="AA53" s="195"/>
      <c r="AB53" s="195"/>
      <c r="AC53" s="195"/>
      <c r="AD53" s="195"/>
      <c r="AE53" s="195"/>
      <c r="AF53" s="195"/>
      <c r="AG53" s="195"/>
      <c r="AH53" s="195"/>
      <c r="AI53" s="195"/>
      <c r="AJ53" s="195"/>
      <c r="AK53" s="195"/>
      <c r="AL53" s="195"/>
      <c r="AM53" s="195"/>
      <c r="AN53" s="195"/>
      <c r="AO53" s="195"/>
      <c r="AP53" s="195"/>
      <c r="AQ53" s="195"/>
      <c r="AR53" s="195"/>
      <c r="AS53" s="195"/>
      <c r="AT53" s="195"/>
      <c r="AU53" s="195"/>
      <c r="AV53" s="195"/>
      <c r="AW53" s="195"/>
      <c r="AX53" s="195"/>
      <c r="AY53" s="195"/>
      <c r="AZ53" s="195"/>
      <c r="BA53" s="195"/>
      <c r="BB53" s="195"/>
      <c r="BC53" s="195"/>
      <c r="BD53" s="195"/>
      <c r="BE53" s="195"/>
      <c r="BF53" s="195"/>
      <c r="BG53" s="195"/>
      <c r="BH53" s="195"/>
      <c r="BI53" s="195"/>
      <c r="BJ53" s="195"/>
      <c r="BK53" s="195"/>
      <c r="BL53" s="195"/>
      <c r="BM53" s="195"/>
      <c r="BN53" s="195"/>
      <c r="BO53" s="195"/>
      <c r="BP53" s="195"/>
      <c r="BQ53" s="195"/>
      <c r="BR53" s="195"/>
      <c r="BS53" s="195"/>
      <c r="BT53" s="195"/>
      <c r="BU53" s="195"/>
      <c r="BV53" s="195"/>
      <c r="BW53" s="195"/>
      <c r="BX53" s="195"/>
      <c r="BY53" s="195"/>
      <c r="BZ53" s="195"/>
      <c r="CA53" s="195"/>
      <c r="CB53" s="195"/>
      <c r="CC53" s="195"/>
      <c r="CD53" s="195"/>
      <c r="CE53" s="195"/>
    </row>
    <row r="54" spans="1:84" ht="15.75" customHeight="1">
      <c r="A54" s="175"/>
      <c r="B54" s="175"/>
      <c r="C54" s="191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  <c r="AA54" s="175"/>
      <c r="AB54" s="175"/>
      <c r="AC54" s="175"/>
      <c r="AD54" s="175"/>
      <c r="AE54" s="175"/>
      <c r="AF54" s="175"/>
      <c r="AG54" s="175"/>
      <c r="AH54" s="175"/>
      <c r="AI54" s="175"/>
      <c r="AJ54" s="175"/>
      <c r="AK54" s="175"/>
      <c r="AL54" s="175"/>
      <c r="AM54" s="175"/>
      <c r="AN54" s="175"/>
      <c r="AO54" s="175"/>
      <c r="AP54" s="175"/>
      <c r="AQ54" s="175"/>
      <c r="AR54" s="175"/>
      <c r="AS54" s="175"/>
      <c r="AT54" s="175"/>
      <c r="AU54" s="175"/>
      <c r="AV54" s="175"/>
      <c r="AW54" s="175"/>
      <c r="AX54" s="175"/>
      <c r="AY54" s="175"/>
      <c r="AZ54" s="175"/>
      <c r="BA54" s="175"/>
      <c r="BB54" s="175"/>
      <c r="BC54" s="175"/>
      <c r="BD54" s="175"/>
      <c r="BE54" s="175"/>
      <c r="BF54" s="175"/>
      <c r="BG54" s="175"/>
      <c r="BH54" s="175"/>
      <c r="BI54" s="175"/>
      <c r="BJ54" s="175"/>
      <c r="BK54" s="175"/>
      <c r="BL54" s="175"/>
      <c r="BM54" s="175"/>
      <c r="BN54" s="175"/>
      <c r="BO54" s="175"/>
      <c r="BP54" s="175"/>
      <c r="BQ54" s="175"/>
      <c r="BR54" s="175"/>
      <c r="BS54" s="175"/>
      <c r="BT54" s="175"/>
      <c r="BU54" s="175"/>
      <c r="BV54" s="175"/>
      <c r="BW54" s="175"/>
      <c r="BX54" s="175"/>
      <c r="BY54" s="175"/>
      <c r="BZ54" s="175"/>
      <c r="CA54" s="175"/>
      <c r="CB54" s="175"/>
      <c r="CC54" s="175"/>
      <c r="CD54" s="175"/>
      <c r="CE54" s="175"/>
    </row>
    <row r="55" spans="1:84" ht="12.65" customHeight="1">
      <c r="A55" s="171" t="s">
        <v>209</v>
      </c>
      <c r="B55" s="175"/>
      <c r="C55" s="182" t="s">
        <v>10</v>
      </c>
      <c r="D55" s="170" t="s">
        <v>11</v>
      </c>
      <c r="E55" s="170" t="s">
        <v>12</v>
      </c>
      <c r="F55" s="170" t="s">
        <v>13</v>
      </c>
      <c r="G55" s="170" t="s">
        <v>14</v>
      </c>
      <c r="H55" s="170" t="s">
        <v>15</v>
      </c>
      <c r="I55" s="170" t="s">
        <v>16</v>
      </c>
      <c r="J55" s="170" t="s">
        <v>17</v>
      </c>
      <c r="K55" s="170" t="s">
        <v>18</v>
      </c>
      <c r="L55" s="170" t="s">
        <v>19</v>
      </c>
      <c r="M55" s="170" t="s">
        <v>20</v>
      </c>
      <c r="N55" s="170" t="s">
        <v>21</v>
      </c>
      <c r="O55" s="170" t="s">
        <v>22</v>
      </c>
      <c r="P55" s="170" t="s">
        <v>23</v>
      </c>
      <c r="Q55" s="170" t="s">
        <v>24</v>
      </c>
      <c r="R55" s="170" t="s">
        <v>25</v>
      </c>
      <c r="S55" s="170" t="s">
        <v>26</v>
      </c>
      <c r="T55" s="242" t="s">
        <v>27</v>
      </c>
      <c r="U55" s="170" t="s">
        <v>28</v>
      </c>
      <c r="V55" s="170" t="s">
        <v>29</v>
      </c>
      <c r="W55" s="170" t="s">
        <v>30</v>
      </c>
      <c r="X55" s="170" t="s">
        <v>31</v>
      </c>
      <c r="Y55" s="170" t="s">
        <v>32</v>
      </c>
      <c r="Z55" s="170" t="s">
        <v>33</v>
      </c>
      <c r="AA55" s="170" t="s">
        <v>34</v>
      </c>
      <c r="AB55" s="170" t="s">
        <v>35</v>
      </c>
      <c r="AC55" s="170" t="s">
        <v>36</v>
      </c>
      <c r="AD55" s="170" t="s">
        <v>37</v>
      </c>
      <c r="AE55" s="170" t="s">
        <v>38</v>
      </c>
      <c r="AF55" s="170" t="s">
        <v>39</v>
      </c>
      <c r="AG55" s="170" t="s">
        <v>40</v>
      </c>
      <c r="AH55" s="170" t="s">
        <v>41</v>
      </c>
      <c r="AI55" s="170" t="s">
        <v>42</v>
      </c>
      <c r="AJ55" s="170" t="s">
        <v>43</v>
      </c>
      <c r="AK55" s="170" t="s">
        <v>44</v>
      </c>
      <c r="AL55" s="170" t="s">
        <v>45</v>
      </c>
      <c r="AM55" s="170" t="s">
        <v>46</v>
      </c>
      <c r="AN55" s="170" t="s">
        <v>47</v>
      </c>
      <c r="AO55" s="170" t="s">
        <v>48</v>
      </c>
      <c r="AP55" s="170" t="s">
        <v>49</v>
      </c>
      <c r="AQ55" s="170" t="s">
        <v>50</v>
      </c>
      <c r="AR55" s="170" t="s">
        <v>51</v>
      </c>
      <c r="AS55" s="170" t="s">
        <v>52</v>
      </c>
      <c r="AT55" s="170" t="s">
        <v>53</v>
      </c>
      <c r="AU55" s="170" t="s">
        <v>54</v>
      </c>
      <c r="AV55" s="170" t="s">
        <v>55</v>
      </c>
      <c r="AW55" s="170" t="s">
        <v>56</v>
      </c>
      <c r="AX55" s="170" t="s">
        <v>57</v>
      </c>
      <c r="AY55" s="170" t="s">
        <v>58</v>
      </c>
      <c r="AZ55" s="170" t="s">
        <v>59</v>
      </c>
      <c r="BA55" s="170" t="s">
        <v>60</v>
      </c>
      <c r="BB55" s="170" t="s">
        <v>61</v>
      </c>
      <c r="BC55" s="170" t="s">
        <v>62</v>
      </c>
      <c r="BD55" s="170" t="s">
        <v>63</v>
      </c>
      <c r="BE55" s="170" t="s">
        <v>64</v>
      </c>
      <c r="BF55" s="170" t="s">
        <v>65</v>
      </c>
      <c r="BG55" s="170" t="s">
        <v>66</v>
      </c>
      <c r="BH55" s="170" t="s">
        <v>67</v>
      </c>
      <c r="BI55" s="170" t="s">
        <v>68</v>
      </c>
      <c r="BJ55" s="170" t="s">
        <v>69</v>
      </c>
      <c r="BK55" s="170" t="s">
        <v>70</v>
      </c>
      <c r="BL55" s="170" t="s">
        <v>71</v>
      </c>
      <c r="BM55" s="170" t="s">
        <v>72</v>
      </c>
      <c r="BN55" s="170" t="s">
        <v>73</v>
      </c>
      <c r="BO55" s="170" t="s">
        <v>74</v>
      </c>
      <c r="BP55" s="170" t="s">
        <v>75</v>
      </c>
      <c r="BQ55" s="170" t="s">
        <v>76</v>
      </c>
      <c r="BR55" s="170" t="s">
        <v>77</v>
      </c>
      <c r="BS55" s="170" t="s">
        <v>78</v>
      </c>
      <c r="BT55" s="170" t="s">
        <v>79</v>
      </c>
      <c r="BU55" s="170" t="s">
        <v>80</v>
      </c>
      <c r="BV55" s="170" t="s">
        <v>81</v>
      </c>
      <c r="BW55" s="170" t="s">
        <v>82</v>
      </c>
      <c r="BX55" s="170" t="s">
        <v>83</v>
      </c>
      <c r="BY55" s="170" t="s">
        <v>84</v>
      </c>
      <c r="BZ55" s="170" t="s">
        <v>85</v>
      </c>
      <c r="CA55" s="170" t="s">
        <v>86</v>
      </c>
      <c r="CB55" s="170" t="s">
        <v>87</v>
      </c>
      <c r="CC55" s="170" t="s">
        <v>88</v>
      </c>
      <c r="CD55" s="170" t="s">
        <v>89</v>
      </c>
      <c r="CE55" s="170" t="s">
        <v>90</v>
      </c>
    </row>
    <row r="56" spans="1:84" ht="12.65" customHeight="1">
      <c r="A56" s="171" t="s">
        <v>210</v>
      </c>
      <c r="B56" s="175"/>
      <c r="C56" s="182" t="s">
        <v>92</v>
      </c>
      <c r="D56" s="170" t="s">
        <v>93</v>
      </c>
      <c r="E56" s="170" t="s">
        <v>94</v>
      </c>
      <c r="F56" s="170" t="s">
        <v>95</v>
      </c>
      <c r="G56" s="170" t="s">
        <v>96</v>
      </c>
      <c r="H56" s="170" t="s">
        <v>97</v>
      </c>
      <c r="I56" s="170" t="s">
        <v>98</v>
      </c>
      <c r="J56" s="170" t="s">
        <v>99</v>
      </c>
      <c r="K56" s="170" t="s">
        <v>100</v>
      </c>
      <c r="L56" s="170" t="s">
        <v>101</v>
      </c>
      <c r="M56" s="170" t="s">
        <v>102</v>
      </c>
      <c r="N56" s="170" t="s">
        <v>103</v>
      </c>
      <c r="O56" s="170" t="s">
        <v>104</v>
      </c>
      <c r="P56" s="170" t="s">
        <v>105</v>
      </c>
      <c r="Q56" s="170" t="s">
        <v>106</v>
      </c>
      <c r="R56" s="170" t="s">
        <v>107</v>
      </c>
      <c r="S56" s="170" t="s">
        <v>108</v>
      </c>
      <c r="T56" s="170" t="s">
        <v>1194</v>
      </c>
      <c r="U56" s="170" t="s">
        <v>109</v>
      </c>
      <c r="V56" s="170" t="s">
        <v>110</v>
      </c>
      <c r="W56" s="170" t="s">
        <v>111</v>
      </c>
      <c r="X56" s="170" t="s">
        <v>112</v>
      </c>
      <c r="Y56" s="170" t="s">
        <v>113</v>
      </c>
      <c r="Z56" s="170" t="s">
        <v>113</v>
      </c>
      <c r="AA56" s="170" t="s">
        <v>114</v>
      </c>
      <c r="AB56" s="170" t="s">
        <v>115</v>
      </c>
      <c r="AC56" s="170" t="s">
        <v>116</v>
      </c>
      <c r="AD56" s="170" t="s">
        <v>117</v>
      </c>
      <c r="AE56" s="170" t="s">
        <v>96</v>
      </c>
      <c r="AF56" s="170" t="s">
        <v>97</v>
      </c>
      <c r="AG56" s="170" t="s">
        <v>118</v>
      </c>
      <c r="AH56" s="170" t="s">
        <v>119</v>
      </c>
      <c r="AI56" s="170" t="s">
        <v>120</v>
      </c>
      <c r="AJ56" s="170" t="s">
        <v>121</v>
      </c>
      <c r="AK56" s="170" t="s">
        <v>122</v>
      </c>
      <c r="AL56" s="170" t="s">
        <v>123</v>
      </c>
      <c r="AM56" s="170" t="s">
        <v>124</v>
      </c>
      <c r="AN56" s="170" t="s">
        <v>110</v>
      </c>
      <c r="AO56" s="170" t="s">
        <v>125</v>
      </c>
      <c r="AP56" s="170" t="s">
        <v>126</v>
      </c>
      <c r="AQ56" s="170" t="s">
        <v>127</v>
      </c>
      <c r="AR56" s="170" t="s">
        <v>128</v>
      </c>
      <c r="AS56" s="170" t="s">
        <v>129</v>
      </c>
      <c r="AT56" s="170" t="s">
        <v>130</v>
      </c>
      <c r="AU56" s="170" t="s">
        <v>131</v>
      </c>
      <c r="AV56" s="170" t="s">
        <v>132</v>
      </c>
      <c r="AW56" s="170" t="s">
        <v>133</v>
      </c>
      <c r="AX56" s="170" t="s">
        <v>134</v>
      </c>
      <c r="AY56" s="170" t="s">
        <v>135</v>
      </c>
      <c r="AZ56" s="170" t="s">
        <v>136</v>
      </c>
      <c r="BA56" s="170" t="s">
        <v>137</v>
      </c>
      <c r="BB56" s="170" t="s">
        <v>138</v>
      </c>
      <c r="BC56" s="170" t="s">
        <v>108</v>
      </c>
      <c r="BD56" s="170" t="s">
        <v>139</v>
      </c>
      <c r="BE56" s="170" t="s">
        <v>140</v>
      </c>
      <c r="BF56" s="170" t="s">
        <v>141</v>
      </c>
      <c r="BG56" s="170" t="s">
        <v>142</v>
      </c>
      <c r="BH56" s="170" t="s">
        <v>143</v>
      </c>
      <c r="BI56" s="170" t="s">
        <v>144</v>
      </c>
      <c r="BJ56" s="170" t="s">
        <v>145</v>
      </c>
      <c r="BK56" s="170" t="s">
        <v>146</v>
      </c>
      <c r="BL56" s="170" t="s">
        <v>147</v>
      </c>
      <c r="BM56" s="170" t="s">
        <v>132</v>
      </c>
      <c r="BN56" s="170" t="s">
        <v>148</v>
      </c>
      <c r="BO56" s="170" t="s">
        <v>149</v>
      </c>
      <c r="BP56" s="170" t="s">
        <v>150</v>
      </c>
      <c r="BQ56" s="170" t="s">
        <v>151</v>
      </c>
      <c r="BR56" s="170" t="s">
        <v>152</v>
      </c>
      <c r="BS56" s="170" t="s">
        <v>153</v>
      </c>
      <c r="BT56" s="170" t="s">
        <v>154</v>
      </c>
      <c r="BU56" s="170" t="s">
        <v>155</v>
      </c>
      <c r="BV56" s="170" t="s">
        <v>155</v>
      </c>
      <c r="BW56" s="170" t="s">
        <v>155</v>
      </c>
      <c r="BX56" s="170" t="s">
        <v>156</v>
      </c>
      <c r="BY56" s="170" t="s">
        <v>157</v>
      </c>
      <c r="BZ56" s="170" t="s">
        <v>158</v>
      </c>
      <c r="CA56" s="170" t="s">
        <v>159</v>
      </c>
      <c r="CB56" s="170" t="s">
        <v>160</v>
      </c>
      <c r="CC56" s="170" t="s">
        <v>132</v>
      </c>
      <c r="CD56" s="170" t="s">
        <v>211</v>
      </c>
      <c r="CE56" s="170" t="s">
        <v>161</v>
      </c>
    </row>
    <row r="57" spans="1:84" ht="12.65" customHeight="1">
      <c r="A57" s="171" t="s">
        <v>212</v>
      </c>
      <c r="B57" s="175"/>
      <c r="C57" s="182" t="s">
        <v>163</v>
      </c>
      <c r="D57" s="170" t="s">
        <v>163</v>
      </c>
      <c r="E57" s="170" t="s">
        <v>163</v>
      </c>
      <c r="F57" s="170" t="s">
        <v>164</v>
      </c>
      <c r="G57" s="170" t="s">
        <v>165</v>
      </c>
      <c r="H57" s="170" t="s">
        <v>163</v>
      </c>
      <c r="I57" s="170" t="s">
        <v>166</v>
      </c>
      <c r="J57" s="170"/>
      <c r="K57" s="170" t="s">
        <v>157</v>
      </c>
      <c r="L57" s="170" t="s">
        <v>167</v>
      </c>
      <c r="M57" s="170" t="s">
        <v>168</v>
      </c>
      <c r="N57" s="170" t="s">
        <v>169</v>
      </c>
      <c r="O57" s="170" t="s">
        <v>170</v>
      </c>
      <c r="P57" s="170" t="s">
        <v>169</v>
      </c>
      <c r="Q57" s="170" t="s">
        <v>171</v>
      </c>
      <c r="R57" s="170"/>
      <c r="S57" s="170" t="s">
        <v>169</v>
      </c>
      <c r="T57" s="170" t="s">
        <v>172</v>
      </c>
      <c r="U57" s="170"/>
      <c r="V57" s="170" t="s">
        <v>173</v>
      </c>
      <c r="W57" s="170" t="s">
        <v>174</v>
      </c>
      <c r="X57" s="170" t="s">
        <v>175</v>
      </c>
      <c r="Y57" s="170" t="s">
        <v>176</v>
      </c>
      <c r="Z57" s="170" t="s">
        <v>177</v>
      </c>
      <c r="AA57" s="170" t="s">
        <v>178</v>
      </c>
      <c r="AB57" s="170"/>
      <c r="AC57" s="170" t="s">
        <v>172</v>
      </c>
      <c r="AD57" s="170"/>
      <c r="AE57" s="170" t="s">
        <v>172</v>
      </c>
      <c r="AF57" s="170" t="s">
        <v>179</v>
      </c>
      <c r="AG57" s="170" t="s">
        <v>171</v>
      </c>
      <c r="AH57" s="170"/>
      <c r="AI57" s="170" t="s">
        <v>180</v>
      </c>
      <c r="AJ57" s="170"/>
      <c r="AK57" s="170" t="s">
        <v>172</v>
      </c>
      <c r="AL57" s="170" t="s">
        <v>172</v>
      </c>
      <c r="AM57" s="170" t="s">
        <v>172</v>
      </c>
      <c r="AN57" s="170" t="s">
        <v>181</v>
      </c>
      <c r="AO57" s="170" t="s">
        <v>182</v>
      </c>
      <c r="AP57" s="170" t="s">
        <v>121</v>
      </c>
      <c r="AQ57" s="170" t="s">
        <v>183</v>
      </c>
      <c r="AR57" s="170" t="s">
        <v>169</v>
      </c>
      <c r="AS57" s="170"/>
      <c r="AT57" s="170" t="s">
        <v>184</v>
      </c>
      <c r="AU57" s="170" t="s">
        <v>185</v>
      </c>
      <c r="AV57" s="170" t="s">
        <v>186</v>
      </c>
      <c r="AW57" s="170" t="s">
        <v>187</v>
      </c>
      <c r="AX57" s="170" t="s">
        <v>188</v>
      </c>
      <c r="AY57" s="170"/>
      <c r="AZ57" s="170"/>
      <c r="BA57" s="170" t="s">
        <v>189</v>
      </c>
      <c r="BB57" s="170" t="s">
        <v>169</v>
      </c>
      <c r="BC57" s="170" t="s">
        <v>183</v>
      </c>
      <c r="BD57" s="170"/>
      <c r="BE57" s="170"/>
      <c r="BF57" s="170"/>
      <c r="BG57" s="170"/>
      <c r="BH57" s="170" t="s">
        <v>190</v>
      </c>
      <c r="BI57" s="170" t="s">
        <v>169</v>
      </c>
      <c r="BJ57" s="170"/>
      <c r="BK57" s="170" t="s">
        <v>191</v>
      </c>
      <c r="BL57" s="170"/>
      <c r="BM57" s="170" t="s">
        <v>192</v>
      </c>
      <c r="BN57" s="170" t="s">
        <v>193</v>
      </c>
      <c r="BO57" s="170" t="s">
        <v>194</v>
      </c>
      <c r="BP57" s="170" t="s">
        <v>195</v>
      </c>
      <c r="BQ57" s="170" t="s">
        <v>196</v>
      </c>
      <c r="BR57" s="170"/>
      <c r="BS57" s="170" t="s">
        <v>197</v>
      </c>
      <c r="BT57" s="170" t="s">
        <v>169</v>
      </c>
      <c r="BU57" s="170" t="s">
        <v>198</v>
      </c>
      <c r="BV57" s="170" t="s">
        <v>199</v>
      </c>
      <c r="BW57" s="170" t="s">
        <v>200</v>
      </c>
      <c r="BX57" s="170" t="s">
        <v>151</v>
      </c>
      <c r="BY57" s="170" t="s">
        <v>193</v>
      </c>
      <c r="BZ57" s="170" t="s">
        <v>152</v>
      </c>
      <c r="CA57" s="170" t="s">
        <v>201</v>
      </c>
      <c r="CB57" s="170" t="s">
        <v>201</v>
      </c>
      <c r="CC57" s="170" t="s">
        <v>202</v>
      </c>
      <c r="CD57" s="170" t="s">
        <v>213</v>
      </c>
      <c r="CE57" s="170" t="s">
        <v>203</v>
      </c>
    </row>
    <row r="58" spans="1:84" ht="12.65" customHeight="1">
      <c r="A58" s="171" t="s">
        <v>214</v>
      </c>
      <c r="B58" s="175"/>
      <c r="C58" s="182" t="s">
        <v>215</v>
      </c>
      <c r="D58" s="170" t="s">
        <v>215</v>
      </c>
      <c r="E58" s="170" t="s">
        <v>215</v>
      </c>
      <c r="F58" s="170" t="s">
        <v>215</v>
      </c>
      <c r="G58" s="170" t="s">
        <v>215</v>
      </c>
      <c r="H58" s="170" t="s">
        <v>215</v>
      </c>
      <c r="I58" s="170" t="s">
        <v>215</v>
      </c>
      <c r="J58" s="170" t="s">
        <v>216</v>
      </c>
      <c r="K58" s="170" t="s">
        <v>215</v>
      </c>
      <c r="L58" s="170" t="s">
        <v>215</v>
      </c>
      <c r="M58" s="170" t="s">
        <v>215</v>
      </c>
      <c r="N58" s="170" t="s">
        <v>215</v>
      </c>
      <c r="O58" s="170" t="s">
        <v>217</v>
      </c>
      <c r="P58" s="170" t="s">
        <v>218</v>
      </c>
      <c r="Q58" s="170" t="s">
        <v>219</v>
      </c>
      <c r="R58" s="240" t="s">
        <v>220</v>
      </c>
      <c r="S58" s="243" t="s">
        <v>221</v>
      </c>
      <c r="T58" s="243" t="s">
        <v>221</v>
      </c>
      <c r="U58" s="170" t="s">
        <v>222</v>
      </c>
      <c r="V58" s="170" t="s">
        <v>222</v>
      </c>
      <c r="W58" s="170" t="s">
        <v>223</v>
      </c>
      <c r="X58" s="170" t="s">
        <v>224</v>
      </c>
      <c r="Y58" s="170" t="s">
        <v>225</v>
      </c>
      <c r="Z58" s="170" t="s">
        <v>225</v>
      </c>
      <c r="AA58" s="170" t="s">
        <v>225</v>
      </c>
      <c r="AB58" s="243" t="s">
        <v>221</v>
      </c>
      <c r="AC58" s="170" t="s">
        <v>226</v>
      </c>
      <c r="AD58" s="170" t="s">
        <v>227</v>
      </c>
      <c r="AE58" s="170" t="s">
        <v>226</v>
      </c>
      <c r="AF58" s="170" t="s">
        <v>228</v>
      </c>
      <c r="AG58" s="170" t="s">
        <v>228</v>
      </c>
      <c r="AH58" s="170" t="s">
        <v>229</v>
      </c>
      <c r="AI58" s="170" t="s">
        <v>230</v>
      </c>
      <c r="AJ58" s="170" t="s">
        <v>228</v>
      </c>
      <c r="AK58" s="170" t="s">
        <v>226</v>
      </c>
      <c r="AL58" s="170" t="s">
        <v>226</v>
      </c>
      <c r="AM58" s="170" t="s">
        <v>226</v>
      </c>
      <c r="AN58" s="170" t="s">
        <v>217</v>
      </c>
      <c r="AO58" s="170" t="s">
        <v>227</v>
      </c>
      <c r="AP58" s="170" t="s">
        <v>228</v>
      </c>
      <c r="AQ58" s="170" t="s">
        <v>229</v>
      </c>
      <c r="AR58" s="170" t="s">
        <v>228</v>
      </c>
      <c r="AS58" s="170" t="s">
        <v>226</v>
      </c>
      <c r="AT58" s="170" t="s">
        <v>1212</v>
      </c>
      <c r="AU58" s="170" t="s">
        <v>228</v>
      </c>
      <c r="AV58" s="243" t="s">
        <v>221</v>
      </c>
      <c r="AW58" s="243" t="s">
        <v>221</v>
      </c>
      <c r="AX58" s="243" t="s">
        <v>221</v>
      </c>
      <c r="AY58" s="170" t="s">
        <v>231</v>
      </c>
      <c r="AZ58" s="170" t="s">
        <v>231</v>
      </c>
      <c r="BA58" s="243" t="s">
        <v>221</v>
      </c>
      <c r="BB58" s="243" t="s">
        <v>221</v>
      </c>
      <c r="BC58" s="243" t="s">
        <v>221</v>
      </c>
      <c r="BD58" s="243" t="s">
        <v>221</v>
      </c>
      <c r="BE58" s="170" t="s">
        <v>232</v>
      </c>
      <c r="BF58" s="243" t="s">
        <v>221</v>
      </c>
      <c r="BG58" s="243" t="s">
        <v>221</v>
      </c>
      <c r="BH58" s="243" t="s">
        <v>221</v>
      </c>
      <c r="BI58" s="243" t="s">
        <v>221</v>
      </c>
      <c r="BJ58" s="243" t="s">
        <v>221</v>
      </c>
      <c r="BK58" s="243" t="s">
        <v>221</v>
      </c>
      <c r="BL58" s="243" t="s">
        <v>221</v>
      </c>
      <c r="BM58" s="243" t="s">
        <v>221</v>
      </c>
      <c r="BN58" s="243" t="s">
        <v>221</v>
      </c>
      <c r="BO58" s="243" t="s">
        <v>221</v>
      </c>
      <c r="BP58" s="243" t="s">
        <v>221</v>
      </c>
      <c r="BQ58" s="243" t="s">
        <v>221</v>
      </c>
      <c r="BR58" s="243" t="s">
        <v>221</v>
      </c>
      <c r="BS58" s="243" t="s">
        <v>221</v>
      </c>
      <c r="BT58" s="243" t="s">
        <v>221</v>
      </c>
      <c r="BU58" s="243" t="s">
        <v>221</v>
      </c>
      <c r="BV58" s="243" t="s">
        <v>221</v>
      </c>
      <c r="BW58" s="243" t="s">
        <v>221</v>
      </c>
      <c r="BX58" s="243" t="s">
        <v>221</v>
      </c>
      <c r="BY58" s="243" t="s">
        <v>221</v>
      </c>
      <c r="BZ58" s="243" t="s">
        <v>221</v>
      </c>
      <c r="CA58" s="243" t="s">
        <v>221</v>
      </c>
      <c r="CB58" s="243" t="s">
        <v>221</v>
      </c>
      <c r="CC58" s="243" t="s">
        <v>221</v>
      </c>
      <c r="CD58" s="243" t="s">
        <v>221</v>
      </c>
      <c r="CE58" s="243" t="s">
        <v>221</v>
      </c>
    </row>
    <row r="59" spans="1:84" ht="14.15">
      <c r="A59" s="171" t="s">
        <v>233</v>
      </c>
      <c r="B59" s="175"/>
      <c r="C59" s="184"/>
      <c r="D59" s="184"/>
      <c r="E59" s="289">
        <v>318</v>
      </c>
      <c r="F59" s="184"/>
      <c r="G59" s="184"/>
      <c r="H59" s="184"/>
      <c r="I59" s="184"/>
      <c r="J59" s="184"/>
      <c r="K59" s="338">
        <v>5280</v>
      </c>
      <c r="L59" s="283">
        <f>2108+4334</f>
        <v>6442</v>
      </c>
      <c r="M59" s="184"/>
      <c r="N59" s="184"/>
      <c r="O59" s="184"/>
      <c r="P59" s="185"/>
      <c r="Q59" s="185"/>
      <c r="R59" s="185"/>
      <c r="S59" s="244"/>
      <c r="T59" s="244"/>
      <c r="U59" s="224">
        <v>30804</v>
      </c>
      <c r="V59" s="185"/>
      <c r="W59" s="185">
        <v>178</v>
      </c>
      <c r="X59" s="185">
        <v>733</v>
      </c>
      <c r="Y59" s="185">
        <v>2485</v>
      </c>
      <c r="Z59" s="185"/>
      <c r="AA59" s="185"/>
      <c r="AB59" s="244"/>
      <c r="AC59" s="185">
        <v>3053</v>
      </c>
      <c r="AD59" s="185"/>
      <c r="AE59" s="185">
        <f>25383+566+891</f>
        <v>26840</v>
      </c>
      <c r="AF59" s="185"/>
      <c r="AG59" s="185">
        <v>1982</v>
      </c>
      <c r="AH59" s="185"/>
      <c r="AI59" s="185"/>
      <c r="AJ59" s="185">
        <f>9011+4814</f>
        <v>13825</v>
      </c>
      <c r="AK59" s="334">
        <v>7091</v>
      </c>
      <c r="AL59" s="334">
        <v>544</v>
      </c>
      <c r="AM59" s="185"/>
      <c r="AN59" s="185"/>
      <c r="AO59" s="282">
        <f>60*24</f>
        <v>1440</v>
      </c>
      <c r="AP59" s="185"/>
      <c r="AQ59" s="185"/>
      <c r="AR59" s="185"/>
      <c r="AS59" s="185"/>
      <c r="AT59" s="185"/>
      <c r="AU59" s="185"/>
      <c r="AV59" s="244"/>
      <c r="AW59" s="244"/>
      <c r="AX59" s="244"/>
      <c r="AY59" s="185">
        <v>75678</v>
      </c>
      <c r="AZ59" s="185"/>
      <c r="BA59" s="244"/>
      <c r="BB59" s="244"/>
      <c r="BC59" s="244"/>
      <c r="BD59" s="244"/>
      <c r="BE59" s="334">
        <v>61184</v>
      </c>
      <c r="BF59" s="244"/>
      <c r="BG59" s="244"/>
      <c r="BH59" s="244"/>
      <c r="BI59" s="244"/>
      <c r="BJ59" s="244"/>
      <c r="BK59" s="244"/>
      <c r="BL59" s="244"/>
      <c r="BM59" s="244"/>
      <c r="BN59" s="244"/>
      <c r="BO59" s="244"/>
      <c r="BP59" s="244"/>
      <c r="BQ59" s="244"/>
      <c r="BR59" s="244"/>
      <c r="BS59" s="244"/>
      <c r="BT59" s="244"/>
      <c r="BU59" s="244"/>
      <c r="BV59" s="244"/>
      <c r="BW59" s="244"/>
      <c r="BX59" s="244"/>
      <c r="BY59" s="244"/>
      <c r="BZ59" s="244"/>
      <c r="CA59" s="244"/>
      <c r="CB59" s="244"/>
      <c r="CC59" s="244"/>
      <c r="CD59" s="245"/>
      <c r="CE59" s="195"/>
    </row>
    <row r="60" spans="1:84" ht="14.15">
      <c r="A60" s="246" t="s">
        <v>234</v>
      </c>
      <c r="B60" s="175"/>
      <c r="C60" s="186"/>
      <c r="D60" s="187"/>
      <c r="E60" s="288">
        <v>1.86</v>
      </c>
      <c r="F60" s="223"/>
      <c r="G60" s="187"/>
      <c r="H60" s="187"/>
      <c r="I60" s="187"/>
      <c r="J60" s="223"/>
      <c r="K60" s="379">
        <v>16.53</v>
      </c>
      <c r="L60" s="379">
        <v>37.69</v>
      </c>
      <c r="M60" s="379"/>
      <c r="N60" s="379"/>
      <c r="O60" s="379"/>
      <c r="P60" s="379"/>
      <c r="Q60" s="379"/>
      <c r="R60" s="379"/>
      <c r="S60" s="379"/>
      <c r="T60" s="379"/>
      <c r="U60" s="379">
        <v>5.056432692307693</v>
      </c>
      <c r="V60" s="379"/>
      <c r="W60" s="379">
        <v>0.17</v>
      </c>
      <c r="X60" s="379">
        <v>0.71</v>
      </c>
      <c r="Y60" s="379">
        <v>2.42</v>
      </c>
      <c r="Z60" s="379"/>
      <c r="AA60" s="379"/>
      <c r="AB60" s="379">
        <v>0.75116826923076929</v>
      </c>
      <c r="AC60" s="379">
        <v>2.0670639423076924</v>
      </c>
      <c r="AD60" s="379"/>
      <c r="AE60" s="379">
        <v>7.9447644230769212</v>
      </c>
      <c r="AF60" s="379"/>
      <c r="AG60" s="379">
        <v>0.39</v>
      </c>
      <c r="AH60" s="379"/>
      <c r="AI60" s="379"/>
      <c r="AJ60" s="379">
        <v>22</v>
      </c>
      <c r="AK60" s="379">
        <v>1.9977067307692309</v>
      </c>
      <c r="AL60" s="379">
        <v>0.75816826923076919</v>
      </c>
      <c r="AM60" s="379"/>
      <c r="AN60" s="379"/>
      <c r="AO60" s="379">
        <v>0.35</v>
      </c>
      <c r="AP60" s="379"/>
      <c r="AQ60" s="379"/>
      <c r="AR60" s="379"/>
      <c r="AS60" s="379"/>
      <c r="AT60" s="379"/>
      <c r="AU60" s="379"/>
      <c r="AV60" s="379">
        <v>1.17</v>
      </c>
      <c r="AW60" s="379"/>
      <c r="AX60" s="379"/>
      <c r="AY60" s="379">
        <v>18.495844711538464</v>
      </c>
      <c r="AZ60" s="379"/>
      <c r="BA60" s="379">
        <v>1.0723750000000001</v>
      </c>
      <c r="BB60" s="379">
        <v>2.3366168269230769</v>
      </c>
      <c r="BC60" s="379"/>
      <c r="BD60" s="379">
        <v>1.6953221153846154</v>
      </c>
      <c r="BE60" s="379">
        <v>3.2085721153846154</v>
      </c>
      <c r="BF60" s="379">
        <v>8.6862610576923078</v>
      </c>
      <c r="BG60" s="379"/>
      <c r="BH60" s="379">
        <v>4.0263221153846152</v>
      </c>
      <c r="BI60" s="379"/>
      <c r="BJ60" s="379">
        <v>3.1427644230769234</v>
      </c>
      <c r="BK60" s="379">
        <v>10.295158653846153</v>
      </c>
      <c r="BL60" s="379"/>
      <c r="BM60" s="379"/>
      <c r="BN60" s="379">
        <v>7.01</v>
      </c>
      <c r="BO60" s="379"/>
      <c r="BP60" s="379">
        <v>1.5639423076923079E-2</v>
      </c>
      <c r="BQ60" s="379"/>
      <c r="BR60" s="379"/>
      <c r="BS60" s="379"/>
      <c r="BT60" s="379"/>
      <c r="BU60" s="379"/>
      <c r="BV60" s="379">
        <v>3.0743461538461538</v>
      </c>
      <c r="BW60" s="379"/>
      <c r="BX60" s="379"/>
      <c r="BY60" s="379">
        <v>2.66</v>
      </c>
      <c r="BZ60" s="379"/>
      <c r="CA60" s="379"/>
      <c r="CB60" s="379"/>
      <c r="CC60" s="379"/>
      <c r="CD60" s="245" t="s">
        <v>221</v>
      </c>
      <c r="CE60" s="247">
        <f t="shared" ref="CE60:CE70" si="0">SUM(C60:CD60)</f>
        <v>167.58452692307691</v>
      </c>
    </row>
    <row r="61" spans="1:84" ht="12.65" customHeight="1">
      <c r="A61" s="171" t="s">
        <v>235</v>
      </c>
      <c r="B61" s="175"/>
      <c r="C61" s="184"/>
      <c r="D61" s="184"/>
      <c r="E61" s="379">
        <v>124837</v>
      </c>
      <c r="F61" s="185"/>
      <c r="G61" s="184"/>
      <c r="H61" s="184"/>
      <c r="I61" s="185"/>
      <c r="J61" s="185"/>
      <c r="K61" s="379">
        <v>819004</v>
      </c>
      <c r="L61" s="379">
        <v>2528921</v>
      </c>
      <c r="M61" s="379"/>
      <c r="N61" s="379"/>
      <c r="O61" s="379"/>
      <c r="P61" s="379"/>
      <c r="Q61" s="379"/>
      <c r="R61" s="379"/>
      <c r="S61" s="379"/>
      <c r="T61" s="379"/>
      <c r="U61" s="379">
        <v>355996</v>
      </c>
      <c r="V61" s="379"/>
      <c r="W61" s="379">
        <v>13262</v>
      </c>
      <c r="X61" s="379">
        <v>54611</v>
      </c>
      <c r="Y61" s="379">
        <v>185141</v>
      </c>
      <c r="Z61" s="379"/>
      <c r="AA61" s="379"/>
      <c r="AB61" s="379">
        <v>66511</v>
      </c>
      <c r="AC61" s="379">
        <v>149853</v>
      </c>
      <c r="AD61" s="379"/>
      <c r="AE61" s="379">
        <v>368941</v>
      </c>
      <c r="AF61" s="379"/>
      <c r="AG61" s="379">
        <f>38540+427</f>
        <v>38967</v>
      </c>
      <c r="AH61" s="379"/>
      <c r="AI61" s="379"/>
      <c r="AJ61" s="379">
        <v>1824080</v>
      </c>
      <c r="AK61" s="379">
        <v>238830</v>
      </c>
      <c r="AL61" s="379">
        <v>76912</v>
      </c>
      <c r="AM61" s="379"/>
      <c r="AN61" s="379"/>
      <c r="AO61" s="379">
        <v>23554</v>
      </c>
      <c r="AP61" s="379"/>
      <c r="AQ61" s="379"/>
      <c r="AR61" s="379"/>
      <c r="AS61" s="379"/>
      <c r="AT61" s="379"/>
      <c r="AU61" s="379"/>
      <c r="AV61" s="379">
        <v>102238</v>
      </c>
      <c r="AW61" s="379"/>
      <c r="AX61" s="379"/>
      <c r="AY61" s="379">
        <v>582162</v>
      </c>
      <c r="AZ61" s="379"/>
      <c r="BA61" s="379">
        <v>43429</v>
      </c>
      <c r="BB61" s="379">
        <v>86302</v>
      </c>
      <c r="BC61" s="379"/>
      <c r="BD61" s="379">
        <v>72880</v>
      </c>
      <c r="BE61" s="379">
        <v>183151</v>
      </c>
      <c r="BF61" s="379">
        <v>263623</v>
      </c>
      <c r="BG61" s="379"/>
      <c r="BH61" s="379">
        <v>253630</v>
      </c>
      <c r="BI61" s="379"/>
      <c r="BJ61" s="379">
        <v>274533</v>
      </c>
      <c r="BK61" s="379">
        <v>512728</v>
      </c>
      <c r="BL61" s="379"/>
      <c r="BM61" s="379"/>
      <c r="BN61" s="379">
        <v>473967</v>
      </c>
      <c r="BO61" s="379"/>
      <c r="BP61" s="379">
        <v>473</v>
      </c>
      <c r="BQ61" s="379"/>
      <c r="BR61" s="379"/>
      <c r="BS61" s="379"/>
      <c r="BT61" s="379"/>
      <c r="BU61" s="379"/>
      <c r="BV61" s="379">
        <v>154586</v>
      </c>
      <c r="BW61" s="379"/>
      <c r="BX61" s="379"/>
      <c r="BY61" s="379">
        <v>233539</v>
      </c>
      <c r="BZ61" s="379"/>
      <c r="CA61" s="379"/>
      <c r="CB61" s="379"/>
      <c r="CC61" s="379"/>
      <c r="CD61" s="245" t="s">
        <v>221</v>
      </c>
      <c r="CE61" s="195">
        <f t="shared" si="0"/>
        <v>10106661</v>
      </c>
      <c r="CF61" s="248"/>
    </row>
    <row r="62" spans="1:84" ht="12.65" customHeight="1">
      <c r="A62" s="171" t="s">
        <v>3</v>
      </c>
      <c r="B62" s="175"/>
      <c r="C62" s="195">
        <f t="shared" ref="C62:BN62" si="1">ROUND(C47+C48,0)</f>
        <v>0</v>
      </c>
      <c r="D62" s="195">
        <f t="shared" si="1"/>
        <v>0</v>
      </c>
      <c r="E62" s="195">
        <f t="shared" si="1"/>
        <v>24010</v>
      </c>
      <c r="F62" s="195">
        <f t="shared" si="1"/>
        <v>0</v>
      </c>
      <c r="G62" s="195">
        <f t="shared" si="1"/>
        <v>0</v>
      </c>
      <c r="H62" s="195">
        <f t="shared" si="1"/>
        <v>0</v>
      </c>
      <c r="I62" s="195">
        <f t="shared" si="1"/>
        <v>0</v>
      </c>
      <c r="J62" s="195">
        <f>ROUND(J47+J48,0)</f>
        <v>0</v>
      </c>
      <c r="K62" s="195">
        <f t="shared" si="1"/>
        <v>157522</v>
      </c>
      <c r="L62" s="195">
        <f t="shared" si="1"/>
        <v>486397</v>
      </c>
      <c r="M62" s="195">
        <f t="shared" si="1"/>
        <v>0</v>
      </c>
      <c r="N62" s="195">
        <f t="shared" si="1"/>
        <v>0</v>
      </c>
      <c r="O62" s="195">
        <f t="shared" si="1"/>
        <v>0</v>
      </c>
      <c r="P62" s="195">
        <f t="shared" si="1"/>
        <v>0</v>
      </c>
      <c r="Q62" s="195">
        <f t="shared" si="1"/>
        <v>0</v>
      </c>
      <c r="R62" s="195">
        <f t="shared" si="1"/>
        <v>0</v>
      </c>
      <c r="S62" s="195">
        <f t="shared" si="1"/>
        <v>0</v>
      </c>
      <c r="T62" s="195">
        <f t="shared" si="1"/>
        <v>0</v>
      </c>
      <c r="U62" s="195">
        <f t="shared" si="1"/>
        <v>68470</v>
      </c>
      <c r="V62" s="195">
        <f t="shared" si="1"/>
        <v>0</v>
      </c>
      <c r="W62" s="195">
        <f t="shared" si="1"/>
        <v>2551</v>
      </c>
      <c r="X62" s="195">
        <f t="shared" si="1"/>
        <v>10504</v>
      </c>
      <c r="Y62" s="195">
        <f t="shared" si="1"/>
        <v>35609</v>
      </c>
      <c r="Z62" s="195">
        <f t="shared" si="1"/>
        <v>0</v>
      </c>
      <c r="AA62" s="195">
        <f t="shared" si="1"/>
        <v>0</v>
      </c>
      <c r="AB62" s="195">
        <f t="shared" si="1"/>
        <v>12792</v>
      </c>
      <c r="AC62" s="195">
        <f t="shared" si="1"/>
        <v>28822</v>
      </c>
      <c r="AD62" s="195">
        <f t="shared" si="1"/>
        <v>0</v>
      </c>
      <c r="AE62" s="195">
        <f t="shared" si="1"/>
        <v>70960</v>
      </c>
      <c r="AF62" s="195">
        <f t="shared" si="1"/>
        <v>0</v>
      </c>
      <c r="AG62" s="195">
        <f t="shared" si="1"/>
        <v>7495</v>
      </c>
      <c r="AH62" s="195">
        <f t="shared" si="1"/>
        <v>0</v>
      </c>
      <c r="AI62" s="195">
        <f t="shared" si="1"/>
        <v>0</v>
      </c>
      <c r="AJ62" s="195">
        <f t="shared" si="1"/>
        <v>350832</v>
      </c>
      <c r="AK62" s="195">
        <f t="shared" si="1"/>
        <v>45935</v>
      </c>
      <c r="AL62" s="195">
        <f t="shared" si="1"/>
        <v>14793</v>
      </c>
      <c r="AM62" s="195">
        <f t="shared" si="1"/>
        <v>0</v>
      </c>
      <c r="AN62" s="195">
        <f t="shared" si="1"/>
        <v>0</v>
      </c>
      <c r="AO62" s="195">
        <f t="shared" si="1"/>
        <v>4530</v>
      </c>
      <c r="AP62" s="195">
        <f t="shared" si="1"/>
        <v>0</v>
      </c>
      <c r="AQ62" s="195">
        <f t="shared" si="1"/>
        <v>0</v>
      </c>
      <c r="AR62" s="195">
        <f t="shared" si="1"/>
        <v>0</v>
      </c>
      <c r="AS62" s="195">
        <f t="shared" si="1"/>
        <v>0</v>
      </c>
      <c r="AT62" s="195">
        <f t="shared" si="1"/>
        <v>0</v>
      </c>
      <c r="AU62" s="195">
        <f t="shared" si="1"/>
        <v>0</v>
      </c>
      <c r="AV62" s="195">
        <f t="shared" si="1"/>
        <v>19664</v>
      </c>
      <c r="AW62" s="195">
        <f t="shared" si="1"/>
        <v>0</v>
      </c>
      <c r="AX62" s="195">
        <f t="shared" si="1"/>
        <v>0</v>
      </c>
      <c r="AY62" s="195">
        <f>ROUND(AY47+AY48,0)</f>
        <v>111969</v>
      </c>
      <c r="AZ62" s="195">
        <f>ROUND(AZ47+AZ48,0)</f>
        <v>0</v>
      </c>
      <c r="BA62" s="195">
        <f>ROUND(BA47+BA48,0)</f>
        <v>8353</v>
      </c>
      <c r="BB62" s="195">
        <f t="shared" si="1"/>
        <v>16599</v>
      </c>
      <c r="BC62" s="195">
        <f t="shared" si="1"/>
        <v>0</v>
      </c>
      <c r="BD62" s="195">
        <f t="shared" si="1"/>
        <v>14017</v>
      </c>
      <c r="BE62" s="195">
        <f t="shared" si="1"/>
        <v>35226</v>
      </c>
      <c r="BF62" s="195">
        <f t="shared" si="1"/>
        <v>50704</v>
      </c>
      <c r="BG62" s="195">
        <f t="shared" si="1"/>
        <v>0</v>
      </c>
      <c r="BH62" s="195">
        <f t="shared" si="1"/>
        <v>48782</v>
      </c>
      <c r="BI62" s="195">
        <f t="shared" si="1"/>
        <v>0</v>
      </c>
      <c r="BJ62" s="195">
        <f t="shared" si="1"/>
        <v>52802</v>
      </c>
      <c r="BK62" s="195">
        <f t="shared" si="1"/>
        <v>98615</v>
      </c>
      <c r="BL62" s="195">
        <f t="shared" si="1"/>
        <v>0</v>
      </c>
      <c r="BM62" s="195">
        <f t="shared" si="1"/>
        <v>0</v>
      </c>
      <c r="BN62" s="195">
        <f t="shared" si="1"/>
        <v>91160</v>
      </c>
      <c r="BO62" s="195">
        <f t="shared" ref="BO62:CC62" si="2">ROUND(BO47+BO48,0)</f>
        <v>0</v>
      </c>
      <c r="BP62" s="195">
        <f t="shared" si="2"/>
        <v>91</v>
      </c>
      <c r="BQ62" s="195">
        <f t="shared" si="2"/>
        <v>0</v>
      </c>
      <c r="BR62" s="195">
        <f t="shared" si="2"/>
        <v>0</v>
      </c>
      <c r="BS62" s="195">
        <f t="shared" si="2"/>
        <v>0</v>
      </c>
      <c r="BT62" s="195">
        <f t="shared" si="2"/>
        <v>0</v>
      </c>
      <c r="BU62" s="195">
        <f t="shared" si="2"/>
        <v>0</v>
      </c>
      <c r="BV62" s="195">
        <f t="shared" si="2"/>
        <v>29732</v>
      </c>
      <c r="BW62" s="195">
        <f t="shared" si="2"/>
        <v>0</v>
      </c>
      <c r="BX62" s="195">
        <f t="shared" si="2"/>
        <v>0</v>
      </c>
      <c r="BY62" s="195">
        <f t="shared" si="2"/>
        <v>44917</v>
      </c>
      <c r="BZ62" s="195">
        <f t="shared" si="2"/>
        <v>0</v>
      </c>
      <c r="CA62" s="195">
        <f t="shared" si="2"/>
        <v>0</v>
      </c>
      <c r="CB62" s="195">
        <f t="shared" si="2"/>
        <v>0</v>
      </c>
      <c r="CC62" s="195">
        <f t="shared" si="2"/>
        <v>0</v>
      </c>
      <c r="CD62" s="245" t="s">
        <v>221</v>
      </c>
      <c r="CE62" s="195">
        <f t="shared" si="0"/>
        <v>1943853</v>
      </c>
      <c r="CF62" s="248"/>
    </row>
    <row r="63" spans="1:84" ht="15" customHeight="1">
      <c r="A63" s="171" t="s">
        <v>236</v>
      </c>
      <c r="B63" s="175"/>
      <c r="C63" s="184"/>
      <c r="D63" s="184"/>
      <c r="E63" s="287">
        <v>5823</v>
      </c>
      <c r="F63" s="185"/>
      <c r="G63" s="184"/>
      <c r="H63" s="184"/>
      <c r="I63" s="185"/>
      <c r="J63" s="185"/>
      <c r="K63" s="379">
        <v>6000</v>
      </c>
      <c r="L63" s="379">
        <v>117964</v>
      </c>
      <c r="M63" s="379"/>
      <c r="N63" s="379"/>
      <c r="O63" s="379"/>
      <c r="P63" s="379"/>
      <c r="Q63" s="379"/>
      <c r="R63" s="379"/>
      <c r="S63" s="379"/>
      <c r="T63" s="379"/>
      <c r="U63" s="386">
        <v>7200</v>
      </c>
      <c r="V63" s="379"/>
      <c r="W63" s="379"/>
      <c r="X63" s="379"/>
      <c r="Y63" s="383"/>
      <c r="Z63" s="379"/>
      <c r="AA63" s="379"/>
      <c r="AB63" s="387">
        <v>22510</v>
      </c>
      <c r="AC63" s="384"/>
      <c r="AD63" s="379"/>
      <c r="AE63" s="385"/>
      <c r="AF63" s="379"/>
      <c r="AG63" s="388">
        <v>715409</v>
      </c>
      <c r="AH63" s="379"/>
      <c r="AI63" s="379"/>
      <c r="AJ63" s="389">
        <v>166268</v>
      </c>
      <c r="AK63" s="379"/>
      <c r="AL63" s="379"/>
      <c r="AM63" s="379"/>
      <c r="AN63" s="379"/>
      <c r="AO63" s="379">
        <v>1099</v>
      </c>
      <c r="AP63" s="379"/>
      <c r="AQ63" s="379"/>
      <c r="AR63" s="379"/>
      <c r="AS63" s="379"/>
      <c r="AT63" s="379"/>
      <c r="AU63" s="379"/>
      <c r="AV63" s="379"/>
      <c r="AW63" s="379"/>
      <c r="AX63" s="379"/>
      <c r="AY63" s="379"/>
      <c r="AZ63" s="379"/>
      <c r="BA63" s="379"/>
      <c r="BB63" s="379"/>
      <c r="BC63" s="379"/>
      <c r="BD63" s="379"/>
      <c r="BE63" s="379"/>
      <c r="BF63" s="379"/>
      <c r="BG63" s="379"/>
      <c r="BH63" s="379"/>
      <c r="BI63" s="379"/>
      <c r="BJ63" s="390">
        <v>102785</v>
      </c>
      <c r="BK63" s="391">
        <v>225</v>
      </c>
      <c r="BL63" s="379"/>
      <c r="BM63" s="379"/>
      <c r="BN63" s="392">
        <v>53747</v>
      </c>
      <c r="BO63" s="379"/>
      <c r="BP63" s="379"/>
      <c r="BQ63" s="379"/>
      <c r="BR63" s="379"/>
      <c r="BS63" s="379"/>
      <c r="BT63" s="379"/>
      <c r="BU63" s="379"/>
      <c r="BV63" s="379"/>
      <c r="BW63" s="379"/>
      <c r="BX63" s="379"/>
      <c r="BY63" s="379"/>
      <c r="BZ63" s="379"/>
      <c r="CA63" s="379"/>
      <c r="CB63" s="379"/>
      <c r="CC63" s="379"/>
      <c r="CD63" s="245" t="s">
        <v>221</v>
      </c>
      <c r="CE63" s="195">
        <f t="shared" si="0"/>
        <v>1199030</v>
      </c>
      <c r="CF63" s="248"/>
    </row>
    <row r="64" spans="1:84" ht="14.15">
      <c r="A64" s="171" t="s">
        <v>237</v>
      </c>
      <c r="B64" s="175"/>
      <c r="C64" s="184"/>
      <c r="D64" s="184"/>
      <c r="E64" s="287">
        <v>6100</v>
      </c>
      <c r="F64" s="185"/>
      <c r="G64" s="184"/>
      <c r="H64" s="184"/>
      <c r="I64" s="185"/>
      <c r="J64" s="185"/>
      <c r="K64" s="379">
        <v>76463</v>
      </c>
      <c r="L64" s="379">
        <v>123576</v>
      </c>
      <c r="M64" s="379">
        <v>0</v>
      </c>
      <c r="N64" s="379">
        <v>0</v>
      </c>
      <c r="O64" s="379"/>
      <c r="P64" s="379"/>
      <c r="Q64" s="379"/>
      <c r="R64" s="379"/>
      <c r="S64" s="379">
        <v>39519</v>
      </c>
      <c r="T64" s="379"/>
      <c r="U64" s="379">
        <v>250711</v>
      </c>
      <c r="V64" s="379"/>
      <c r="W64" s="379">
        <v>1032</v>
      </c>
      <c r="X64" s="379">
        <v>4251</v>
      </c>
      <c r="Y64" s="379">
        <v>14412</v>
      </c>
      <c r="Z64" s="379"/>
      <c r="AA64" s="379"/>
      <c r="AB64" s="379">
        <v>461109</v>
      </c>
      <c r="AC64" s="379">
        <v>25470</v>
      </c>
      <c r="AD64" s="379"/>
      <c r="AE64" s="379">
        <v>26762</v>
      </c>
      <c r="AF64" s="379"/>
      <c r="AG64" s="379">
        <v>32555</v>
      </c>
      <c r="AH64" s="379"/>
      <c r="AI64" s="379"/>
      <c r="AJ64" s="379">
        <v>81315</v>
      </c>
      <c r="AK64" s="379">
        <v>1141</v>
      </c>
      <c r="AL64" s="379">
        <v>3014</v>
      </c>
      <c r="AM64" s="379"/>
      <c r="AN64" s="379"/>
      <c r="AO64" s="379">
        <v>1151</v>
      </c>
      <c r="AP64" s="379"/>
      <c r="AQ64" s="379"/>
      <c r="AR64" s="379"/>
      <c r="AS64" s="379"/>
      <c r="AT64" s="379"/>
      <c r="AU64" s="379"/>
      <c r="AV64" s="379">
        <v>62071</v>
      </c>
      <c r="AW64" s="379"/>
      <c r="AX64" s="379"/>
      <c r="AY64" s="379">
        <v>313413</v>
      </c>
      <c r="AZ64" s="379"/>
      <c r="BA64" s="379">
        <v>5265</v>
      </c>
      <c r="BB64" s="379">
        <v>1726</v>
      </c>
      <c r="BC64" s="379"/>
      <c r="BD64" s="379">
        <v>9986</v>
      </c>
      <c r="BE64" s="379">
        <v>21988</v>
      </c>
      <c r="BF64" s="379">
        <v>42536</v>
      </c>
      <c r="BG64" s="379"/>
      <c r="BH64" s="379">
        <v>275657</v>
      </c>
      <c r="BI64" s="379"/>
      <c r="BJ64" s="379">
        <v>1324</v>
      </c>
      <c r="BK64" s="379">
        <v>10456</v>
      </c>
      <c r="BL64" s="379"/>
      <c r="BM64" s="379"/>
      <c r="BN64" s="379">
        <v>29787</v>
      </c>
      <c r="BO64" s="379"/>
      <c r="BP64" s="379">
        <v>3806</v>
      </c>
      <c r="BQ64" s="379"/>
      <c r="BR64" s="379"/>
      <c r="BS64" s="379"/>
      <c r="BT64" s="379"/>
      <c r="BU64" s="379"/>
      <c r="BV64" s="379">
        <v>2535</v>
      </c>
      <c r="BW64" s="379"/>
      <c r="BX64" s="379"/>
      <c r="BY64" s="379">
        <v>875</v>
      </c>
      <c r="BZ64" s="379"/>
      <c r="CA64" s="379"/>
      <c r="CB64" s="379"/>
      <c r="CC64" s="379"/>
      <c r="CD64" s="245" t="s">
        <v>221</v>
      </c>
      <c r="CE64" s="195">
        <f t="shared" si="0"/>
        <v>1930006</v>
      </c>
      <c r="CF64" s="248"/>
    </row>
    <row r="65" spans="1:84" ht="11.25" customHeight="1">
      <c r="A65" s="171" t="s">
        <v>238</v>
      </c>
      <c r="B65" s="175"/>
      <c r="C65" s="184"/>
      <c r="D65" s="184"/>
      <c r="E65" s="287">
        <v>165</v>
      </c>
      <c r="F65" s="184"/>
      <c r="G65" s="184"/>
      <c r="H65" s="184"/>
      <c r="I65" s="185"/>
      <c r="J65" s="184"/>
      <c r="K65" s="379">
        <v>1525</v>
      </c>
      <c r="L65" s="379">
        <v>3339</v>
      </c>
      <c r="M65" s="379"/>
      <c r="N65" s="379"/>
      <c r="O65" s="379"/>
      <c r="P65" s="379"/>
      <c r="Q65" s="379"/>
      <c r="R65" s="379"/>
      <c r="S65" s="379"/>
      <c r="T65" s="379"/>
      <c r="U65" s="379"/>
      <c r="V65" s="379"/>
      <c r="W65" s="379">
        <v>22018</v>
      </c>
      <c r="X65" s="379"/>
      <c r="Y65" s="379"/>
      <c r="Z65" s="379"/>
      <c r="AA65" s="379"/>
      <c r="AB65" s="379"/>
      <c r="AC65" s="379"/>
      <c r="AD65" s="379"/>
      <c r="AE65" s="379"/>
      <c r="AF65" s="379"/>
      <c r="AG65" s="379"/>
      <c r="AH65" s="379"/>
      <c r="AI65" s="379"/>
      <c r="AJ65" s="379">
        <v>5898</v>
      </c>
      <c r="AK65" s="379"/>
      <c r="AL65" s="379"/>
      <c r="AM65" s="379"/>
      <c r="AN65" s="379"/>
      <c r="AO65" s="379">
        <v>31</v>
      </c>
      <c r="AP65" s="379"/>
      <c r="AQ65" s="379"/>
      <c r="AR65" s="379"/>
      <c r="AS65" s="379"/>
      <c r="AT65" s="379"/>
      <c r="AU65" s="379"/>
      <c r="AV65" s="379">
        <v>480</v>
      </c>
      <c r="AW65" s="379"/>
      <c r="AX65" s="379"/>
      <c r="AY65" s="379"/>
      <c r="AZ65" s="379"/>
      <c r="BA65" s="379"/>
      <c r="BB65" s="379">
        <v>0</v>
      </c>
      <c r="BC65" s="379"/>
      <c r="BD65" s="379"/>
      <c r="BE65" s="379">
        <v>257198</v>
      </c>
      <c r="BF65" s="379"/>
      <c r="BG65" s="379"/>
      <c r="BH65" s="379">
        <v>75331</v>
      </c>
      <c r="BI65" s="379"/>
      <c r="BJ65" s="379">
        <v>330</v>
      </c>
      <c r="BK65" s="379">
        <v>169</v>
      </c>
      <c r="BL65" s="379"/>
      <c r="BM65" s="379"/>
      <c r="BN65" s="379">
        <v>3044</v>
      </c>
      <c r="BO65" s="379"/>
      <c r="BP65" s="379"/>
      <c r="BQ65" s="379"/>
      <c r="BR65" s="379"/>
      <c r="BS65" s="379"/>
      <c r="BT65" s="379"/>
      <c r="BU65" s="379"/>
      <c r="BV65" s="379"/>
      <c r="BW65" s="379"/>
      <c r="BX65" s="379"/>
      <c r="BY65" s="379"/>
      <c r="BZ65" s="379"/>
      <c r="CA65" s="379"/>
      <c r="CB65" s="379"/>
      <c r="CC65" s="379"/>
      <c r="CD65" s="245" t="s">
        <v>221</v>
      </c>
      <c r="CE65" s="195">
        <f t="shared" si="0"/>
        <v>369528</v>
      </c>
      <c r="CF65" s="248"/>
    </row>
    <row r="66" spans="1:84" ht="12.65" customHeight="1">
      <c r="A66" s="171" t="s">
        <v>239</v>
      </c>
      <c r="B66" s="175"/>
      <c r="C66" s="184"/>
      <c r="D66" s="184"/>
      <c r="E66" s="287">
        <v>24969</v>
      </c>
      <c r="F66" s="184"/>
      <c r="G66" s="184"/>
      <c r="H66" s="184"/>
      <c r="I66" s="184"/>
      <c r="J66" s="184"/>
      <c r="K66" s="379">
        <v>33989</v>
      </c>
      <c r="L66" s="379">
        <v>505827</v>
      </c>
      <c r="M66" s="379"/>
      <c r="N66" s="379"/>
      <c r="O66" s="379"/>
      <c r="P66" s="379"/>
      <c r="Q66" s="379"/>
      <c r="R66" s="379"/>
      <c r="S66" s="379"/>
      <c r="T66" s="379"/>
      <c r="U66" s="379">
        <v>159650</v>
      </c>
      <c r="V66" s="379"/>
      <c r="W66" s="379">
        <v>116100</v>
      </c>
      <c r="X66" s="379">
        <v>85512</v>
      </c>
      <c r="Y66" s="379">
        <v>116221</v>
      </c>
      <c r="Z66" s="379"/>
      <c r="AA66" s="379"/>
      <c r="AB66" s="379">
        <v>307657</v>
      </c>
      <c r="AC66" s="379">
        <v>12941</v>
      </c>
      <c r="AD66" s="379"/>
      <c r="AE66" s="379">
        <v>642698</v>
      </c>
      <c r="AF66" s="379"/>
      <c r="AG66" s="379">
        <v>56661</v>
      </c>
      <c r="AH66" s="379"/>
      <c r="AI66" s="379"/>
      <c r="AJ66" s="379">
        <v>184979</v>
      </c>
      <c r="AK66" s="379">
        <v>10204</v>
      </c>
      <c r="AL66" s="379">
        <v>17643</v>
      </c>
      <c r="AM66" s="379"/>
      <c r="AN66" s="379"/>
      <c r="AO66" s="379">
        <v>4711</v>
      </c>
      <c r="AP66" s="379"/>
      <c r="AQ66" s="379"/>
      <c r="AR66" s="379"/>
      <c r="AS66" s="379"/>
      <c r="AT66" s="379"/>
      <c r="AU66" s="379"/>
      <c r="AV66" s="379">
        <v>324807</v>
      </c>
      <c r="AW66" s="379"/>
      <c r="AX66" s="379"/>
      <c r="AY66" s="379">
        <v>72296</v>
      </c>
      <c r="AZ66" s="379"/>
      <c r="BA66" s="379">
        <v>86741</v>
      </c>
      <c r="BB66" s="379">
        <v>794</v>
      </c>
      <c r="BC66" s="379"/>
      <c r="BD66" s="379"/>
      <c r="BE66" s="379">
        <v>163706</v>
      </c>
      <c r="BF66" s="379">
        <v>4960</v>
      </c>
      <c r="BG66" s="379"/>
      <c r="BH66" s="379">
        <v>336197</v>
      </c>
      <c r="BI66" s="379"/>
      <c r="BJ66" s="379">
        <v>689</v>
      </c>
      <c r="BK66" s="379">
        <v>269582</v>
      </c>
      <c r="BL66" s="379"/>
      <c r="BM66" s="379"/>
      <c r="BN66" s="379">
        <v>147638</v>
      </c>
      <c r="BO66" s="379"/>
      <c r="BP66" s="379">
        <v>500</v>
      </c>
      <c r="BQ66" s="379"/>
      <c r="BR66" s="379"/>
      <c r="BS66" s="379"/>
      <c r="BT66" s="379"/>
      <c r="BU66" s="379"/>
      <c r="BV66" s="379">
        <v>923</v>
      </c>
      <c r="BW66" s="379"/>
      <c r="BX66" s="379"/>
      <c r="BY66" s="379">
        <v>13169</v>
      </c>
      <c r="BZ66" s="379"/>
      <c r="CA66" s="379"/>
      <c r="CB66" s="379"/>
      <c r="CC66" s="379"/>
      <c r="CD66" s="245" t="s">
        <v>221</v>
      </c>
      <c r="CE66" s="195">
        <f t="shared" si="0"/>
        <v>3701764</v>
      </c>
      <c r="CF66" s="248"/>
    </row>
    <row r="67" spans="1:84" ht="12.65" customHeight="1">
      <c r="A67" s="171" t="s">
        <v>6</v>
      </c>
      <c r="B67" s="175"/>
      <c r="C67" s="195">
        <f>ROUND(C51+C52,0)</f>
        <v>0</v>
      </c>
      <c r="D67" s="195">
        <f>ROUND(D51+D52,0)</f>
        <v>0</v>
      </c>
      <c r="E67" s="195">
        <f>ROUND(E51+E52,0)</f>
        <v>7006</v>
      </c>
      <c r="F67" s="195">
        <f t="shared" ref="F67:BP67" si="3">ROUND(F51+F52,0)</f>
        <v>0</v>
      </c>
      <c r="G67" s="195">
        <f t="shared" si="3"/>
        <v>0</v>
      </c>
      <c r="H67" s="195">
        <f t="shared" si="3"/>
        <v>0</v>
      </c>
      <c r="I67" s="195">
        <f t="shared" si="3"/>
        <v>0</v>
      </c>
      <c r="J67" s="195">
        <f>ROUND(J51+J52,0)</f>
        <v>0</v>
      </c>
      <c r="K67" s="195">
        <f t="shared" si="3"/>
        <v>86399</v>
      </c>
      <c r="L67" s="195">
        <f t="shared" si="3"/>
        <v>142018</v>
      </c>
      <c r="M67" s="195">
        <f t="shared" si="3"/>
        <v>0</v>
      </c>
      <c r="N67" s="195">
        <f t="shared" si="3"/>
        <v>0</v>
      </c>
      <c r="O67" s="195">
        <f t="shared" si="3"/>
        <v>0</v>
      </c>
      <c r="P67" s="195">
        <f t="shared" si="3"/>
        <v>0</v>
      </c>
      <c r="Q67" s="195">
        <f t="shared" si="3"/>
        <v>0</v>
      </c>
      <c r="R67" s="195">
        <f t="shared" si="3"/>
        <v>0</v>
      </c>
      <c r="S67" s="195">
        <f t="shared" si="3"/>
        <v>0</v>
      </c>
      <c r="T67" s="195">
        <f t="shared" si="3"/>
        <v>0</v>
      </c>
      <c r="U67" s="195">
        <f t="shared" si="3"/>
        <v>18213</v>
      </c>
      <c r="V67" s="195">
        <f t="shared" si="3"/>
        <v>0</v>
      </c>
      <c r="W67" s="195">
        <f t="shared" si="3"/>
        <v>1533</v>
      </c>
      <c r="X67" s="195">
        <f t="shared" si="3"/>
        <v>6307</v>
      </c>
      <c r="Y67" s="195">
        <f t="shared" si="3"/>
        <v>21406</v>
      </c>
      <c r="Z67" s="195">
        <f t="shared" si="3"/>
        <v>0</v>
      </c>
      <c r="AA67" s="195">
        <f t="shared" si="3"/>
        <v>0</v>
      </c>
      <c r="AB67" s="195">
        <f>ROUND(AB51+AB52,0)</f>
        <v>7475</v>
      </c>
      <c r="AC67" s="195">
        <f t="shared" si="3"/>
        <v>8318</v>
      </c>
      <c r="AD67" s="195">
        <f t="shared" si="3"/>
        <v>0</v>
      </c>
      <c r="AE67" s="195">
        <f t="shared" si="3"/>
        <v>92898</v>
      </c>
      <c r="AF67" s="195">
        <f t="shared" si="3"/>
        <v>0</v>
      </c>
      <c r="AG67" s="195">
        <f t="shared" si="3"/>
        <v>30822</v>
      </c>
      <c r="AH67" s="195">
        <f t="shared" si="3"/>
        <v>0</v>
      </c>
      <c r="AI67" s="195">
        <f t="shared" si="3"/>
        <v>0</v>
      </c>
      <c r="AJ67" s="195">
        <f t="shared" si="3"/>
        <v>80101</v>
      </c>
      <c r="AK67" s="195">
        <f t="shared" si="3"/>
        <v>3503</v>
      </c>
      <c r="AL67" s="195">
        <f t="shared" si="3"/>
        <v>2633</v>
      </c>
      <c r="AM67" s="195">
        <f t="shared" si="3"/>
        <v>0</v>
      </c>
      <c r="AN67" s="195">
        <f t="shared" si="3"/>
        <v>0</v>
      </c>
      <c r="AO67" s="195">
        <f t="shared" si="3"/>
        <v>1320</v>
      </c>
      <c r="AP67" s="195">
        <f t="shared" si="3"/>
        <v>0</v>
      </c>
      <c r="AQ67" s="195">
        <f t="shared" si="3"/>
        <v>0</v>
      </c>
      <c r="AR67" s="195">
        <f t="shared" si="3"/>
        <v>0</v>
      </c>
      <c r="AS67" s="195">
        <f t="shared" si="3"/>
        <v>0</v>
      </c>
      <c r="AT67" s="195">
        <f t="shared" si="3"/>
        <v>0</v>
      </c>
      <c r="AU67" s="195">
        <f t="shared" si="3"/>
        <v>0</v>
      </c>
      <c r="AV67" s="195">
        <f t="shared" si="3"/>
        <v>21169</v>
      </c>
      <c r="AW67" s="195">
        <f t="shared" si="3"/>
        <v>0</v>
      </c>
      <c r="AX67" s="195">
        <f t="shared" si="3"/>
        <v>0</v>
      </c>
      <c r="AY67" s="195">
        <f t="shared" si="3"/>
        <v>40114</v>
      </c>
      <c r="AZ67" s="195">
        <f>ROUND(AZ51+AZ52,0)</f>
        <v>0</v>
      </c>
      <c r="BA67" s="195">
        <f>ROUND(BA51+BA52,0)</f>
        <v>22696</v>
      </c>
      <c r="BB67" s="195">
        <f>ROUND(BB51+BB52,0)</f>
        <v>6843</v>
      </c>
      <c r="BC67" s="195">
        <f t="shared" si="3"/>
        <v>0</v>
      </c>
      <c r="BD67" s="195">
        <f t="shared" si="3"/>
        <v>0</v>
      </c>
      <c r="BE67" s="195">
        <f t="shared" si="3"/>
        <v>364291</v>
      </c>
      <c r="BF67" s="195">
        <f t="shared" si="3"/>
        <v>76851</v>
      </c>
      <c r="BG67" s="195">
        <f t="shared" si="3"/>
        <v>0</v>
      </c>
      <c r="BH67" s="195">
        <f t="shared" si="3"/>
        <v>6501</v>
      </c>
      <c r="BI67" s="195">
        <f t="shared" si="3"/>
        <v>0</v>
      </c>
      <c r="BJ67" s="195">
        <f t="shared" si="3"/>
        <v>6482</v>
      </c>
      <c r="BK67" s="195">
        <f t="shared" si="3"/>
        <v>0</v>
      </c>
      <c r="BL67" s="195">
        <f t="shared" si="3"/>
        <v>0</v>
      </c>
      <c r="BM67" s="195">
        <f t="shared" si="3"/>
        <v>0</v>
      </c>
      <c r="BN67" s="195">
        <f t="shared" si="3"/>
        <v>89719</v>
      </c>
      <c r="BO67" s="195">
        <f t="shared" si="3"/>
        <v>0</v>
      </c>
      <c r="BP67" s="195">
        <f t="shared" si="3"/>
        <v>0</v>
      </c>
      <c r="BQ67" s="195">
        <f t="shared" ref="BQ67:CC67" si="4">ROUND(BQ51+BQ52,0)</f>
        <v>0</v>
      </c>
      <c r="BR67" s="195">
        <f t="shared" si="4"/>
        <v>0</v>
      </c>
      <c r="BS67" s="195">
        <f t="shared" si="4"/>
        <v>0</v>
      </c>
      <c r="BT67" s="195">
        <f t="shared" si="4"/>
        <v>0</v>
      </c>
      <c r="BU67" s="195">
        <f t="shared" si="4"/>
        <v>0</v>
      </c>
      <c r="BV67" s="195">
        <f t="shared" si="4"/>
        <v>38716</v>
      </c>
      <c r="BW67" s="195">
        <f t="shared" si="4"/>
        <v>0</v>
      </c>
      <c r="BX67" s="195">
        <f t="shared" si="4"/>
        <v>0</v>
      </c>
      <c r="BY67" s="195">
        <f t="shared" si="4"/>
        <v>4056</v>
      </c>
      <c r="BZ67" s="195">
        <f t="shared" si="4"/>
        <v>0</v>
      </c>
      <c r="CA67" s="195">
        <f t="shared" si="4"/>
        <v>0</v>
      </c>
      <c r="CB67" s="195">
        <f t="shared" si="4"/>
        <v>0</v>
      </c>
      <c r="CC67" s="195">
        <f t="shared" si="4"/>
        <v>0</v>
      </c>
      <c r="CD67" s="245" t="s">
        <v>221</v>
      </c>
      <c r="CE67" s="195">
        <f t="shared" si="0"/>
        <v>1187390</v>
      </c>
      <c r="CF67" s="248"/>
    </row>
    <row r="68" spans="1:84" ht="12.65" customHeight="1">
      <c r="A68" s="171" t="s">
        <v>240</v>
      </c>
      <c r="B68" s="175"/>
      <c r="C68" s="184"/>
      <c r="D68" s="184"/>
      <c r="E68" s="379">
        <v>2408</v>
      </c>
      <c r="F68" s="379"/>
      <c r="G68" s="379"/>
      <c r="H68" s="379"/>
      <c r="I68" s="379"/>
      <c r="J68" s="379"/>
      <c r="K68" s="379">
        <v>16313</v>
      </c>
      <c r="L68" s="379">
        <v>48788</v>
      </c>
      <c r="M68" s="379"/>
      <c r="N68" s="379"/>
      <c r="O68" s="379"/>
      <c r="P68" s="379"/>
      <c r="Q68" s="379"/>
      <c r="R68" s="379"/>
      <c r="S68" s="379"/>
      <c r="T68" s="379"/>
      <c r="U68" s="379">
        <v>-430</v>
      </c>
      <c r="V68" s="379"/>
      <c r="W68" s="379"/>
      <c r="X68" s="379">
        <v>13409</v>
      </c>
      <c r="Y68" s="379">
        <v>407</v>
      </c>
      <c r="Z68" s="379"/>
      <c r="AA68" s="379"/>
      <c r="AB68" s="379">
        <v>34367</v>
      </c>
      <c r="AC68" s="379"/>
      <c r="AD68" s="379"/>
      <c r="AE68" s="379">
        <v>504</v>
      </c>
      <c r="AF68" s="379"/>
      <c r="AG68" s="379">
        <v>2367</v>
      </c>
      <c r="AH68" s="379"/>
      <c r="AI68" s="379"/>
      <c r="AJ68" s="379">
        <v>6809</v>
      </c>
      <c r="AK68" s="379"/>
      <c r="AL68" s="379"/>
      <c r="AM68" s="379"/>
      <c r="AN68" s="379"/>
      <c r="AO68" s="379">
        <v>454</v>
      </c>
      <c r="AP68" s="379"/>
      <c r="AQ68" s="379"/>
      <c r="AR68" s="379"/>
      <c r="AS68" s="379"/>
      <c r="AT68" s="379"/>
      <c r="AU68" s="379"/>
      <c r="AV68" s="379">
        <v>5789</v>
      </c>
      <c r="AW68" s="379"/>
      <c r="AX68" s="379"/>
      <c r="AY68" s="379">
        <v>162</v>
      </c>
      <c r="AZ68" s="379"/>
      <c r="BA68" s="379"/>
      <c r="BB68" s="379"/>
      <c r="BC68" s="379"/>
      <c r="BD68" s="379"/>
      <c r="BE68" s="379">
        <v>9600</v>
      </c>
      <c r="BF68" s="379"/>
      <c r="BG68" s="379"/>
      <c r="BH68" s="379">
        <v>1501</v>
      </c>
      <c r="BI68" s="379"/>
      <c r="BJ68" s="379"/>
      <c r="BK68" s="379">
        <v>3827</v>
      </c>
      <c r="BL68" s="379"/>
      <c r="BM68" s="379"/>
      <c r="BN68" s="379">
        <v>24444</v>
      </c>
      <c r="BO68" s="379"/>
      <c r="BP68" s="379">
        <v>4760</v>
      </c>
      <c r="BQ68" s="379"/>
      <c r="BR68" s="379"/>
      <c r="BS68" s="379"/>
      <c r="BT68" s="379"/>
      <c r="BU68" s="379"/>
      <c r="BV68" s="379">
        <v>2900</v>
      </c>
      <c r="BW68" s="379"/>
      <c r="BX68" s="379"/>
      <c r="BY68" s="379"/>
      <c r="BZ68" s="379"/>
      <c r="CA68" s="379"/>
      <c r="CB68" s="379"/>
      <c r="CC68" s="379"/>
      <c r="CD68" s="245" t="s">
        <v>221</v>
      </c>
      <c r="CE68" s="195">
        <f t="shared" si="0"/>
        <v>178379</v>
      </c>
      <c r="CF68" s="248"/>
    </row>
    <row r="69" spans="1:84" ht="14.15">
      <c r="A69" s="171" t="s">
        <v>241</v>
      </c>
      <c r="B69" s="175"/>
      <c r="C69" s="184"/>
      <c r="D69" s="184"/>
      <c r="E69" s="379">
        <v>148</v>
      </c>
      <c r="F69" s="379"/>
      <c r="G69" s="379"/>
      <c r="H69" s="379"/>
      <c r="I69" s="379"/>
      <c r="J69" s="379"/>
      <c r="K69" s="379">
        <v>3927</v>
      </c>
      <c r="L69" s="379">
        <v>3002</v>
      </c>
      <c r="M69" s="379"/>
      <c r="N69" s="379">
        <v>0</v>
      </c>
      <c r="O69" s="379"/>
      <c r="P69" s="379"/>
      <c r="Q69" s="379"/>
      <c r="R69" s="379"/>
      <c r="S69" s="379"/>
      <c r="T69" s="379"/>
      <c r="U69" s="379">
        <v>6941</v>
      </c>
      <c r="V69" s="379"/>
      <c r="W69" s="379">
        <v>949</v>
      </c>
      <c r="X69" s="379">
        <v>3907</v>
      </c>
      <c r="Y69" s="379">
        <v>13244</v>
      </c>
      <c r="Z69" s="379"/>
      <c r="AA69" s="379"/>
      <c r="AB69" s="379">
        <v>3150</v>
      </c>
      <c r="AC69" s="379">
        <v>2234</v>
      </c>
      <c r="AD69" s="379"/>
      <c r="AE69" s="379">
        <v>10788</v>
      </c>
      <c r="AF69" s="379"/>
      <c r="AG69" s="379">
        <v>12498</v>
      </c>
      <c r="AH69" s="379"/>
      <c r="AI69" s="379"/>
      <c r="AJ69" s="379">
        <v>41186</v>
      </c>
      <c r="AK69" s="379">
        <v>3815</v>
      </c>
      <c r="AL69" s="379">
        <v>2960</v>
      </c>
      <c r="AM69" s="379"/>
      <c r="AN69" s="379"/>
      <c r="AO69" s="379">
        <v>28</v>
      </c>
      <c r="AP69" s="379"/>
      <c r="AQ69" s="379"/>
      <c r="AR69" s="379"/>
      <c r="AS69" s="379"/>
      <c r="AT69" s="379"/>
      <c r="AU69" s="379"/>
      <c r="AV69" s="379">
        <v>3032</v>
      </c>
      <c r="AW69" s="379"/>
      <c r="AX69" s="379"/>
      <c r="AY69" s="379">
        <v>4243</v>
      </c>
      <c r="AZ69" s="379"/>
      <c r="BA69" s="379">
        <v>327</v>
      </c>
      <c r="BB69" s="379">
        <v>1064</v>
      </c>
      <c r="BC69" s="379"/>
      <c r="BD69" s="379">
        <v>1743</v>
      </c>
      <c r="BE69" s="379">
        <v>580</v>
      </c>
      <c r="BF69" s="379">
        <v>1090</v>
      </c>
      <c r="BG69" s="379"/>
      <c r="BH69" s="379">
        <v>31454</v>
      </c>
      <c r="BI69" s="379"/>
      <c r="BJ69" s="379">
        <v>51246</v>
      </c>
      <c r="BK69" s="379">
        <v>32203</v>
      </c>
      <c r="BL69" s="379"/>
      <c r="BM69" s="379"/>
      <c r="BN69" s="379">
        <v>128287</v>
      </c>
      <c r="BO69" s="379"/>
      <c r="BP69" s="379">
        <v>18304</v>
      </c>
      <c r="BQ69" s="379"/>
      <c r="BR69" s="379"/>
      <c r="BS69" s="379"/>
      <c r="BT69" s="379"/>
      <c r="BU69" s="379"/>
      <c r="BV69" s="379">
        <v>1287</v>
      </c>
      <c r="BW69" s="379"/>
      <c r="BX69" s="379"/>
      <c r="BY69" s="379">
        <v>3788</v>
      </c>
      <c r="BZ69" s="379"/>
      <c r="CA69" s="379"/>
      <c r="CB69" s="379"/>
      <c r="CC69" s="379"/>
      <c r="CD69" s="379">
        <v>787354</v>
      </c>
      <c r="CE69" s="195">
        <f t="shared" si="0"/>
        <v>1174779</v>
      </c>
      <c r="CF69" s="248"/>
    </row>
    <row r="70" spans="1:84" ht="12.65" customHeight="1">
      <c r="A70" s="171" t="s">
        <v>242</v>
      </c>
      <c r="B70" s="175"/>
      <c r="C70" s="184"/>
      <c r="D70" s="184"/>
      <c r="E70" s="379"/>
      <c r="F70" s="379"/>
      <c r="G70" s="379"/>
      <c r="H70" s="379"/>
      <c r="I70" s="379"/>
      <c r="J70" s="379"/>
      <c r="K70" s="379"/>
      <c r="L70" s="379"/>
      <c r="M70" s="379"/>
      <c r="N70" s="379"/>
      <c r="O70" s="379"/>
      <c r="P70" s="379"/>
      <c r="Q70" s="379"/>
      <c r="R70" s="379"/>
      <c r="S70" s="379"/>
      <c r="T70" s="379"/>
      <c r="U70" s="379"/>
      <c r="V70" s="379"/>
      <c r="W70" s="379"/>
      <c r="X70" s="379"/>
      <c r="Y70" s="379"/>
      <c r="Z70" s="379"/>
      <c r="AA70" s="379"/>
      <c r="AB70" s="379"/>
      <c r="AC70" s="379"/>
      <c r="AD70" s="379"/>
      <c r="AE70" s="379"/>
      <c r="AF70" s="379"/>
      <c r="AG70" s="379"/>
      <c r="AH70" s="379"/>
      <c r="AI70" s="379"/>
      <c r="AJ70" s="379"/>
      <c r="AK70" s="379"/>
      <c r="AL70" s="379"/>
      <c r="AM70" s="379"/>
      <c r="AN70" s="379"/>
      <c r="AO70" s="379"/>
      <c r="AP70" s="379"/>
      <c r="AQ70" s="379"/>
      <c r="AR70" s="379"/>
      <c r="AS70" s="379"/>
      <c r="AT70" s="379"/>
      <c r="AU70" s="379"/>
      <c r="AV70" s="379"/>
      <c r="AW70" s="379"/>
      <c r="AX70" s="379"/>
      <c r="AY70" s="379"/>
      <c r="AZ70" s="379"/>
      <c r="BA70" s="379"/>
      <c r="BB70" s="379"/>
      <c r="BC70" s="379"/>
      <c r="BD70" s="379"/>
      <c r="BE70" s="379"/>
      <c r="BF70" s="379"/>
      <c r="BG70" s="379"/>
      <c r="BH70" s="379"/>
      <c r="BI70" s="379"/>
      <c r="BJ70" s="379"/>
      <c r="BK70" s="379"/>
      <c r="BL70" s="379"/>
      <c r="BM70" s="379"/>
      <c r="BN70" s="379"/>
      <c r="BO70" s="379"/>
      <c r="BP70" s="379"/>
      <c r="BQ70" s="379"/>
      <c r="BR70" s="379"/>
      <c r="BS70" s="379"/>
      <c r="BT70" s="379"/>
      <c r="BU70" s="379"/>
      <c r="BV70" s="379"/>
      <c r="BW70" s="379"/>
      <c r="BX70" s="379"/>
      <c r="BY70" s="379"/>
      <c r="BZ70" s="379"/>
      <c r="CA70" s="379"/>
      <c r="CB70" s="379"/>
      <c r="CC70" s="379"/>
      <c r="CD70" s="338"/>
      <c r="CE70" s="195">
        <f t="shared" si="0"/>
        <v>0</v>
      </c>
      <c r="CF70" s="248"/>
    </row>
    <row r="71" spans="1:84" ht="12.65" customHeight="1">
      <c r="A71" s="171" t="s">
        <v>243</v>
      </c>
      <c r="B71" s="175"/>
      <c r="C71" s="195">
        <f>SUM(C61:C68)+C69-C70</f>
        <v>0</v>
      </c>
      <c r="D71" s="195">
        <f t="shared" ref="D71:AI71" si="5">SUM(D61:D69)-D70</f>
        <v>0</v>
      </c>
      <c r="E71" s="195">
        <f>SUM(E61:E69)-E70</f>
        <v>195466</v>
      </c>
      <c r="F71" s="195">
        <f t="shared" si="5"/>
        <v>0</v>
      </c>
      <c r="G71" s="195">
        <f t="shared" si="5"/>
        <v>0</v>
      </c>
      <c r="H71" s="195">
        <f t="shared" si="5"/>
        <v>0</v>
      </c>
      <c r="I71" s="195">
        <f t="shared" si="5"/>
        <v>0</v>
      </c>
      <c r="J71" s="195">
        <f t="shared" si="5"/>
        <v>0</v>
      </c>
      <c r="K71" s="195">
        <f t="shared" si="5"/>
        <v>1201142</v>
      </c>
      <c r="L71" s="195">
        <f>SUM(L61:L69)-L70</f>
        <v>3959832</v>
      </c>
      <c r="M71" s="195">
        <f t="shared" si="5"/>
        <v>0</v>
      </c>
      <c r="N71" s="195">
        <f t="shared" si="5"/>
        <v>0</v>
      </c>
      <c r="O71" s="195">
        <f t="shared" si="5"/>
        <v>0</v>
      </c>
      <c r="P71" s="195">
        <f t="shared" si="5"/>
        <v>0</v>
      </c>
      <c r="Q71" s="195">
        <f t="shared" si="5"/>
        <v>0</v>
      </c>
      <c r="R71" s="195">
        <f t="shared" si="5"/>
        <v>0</v>
      </c>
      <c r="S71" s="195">
        <f t="shared" si="5"/>
        <v>39519</v>
      </c>
      <c r="T71" s="195">
        <f t="shared" si="5"/>
        <v>0</v>
      </c>
      <c r="U71" s="195">
        <f t="shared" si="5"/>
        <v>866751</v>
      </c>
      <c r="V71" s="195">
        <f t="shared" si="5"/>
        <v>0</v>
      </c>
      <c r="W71" s="195">
        <f t="shared" si="5"/>
        <v>157445</v>
      </c>
      <c r="X71" s="195">
        <f t="shared" si="5"/>
        <v>178501</v>
      </c>
      <c r="Y71" s="195">
        <f t="shared" si="5"/>
        <v>386440</v>
      </c>
      <c r="Z71" s="195">
        <f t="shared" si="5"/>
        <v>0</v>
      </c>
      <c r="AA71" s="195">
        <f t="shared" si="5"/>
        <v>0</v>
      </c>
      <c r="AB71" s="195">
        <f t="shared" si="5"/>
        <v>915571</v>
      </c>
      <c r="AC71" s="195">
        <f t="shared" si="5"/>
        <v>227638</v>
      </c>
      <c r="AD71" s="195">
        <f t="shared" si="5"/>
        <v>0</v>
      </c>
      <c r="AE71" s="195">
        <f t="shared" si="5"/>
        <v>1213551</v>
      </c>
      <c r="AF71" s="195">
        <f t="shared" si="5"/>
        <v>0</v>
      </c>
      <c r="AG71" s="195">
        <f t="shared" si="5"/>
        <v>896774</v>
      </c>
      <c r="AH71" s="195">
        <f t="shared" si="5"/>
        <v>0</v>
      </c>
      <c r="AI71" s="195">
        <f t="shared" si="5"/>
        <v>0</v>
      </c>
      <c r="AJ71" s="195">
        <f t="shared" ref="AJ71:BO71" si="6">SUM(AJ61:AJ69)-AJ70</f>
        <v>2741468</v>
      </c>
      <c r="AK71" s="195">
        <f t="shared" si="6"/>
        <v>303428</v>
      </c>
      <c r="AL71" s="195">
        <f t="shared" si="6"/>
        <v>117955</v>
      </c>
      <c r="AM71" s="195">
        <f t="shared" si="6"/>
        <v>0</v>
      </c>
      <c r="AN71" s="195">
        <f t="shared" si="6"/>
        <v>0</v>
      </c>
      <c r="AO71" s="195">
        <f t="shared" si="6"/>
        <v>36878</v>
      </c>
      <c r="AP71" s="195">
        <f t="shared" si="6"/>
        <v>0</v>
      </c>
      <c r="AQ71" s="195">
        <f t="shared" si="6"/>
        <v>0</v>
      </c>
      <c r="AR71" s="195">
        <f t="shared" si="6"/>
        <v>0</v>
      </c>
      <c r="AS71" s="195">
        <f t="shared" si="6"/>
        <v>0</v>
      </c>
      <c r="AT71" s="195">
        <f t="shared" si="6"/>
        <v>0</v>
      </c>
      <c r="AU71" s="195">
        <f t="shared" si="6"/>
        <v>0</v>
      </c>
      <c r="AV71" s="195">
        <f t="shared" si="6"/>
        <v>539250</v>
      </c>
      <c r="AW71" s="195">
        <f t="shared" si="6"/>
        <v>0</v>
      </c>
      <c r="AX71" s="195">
        <f t="shared" si="6"/>
        <v>0</v>
      </c>
      <c r="AY71" s="195">
        <f t="shared" si="6"/>
        <v>1124359</v>
      </c>
      <c r="AZ71" s="195">
        <f t="shared" si="6"/>
        <v>0</v>
      </c>
      <c r="BA71" s="195">
        <f t="shared" si="6"/>
        <v>166811</v>
      </c>
      <c r="BB71" s="380">
        <f>SUM(BB61:BB69)-BB70</f>
        <v>113328</v>
      </c>
      <c r="BC71" s="195">
        <f t="shared" si="6"/>
        <v>0</v>
      </c>
      <c r="BD71" s="195">
        <f t="shared" si="6"/>
        <v>98626</v>
      </c>
      <c r="BE71" s="195">
        <f t="shared" si="6"/>
        <v>1035740</v>
      </c>
      <c r="BF71" s="195">
        <f t="shared" si="6"/>
        <v>439764</v>
      </c>
      <c r="BG71" s="195">
        <f t="shared" si="6"/>
        <v>0</v>
      </c>
      <c r="BH71" s="195">
        <f t="shared" si="6"/>
        <v>1029053</v>
      </c>
      <c r="BI71" s="195">
        <f t="shared" si="6"/>
        <v>0</v>
      </c>
      <c r="BJ71" s="195">
        <f t="shared" si="6"/>
        <v>490191</v>
      </c>
      <c r="BK71" s="195">
        <f t="shared" si="6"/>
        <v>927805</v>
      </c>
      <c r="BL71" s="195">
        <f t="shared" si="6"/>
        <v>0</v>
      </c>
      <c r="BM71" s="195">
        <f t="shared" si="6"/>
        <v>0</v>
      </c>
      <c r="BN71" s="195">
        <f t="shared" si="6"/>
        <v>1041793</v>
      </c>
      <c r="BO71" s="195">
        <f t="shared" si="6"/>
        <v>0</v>
      </c>
      <c r="BP71" s="195">
        <f t="shared" ref="BP71:CC71" si="7">SUM(BP61:BP69)-BP70</f>
        <v>27934</v>
      </c>
      <c r="BQ71" s="195">
        <f t="shared" si="7"/>
        <v>0</v>
      </c>
      <c r="BR71" s="195">
        <f t="shared" si="7"/>
        <v>0</v>
      </c>
      <c r="BS71" s="195">
        <f t="shared" si="7"/>
        <v>0</v>
      </c>
      <c r="BT71" s="195">
        <f t="shared" si="7"/>
        <v>0</v>
      </c>
      <c r="BU71" s="195">
        <f t="shared" si="7"/>
        <v>0</v>
      </c>
      <c r="BV71" s="195">
        <f t="shared" si="7"/>
        <v>230679</v>
      </c>
      <c r="BW71" s="195">
        <f t="shared" si="7"/>
        <v>0</v>
      </c>
      <c r="BX71" s="195">
        <f t="shared" si="7"/>
        <v>0</v>
      </c>
      <c r="BY71" s="195">
        <f t="shared" si="7"/>
        <v>300344</v>
      </c>
      <c r="BZ71" s="195">
        <f t="shared" si="7"/>
        <v>0</v>
      </c>
      <c r="CA71" s="195">
        <f t="shared" si="7"/>
        <v>0</v>
      </c>
      <c r="CB71" s="195">
        <f t="shared" si="7"/>
        <v>0</v>
      </c>
      <c r="CC71" s="195">
        <f t="shared" si="7"/>
        <v>0</v>
      </c>
      <c r="CD71" s="241">
        <f>CD69-CD70</f>
        <v>787354</v>
      </c>
      <c r="CE71" s="195">
        <f>SUM(CE61:CE69)-CE70</f>
        <v>21791390</v>
      </c>
      <c r="CF71" s="248"/>
    </row>
    <row r="72" spans="1:84" ht="12.65" customHeight="1">
      <c r="A72" s="171" t="s">
        <v>244</v>
      </c>
      <c r="B72" s="175"/>
      <c r="C72" s="245" t="s">
        <v>221</v>
      </c>
      <c r="D72" s="245" t="s">
        <v>221</v>
      </c>
      <c r="E72" s="245" t="s">
        <v>221</v>
      </c>
      <c r="F72" s="245" t="s">
        <v>221</v>
      </c>
      <c r="G72" s="245" t="s">
        <v>221</v>
      </c>
      <c r="H72" s="245" t="s">
        <v>221</v>
      </c>
      <c r="I72" s="245" t="s">
        <v>221</v>
      </c>
      <c r="J72" s="245" t="s">
        <v>221</v>
      </c>
      <c r="K72" s="249" t="s">
        <v>221</v>
      </c>
      <c r="L72" s="245" t="s">
        <v>221</v>
      </c>
      <c r="M72" s="245" t="s">
        <v>221</v>
      </c>
      <c r="N72" s="245" t="s">
        <v>221</v>
      </c>
      <c r="O72" s="245" t="s">
        <v>221</v>
      </c>
      <c r="P72" s="245" t="s">
        <v>221</v>
      </c>
      <c r="Q72" s="245" t="s">
        <v>221</v>
      </c>
      <c r="R72" s="245" t="s">
        <v>221</v>
      </c>
      <c r="S72" s="245" t="s">
        <v>221</v>
      </c>
      <c r="T72" s="245" t="s">
        <v>221</v>
      </c>
      <c r="U72" s="245" t="s">
        <v>221</v>
      </c>
      <c r="V72" s="245" t="s">
        <v>221</v>
      </c>
      <c r="W72" s="245" t="s">
        <v>221</v>
      </c>
      <c r="X72" s="245" t="s">
        <v>221</v>
      </c>
      <c r="Y72" s="245" t="s">
        <v>221</v>
      </c>
      <c r="Z72" s="245" t="s">
        <v>221</v>
      </c>
      <c r="AA72" s="245" t="s">
        <v>221</v>
      </c>
      <c r="AB72" s="245" t="s">
        <v>221</v>
      </c>
      <c r="AC72" s="245" t="s">
        <v>221</v>
      </c>
      <c r="AD72" s="245" t="s">
        <v>221</v>
      </c>
      <c r="AE72" s="245" t="s">
        <v>221</v>
      </c>
      <c r="AF72" s="245" t="s">
        <v>221</v>
      </c>
      <c r="AG72" s="245" t="s">
        <v>221</v>
      </c>
      <c r="AH72" s="245" t="s">
        <v>221</v>
      </c>
      <c r="AI72" s="245" t="s">
        <v>221</v>
      </c>
      <c r="AJ72" s="245" t="s">
        <v>221</v>
      </c>
      <c r="AK72" s="245" t="s">
        <v>221</v>
      </c>
      <c r="AL72" s="245" t="s">
        <v>221</v>
      </c>
      <c r="AM72" s="245" t="s">
        <v>221</v>
      </c>
      <c r="AN72" s="245" t="s">
        <v>221</v>
      </c>
      <c r="AO72" s="245" t="s">
        <v>221</v>
      </c>
      <c r="AP72" s="245" t="s">
        <v>221</v>
      </c>
      <c r="AQ72" s="245" t="s">
        <v>221</v>
      </c>
      <c r="AR72" s="245" t="s">
        <v>221</v>
      </c>
      <c r="AS72" s="245" t="s">
        <v>221</v>
      </c>
      <c r="AT72" s="245" t="s">
        <v>221</v>
      </c>
      <c r="AU72" s="245" t="s">
        <v>221</v>
      </c>
      <c r="AV72" s="245" t="s">
        <v>221</v>
      </c>
      <c r="AW72" s="245" t="s">
        <v>221</v>
      </c>
      <c r="AX72" s="245" t="s">
        <v>221</v>
      </c>
      <c r="AY72" s="245" t="s">
        <v>221</v>
      </c>
      <c r="AZ72" s="245" t="s">
        <v>221</v>
      </c>
      <c r="BA72" s="245" t="s">
        <v>221</v>
      </c>
      <c r="BB72" s="245" t="s">
        <v>221</v>
      </c>
      <c r="BC72" s="245" t="s">
        <v>221</v>
      </c>
      <c r="BD72" s="245" t="s">
        <v>221</v>
      </c>
      <c r="BE72" s="245" t="s">
        <v>221</v>
      </c>
      <c r="BF72" s="245" t="s">
        <v>221</v>
      </c>
      <c r="BG72" s="245" t="s">
        <v>221</v>
      </c>
      <c r="BH72" s="245" t="s">
        <v>221</v>
      </c>
      <c r="BI72" s="245" t="s">
        <v>221</v>
      </c>
      <c r="BJ72" s="245" t="s">
        <v>221</v>
      </c>
      <c r="BK72" s="245" t="s">
        <v>221</v>
      </c>
      <c r="BL72" s="245" t="s">
        <v>221</v>
      </c>
      <c r="BM72" s="245" t="s">
        <v>221</v>
      </c>
      <c r="BN72" s="245" t="s">
        <v>221</v>
      </c>
      <c r="BO72" s="245" t="s">
        <v>221</v>
      </c>
      <c r="BP72" s="245" t="s">
        <v>221</v>
      </c>
      <c r="BQ72" s="245" t="s">
        <v>221</v>
      </c>
      <c r="BR72" s="245" t="s">
        <v>221</v>
      </c>
      <c r="BS72" s="245" t="s">
        <v>221</v>
      </c>
      <c r="BT72" s="245" t="s">
        <v>221</v>
      </c>
      <c r="BU72" s="245" t="s">
        <v>221</v>
      </c>
      <c r="BV72" s="245" t="s">
        <v>221</v>
      </c>
      <c r="BW72" s="245" t="s">
        <v>221</v>
      </c>
      <c r="BX72" s="245" t="s">
        <v>221</v>
      </c>
      <c r="BY72" s="245" t="s">
        <v>221</v>
      </c>
      <c r="BZ72" s="245" t="s">
        <v>221</v>
      </c>
      <c r="CA72" s="245" t="s">
        <v>221</v>
      </c>
      <c r="CB72" s="245" t="s">
        <v>221</v>
      </c>
      <c r="CC72" s="245" t="s">
        <v>221</v>
      </c>
      <c r="CD72" s="245" t="s">
        <v>221</v>
      </c>
      <c r="CE72" s="188"/>
      <c r="CF72" s="248"/>
    </row>
    <row r="73" spans="1:84" ht="12.65" customHeight="1">
      <c r="A73" s="171" t="s">
        <v>245</v>
      </c>
      <c r="B73" s="175"/>
      <c r="C73" s="184"/>
      <c r="D73" s="184"/>
      <c r="E73" s="379">
        <v>114251</v>
      </c>
      <c r="F73" s="379"/>
      <c r="G73" s="379"/>
      <c r="H73" s="379"/>
      <c r="I73" s="379"/>
      <c r="J73" s="379"/>
      <c r="K73" s="379">
        <v>1896993</v>
      </c>
      <c r="L73" s="379">
        <v>2314475</v>
      </c>
      <c r="M73" s="379"/>
      <c r="N73" s="379"/>
      <c r="O73" s="379"/>
      <c r="P73" s="379"/>
      <c r="Q73" s="379"/>
      <c r="R73" s="379"/>
      <c r="S73" s="379">
        <v>302250</v>
      </c>
      <c r="T73" s="379"/>
      <c r="U73" s="379">
        <v>544367</v>
      </c>
      <c r="V73" s="379"/>
      <c r="W73" s="379">
        <v>22117</v>
      </c>
      <c r="X73" s="379">
        <v>91079</v>
      </c>
      <c r="Y73" s="379">
        <v>308775</v>
      </c>
      <c r="Z73" s="379"/>
      <c r="AA73" s="379"/>
      <c r="AB73" s="379">
        <v>1422941</v>
      </c>
      <c r="AC73" s="379">
        <v>393347</v>
      </c>
      <c r="AD73" s="379"/>
      <c r="AE73" s="379">
        <v>528285</v>
      </c>
      <c r="AF73" s="379"/>
      <c r="AG73" s="379">
        <v>15924</v>
      </c>
      <c r="AH73" s="379"/>
      <c r="AI73" s="379"/>
      <c r="AJ73" s="379">
        <v>334465</v>
      </c>
      <c r="AK73" s="379">
        <v>535694</v>
      </c>
      <c r="AL73" s="379">
        <v>75009</v>
      </c>
      <c r="AM73" s="379"/>
      <c r="AN73" s="379"/>
      <c r="AO73" s="379"/>
      <c r="AP73" s="379"/>
      <c r="AQ73" s="379"/>
      <c r="AR73" s="379"/>
      <c r="AS73" s="379"/>
      <c r="AT73" s="379"/>
      <c r="AU73" s="379"/>
      <c r="AV73" s="379">
        <f>99955-2</f>
        <v>99953</v>
      </c>
      <c r="AW73" s="245" t="s">
        <v>221</v>
      </c>
      <c r="AX73" s="245" t="s">
        <v>221</v>
      </c>
      <c r="AY73" s="245" t="s">
        <v>221</v>
      </c>
      <c r="AZ73" s="245" t="s">
        <v>221</v>
      </c>
      <c r="BA73" s="245" t="s">
        <v>221</v>
      </c>
      <c r="BB73" s="245" t="s">
        <v>221</v>
      </c>
      <c r="BC73" s="245" t="s">
        <v>221</v>
      </c>
      <c r="BD73" s="245" t="s">
        <v>221</v>
      </c>
      <c r="BE73" s="245" t="s">
        <v>221</v>
      </c>
      <c r="BF73" s="245" t="s">
        <v>221</v>
      </c>
      <c r="BG73" s="245" t="s">
        <v>221</v>
      </c>
      <c r="BH73" s="245" t="s">
        <v>221</v>
      </c>
      <c r="BI73" s="245" t="s">
        <v>221</v>
      </c>
      <c r="BJ73" s="245" t="s">
        <v>221</v>
      </c>
      <c r="BK73" s="245" t="s">
        <v>221</v>
      </c>
      <c r="BL73" s="245" t="s">
        <v>221</v>
      </c>
      <c r="BM73" s="245" t="s">
        <v>221</v>
      </c>
      <c r="BN73" s="245" t="s">
        <v>221</v>
      </c>
      <c r="BO73" s="245" t="s">
        <v>221</v>
      </c>
      <c r="BP73" s="245" t="s">
        <v>221</v>
      </c>
      <c r="BQ73" s="245" t="s">
        <v>221</v>
      </c>
      <c r="BR73" s="245" t="s">
        <v>221</v>
      </c>
      <c r="BS73" s="245" t="s">
        <v>221</v>
      </c>
      <c r="BT73" s="245" t="s">
        <v>221</v>
      </c>
      <c r="BU73" s="245" t="s">
        <v>221</v>
      </c>
      <c r="BV73" s="245" t="s">
        <v>221</v>
      </c>
      <c r="BW73" s="245" t="s">
        <v>221</v>
      </c>
      <c r="BX73" s="245" t="s">
        <v>221</v>
      </c>
      <c r="BY73" s="245" t="s">
        <v>221</v>
      </c>
      <c r="BZ73" s="245" t="s">
        <v>221</v>
      </c>
      <c r="CA73" s="245" t="s">
        <v>221</v>
      </c>
      <c r="CB73" s="245" t="s">
        <v>221</v>
      </c>
      <c r="CC73" s="245" t="s">
        <v>221</v>
      </c>
      <c r="CD73" s="245" t="s">
        <v>221</v>
      </c>
      <c r="CE73" s="195">
        <f t="shared" ref="CE73:CE80" si="8">SUM(C73:CD73)</f>
        <v>8999925</v>
      </c>
      <c r="CF73" s="248"/>
    </row>
    <row r="74" spans="1:84" ht="12.65" customHeight="1">
      <c r="A74" s="171" t="s">
        <v>246</v>
      </c>
      <c r="B74" s="175"/>
      <c r="C74" s="184"/>
      <c r="D74" s="184"/>
      <c r="E74" s="379">
        <v>1303</v>
      </c>
      <c r="F74" s="379"/>
      <c r="G74" s="379"/>
      <c r="H74" s="379"/>
      <c r="I74" s="379"/>
      <c r="J74" s="379"/>
      <c r="K74" s="379">
        <v>21642</v>
      </c>
      <c r="L74" s="379">
        <v>26405</v>
      </c>
      <c r="M74" s="379"/>
      <c r="N74" s="379"/>
      <c r="O74" s="379"/>
      <c r="P74" s="379"/>
      <c r="Q74" s="379"/>
      <c r="R74" s="379"/>
      <c r="S74" s="379">
        <v>120258</v>
      </c>
      <c r="T74" s="379"/>
      <c r="U74" s="379">
        <v>2796285</v>
      </c>
      <c r="V74" s="379"/>
      <c r="W74" s="379">
        <v>189663</v>
      </c>
      <c r="X74" s="379">
        <v>781027</v>
      </c>
      <c r="Y74" s="379">
        <v>2647820</v>
      </c>
      <c r="Z74" s="379"/>
      <c r="AA74" s="379"/>
      <c r="AB74" s="379">
        <v>1532270</v>
      </c>
      <c r="AC74" s="379">
        <v>227435</v>
      </c>
      <c r="AD74" s="379"/>
      <c r="AE74" s="379">
        <v>2940056</v>
      </c>
      <c r="AF74" s="379"/>
      <c r="AG74" s="379">
        <v>4066331</v>
      </c>
      <c r="AH74" s="379"/>
      <c r="AI74" s="379"/>
      <c r="AJ74" s="379">
        <v>2935748</v>
      </c>
      <c r="AK74" s="379">
        <v>509556</v>
      </c>
      <c r="AL74" s="379">
        <v>109521</v>
      </c>
      <c r="AM74" s="379"/>
      <c r="AN74" s="379"/>
      <c r="AO74" s="379">
        <v>326572</v>
      </c>
      <c r="AP74" s="379"/>
      <c r="AQ74" s="379"/>
      <c r="AR74" s="379"/>
      <c r="AS74" s="379"/>
      <c r="AT74" s="379"/>
      <c r="AU74" s="379"/>
      <c r="AV74" s="379">
        <v>675804</v>
      </c>
      <c r="AW74" s="245" t="s">
        <v>221</v>
      </c>
      <c r="AX74" s="245" t="s">
        <v>221</v>
      </c>
      <c r="AY74" s="245" t="s">
        <v>221</v>
      </c>
      <c r="AZ74" s="245" t="s">
        <v>221</v>
      </c>
      <c r="BA74" s="245" t="s">
        <v>221</v>
      </c>
      <c r="BB74" s="245" t="s">
        <v>221</v>
      </c>
      <c r="BC74" s="245" t="s">
        <v>221</v>
      </c>
      <c r="BD74" s="245" t="s">
        <v>221</v>
      </c>
      <c r="BE74" s="245" t="s">
        <v>221</v>
      </c>
      <c r="BF74" s="245" t="s">
        <v>221</v>
      </c>
      <c r="BG74" s="245" t="s">
        <v>221</v>
      </c>
      <c r="BH74" s="245" t="s">
        <v>221</v>
      </c>
      <c r="BI74" s="245" t="s">
        <v>221</v>
      </c>
      <c r="BJ74" s="245" t="s">
        <v>221</v>
      </c>
      <c r="BK74" s="245" t="s">
        <v>221</v>
      </c>
      <c r="BL74" s="245" t="s">
        <v>221</v>
      </c>
      <c r="BM74" s="245" t="s">
        <v>221</v>
      </c>
      <c r="BN74" s="245" t="s">
        <v>221</v>
      </c>
      <c r="BO74" s="245" t="s">
        <v>221</v>
      </c>
      <c r="BP74" s="245" t="s">
        <v>221</v>
      </c>
      <c r="BQ74" s="245" t="s">
        <v>221</v>
      </c>
      <c r="BR74" s="245" t="s">
        <v>221</v>
      </c>
      <c r="BS74" s="245" t="s">
        <v>221</v>
      </c>
      <c r="BT74" s="245" t="s">
        <v>221</v>
      </c>
      <c r="BU74" s="245" t="s">
        <v>221</v>
      </c>
      <c r="BV74" s="245" t="s">
        <v>221</v>
      </c>
      <c r="BW74" s="245" t="s">
        <v>221</v>
      </c>
      <c r="BX74" s="245" t="s">
        <v>221</v>
      </c>
      <c r="BY74" s="245" t="s">
        <v>221</v>
      </c>
      <c r="BZ74" s="245" t="s">
        <v>221</v>
      </c>
      <c r="CA74" s="245" t="s">
        <v>221</v>
      </c>
      <c r="CB74" s="245" t="s">
        <v>221</v>
      </c>
      <c r="CC74" s="245" t="s">
        <v>221</v>
      </c>
      <c r="CD74" s="245" t="s">
        <v>221</v>
      </c>
      <c r="CE74" s="195">
        <f t="shared" si="8"/>
        <v>19907696</v>
      </c>
      <c r="CF74" s="248"/>
    </row>
    <row r="75" spans="1:84" ht="12.65" customHeight="1">
      <c r="A75" s="171" t="s">
        <v>247</v>
      </c>
      <c r="B75" s="175"/>
      <c r="C75" s="195">
        <f t="shared" ref="C75:AV75" si="9">SUM(C73:C74)</f>
        <v>0</v>
      </c>
      <c r="D75" s="195">
        <f t="shared" si="9"/>
        <v>0</v>
      </c>
      <c r="E75" s="195">
        <f t="shared" si="9"/>
        <v>115554</v>
      </c>
      <c r="F75" s="195">
        <f t="shared" si="9"/>
        <v>0</v>
      </c>
      <c r="G75" s="195">
        <f t="shared" si="9"/>
        <v>0</v>
      </c>
      <c r="H75" s="195">
        <f t="shared" si="9"/>
        <v>0</v>
      </c>
      <c r="I75" s="195">
        <f t="shared" si="9"/>
        <v>0</v>
      </c>
      <c r="J75" s="195">
        <f t="shared" si="9"/>
        <v>0</v>
      </c>
      <c r="K75" s="195">
        <f t="shared" si="9"/>
        <v>1918635</v>
      </c>
      <c r="L75" s="195">
        <f t="shared" si="9"/>
        <v>2340880</v>
      </c>
      <c r="M75" s="195">
        <f t="shared" si="9"/>
        <v>0</v>
      </c>
      <c r="N75" s="195">
        <f t="shared" si="9"/>
        <v>0</v>
      </c>
      <c r="O75" s="195">
        <f t="shared" si="9"/>
        <v>0</v>
      </c>
      <c r="P75" s="195">
        <f t="shared" si="9"/>
        <v>0</v>
      </c>
      <c r="Q75" s="195">
        <f t="shared" si="9"/>
        <v>0</v>
      </c>
      <c r="R75" s="195">
        <f t="shared" si="9"/>
        <v>0</v>
      </c>
      <c r="S75" s="195">
        <f t="shared" si="9"/>
        <v>422508</v>
      </c>
      <c r="T75" s="195">
        <f t="shared" si="9"/>
        <v>0</v>
      </c>
      <c r="U75" s="195">
        <f t="shared" si="9"/>
        <v>3340652</v>
      </c>
      <c r="V75" s="195">
        <f t="shared" si="9"/>
        <v>0</v>
      </c>
      <c r="W75" s="195">
        <f t="shared" si="9"/>
        <v>211780</v>
      </c>
      <c r="X75" s="195">
        <f t="shared" si="9"/>
        <v>872106</v>
      </c>
      <c r="Y75" s="195">
        <f t="shared" si="9"/>
        <v>2956595</v>
      </c>
      <c r="Z75" s="195">
        <f t="shared" si="9"/>
        <v>0</v>
      </c>
      <c r="AA75" s="195">
        <f t="shared" si="9"/>
        <v>0</v>
      </c>
      <c r="AB75" s="195">
        <f t="shared" si="9"/>
        <v>2955211</v>
      </c>
      <c r="AC75" s="195">
        <f t="shared" si="9"/>
        <v>620782</v>
      </c>
      <c r="AD75" s="195">
        <f t="shared" si="9"/>
        <v>0</v>
      </c>
      <c r="AE75" s="195">
        <f t="shared" si="9"/>
        <v>3468341</v>
      </c>
      <c r="AF75" s="195">
        <f t="shared" si="9"/>
        <v>0</v>
      </c>
      <c r="AG75" s="195">
        <f t="shared" si="9"/>
        <v>4082255</v>
      </c>
      <c r="AH75" s="195">
        <f t="shared" si="9"/>
        <v>0</v>
      </c>
      <c r="AI75" s="195">
        <f t="shared" si="9"/>
        <v>0</v>
      </c>
      <c r="AJ75" s="195">
        <f t="shared" si="9"/>
        <v>3270213</v>
      </c>
      <c r="AK75" s="195">
        <f t="shared" si="9"/>
        <v>1045250</v>
      </c>
      <c r="AL75" s="195">
        <f t="shared" si="9"/>
        <v>184530</v>
      </c>
      <c r="AM75" s="195">
        <f t="shared" si="9"/>
        <v>0</v>
      </c>
      <c r="AN75" s="195">
        <f t="shared" si="9"/>
        <v>0</v>
      </c>
      <c r="AO75" s="195">
        <f t="shared" si="9"/>
        <v>326572</v>
      </c>
      <c r="AP75" s="195">
        <f t="shared" si="9"/>
        <v>0</v>
      </c>
      <c r="AQ75" s="195">
        <f t="shared" si="9"/>
        <v>0</v>
      </c>
      <c r="AR75" s="195">
        <f t="shared" si="9"/>
        <v>0</v>
      </c>
      <c r="AS75" s="195">
        <f t="shared" si="9"/>
        <v>0</v>
      </c>
      <c r="AT75" s="195">
        <f t="shared" si="9"/>
        <v>0</v>
      </c>
      <c r="AU75" s="195">
        <f t="shared" si="9"/>
        <v>0</v>
      </c>
      <c r="AV75" s="195">
        <f t="shared" si="9"/>
        <v>775757</v>
      </c>
      <c r="AW75" s="245" t="s">
        <v>221</v>
      </c>
      <c r="AX75" s="245" t="s">
        <v>221</v>
      </c>
      <c r="AY75" s="245" t="s">
        <v>221</v>
      </c>
      <c r="AZ75" s="245" t="s">
        <v>221</v>
      </c>
      <c r="BA75" s="245" t="s">
        <v>221</v>
      </c>
      <c r="BB75" s="245" t="s">
        <v>221</v>
      </c>
      <c r="BC75" s="245" t="s">
        <v>221</v>
      </c>
      <c r="BD75" s="245" t="s">
        <v>221</v>
      </c>
      <c r="BE75" s="245" t="s">
        <v>221</v>
      </c>
      <c r="BF75" s="245" t="s">
        <v>221</v>
      </c>
      <c r="BG75" s="245" t="s">
        <v>221</v>
      </c>
      <c r="BH75" s="245" t="s">
        <v>221</v>
      </c>
      <c r="BI75" s="245" t="s">
        <v>221</v>
      </c>
      <c r="BJ75" s="245" t="s">
        <v>221</v>
      </c>
      <c r="BK75" s="245" t="s">
        <v>221</v>
      </c>
      <c r="BL75" s="245" t="s">
        <v>221</v>
      </c>
      <c r="BM75" s="245" t="s">
        <v>221</v>
      </c>
      <c r="BN75" s="245" t="s">
        <v>221</v>
      </c>
      <c r="BO75" s="245" t="s">
        <v>221</v>
      </c>
      <c r="BP75" s="245" t="s">
        <v>221</v>
      </c>
      <c r="BQ75" s="245" t="s">
        <v>221</v>
      </c>
      <c r="BR75" s="245" t="s">
        <v>221</v>
      </c>
      <c r="BS75" s="245" t="s">
        <v>221</v>
      </c>
      <c r="BT75" s="245" t="s">
        <v>221</v>
      </c>
      <c r="BU75" s="245" t="s">
        <v>221</v>
      </c>
      <c r="BV75" s="245" t="s">
        <v>221</v>
      </c>
      <c r="BW75" s="245" t="s">
        <v>221</v>
      </c>
      <c r="BX75" s="245" t="s">
        <v>221</v>
      </c>
      <c r="BY75" s="245" t="s">
        <v>221</v>
      </c>
      <c r="BZ75" s="245" t="s">
        <v>221</v>
      </c>
      <c r="CA75" s="245" t="s">
        <v>221</v>
      </c>
      <c r="CB75" s="245" t="s">
        <v>221</v>
      </c>
      <c r="CC75" s="245" t="s">
        <v>221</v>
      </c>
      <c r="CD75" s="245" t="s">
        <v>221</v>
      </c>
      <c r="CE75" s="195">
        <f t="shared" si="8"/>
        <v>28907621</v>
      </c>
      <c r="CF75" s="248"/>
    </row>
    <row r="76" spans="1:84" ht="12.65" customHeight="1">
      <c r="A76" s="171" t="s">
        <v>248</v>
      </c>
      <c r="B76" s="175"/>
      <c r="C76" s="184"/>
      <c r="D76" s="184"/>
      <c r="E76" s="286">
        <v>361</v>
      </c>
      <c r="F76" s="185"/>
      <c r="G76" s="184"/>
      <c r="H76" s="184"/>
      <c r="I76" s="185"/>
      <c r="J76" s="185"/>
      <c r="K76" s="379">
        <v>4452</v>
      </c>
      <c r="L76" s="379">
        <v>7318</v>
      </c>
      <c r="M76" s="379"/>
      <c r="N76" s="379"/>
      <c r="O76" s="379"/>
      <c r="P76" s="379"/>
      <c r="Q76" s="379"/>
      <c r="R76" s="379"/>
      <c r="S76" s="379"/>
      <c r="T76" s="379"/>
      <c r="U76" s="379">
        <v>938.5</v>
      </c>
      <c r="V76" s="379"/>
      <c r="W76" s="379">
        <v>79</v>
      </c>
      <c r="X76" s="379">
        <v>325</v>
      </c>
      <c r="Y76" s="379">
        <v>1103</v>
      </c>
      <c r="Z76" s="379"/>
      <c r="AA76" s="379"/>
      <c r="AB76" s="379">
        <v>385.2</v>
      </c>
      <c r="AC76" s="379">
        <v>428.6</v>
      </c>
      <c r="AD76" s="379"/>
      <c r="AE76" s="379">
        <v>4786.9000000000005</v>
      </c>
      <c r="AF76" s="379"/>
      <c r="AG76" s="379">
        <v>1588.2000000000003</v>
      </c>
      <c r="AH76" s="379"/>
      <c r="AI76" s="379"/>
      <c r="AJ76" s="379">
        <v>4127.5</v>
      </c>
      <c r="AK76" s="379">
        <v>180.5</v>
      </c>
      <c r="AL76" s="379">
        <v>135.69999999999999</v>
      </c>
      <c r="AM76" s="379"/>
      <c r="AN76" s="379"/>
      <c r="AO76" s="379">
        <v>68</v>
      </c>
      <c r="AP76" s="379"/>
      <c r="AQ76" s="379"/>
      <c r="AR76" s="379"/>
      <c r="AS76" s="379"/>
      <c r="AT76" s="379"/>
      <c r="AU76" s="379"/>
      <c r="AV76" s="379">
        <v>1090.8</v>
      </c>
      <c r="AW76" s="185"/>
      <c r="AX76" s="185"/>
      <c r="AY76" s="379">
        <v>2067</v>
      </c>
      <c r="AZ76" s="379"/>
      <c r="BA76" s="379">
        <v>1169.5</v>
      </c>
      <c r="BB76" s="379">
        <v>352.6</v>
      </c>
      <c r="BC76" s="379"/>
      <c r="BD76" s="379"/>
      <c r="BE76" s="379">
        <v>18771.399999999994</v>
      </c>
      <c r="BF76" s="379">
        <v>3960</v>
      </c>
      <c r="BG76" s="379"/>
      <c r="BH76" s="379">
        <v>335</v>
      </c>
      <c r="BI76" s="379"/>
      <c r="BJ76" s="379">
        <v>334</v>
      </c>
      <c r="BK76" s="379"/>
      <c r="BL76" s="379"/>
      <c r="BM76" s="379"/>
      <c r="BN76" s="379">
        <v>4623.1000000000004</v>
      </c>
      <c r="BO76" s="379"/>
      <c r="BP76" s="379"/>
      <c r="BQ76" s="379"/>
      <c r="BR76" s="379"/>
      <c r="BS76" s="379"/>
      <c r="BT76" s="379"/>
      <c r="BU76" s="379"/>
      <c r="BV76" s="379">
        <v>1995</v>
      </c>
      <c r="BW76" s="379"/>
      <c r="BX76" s="379"/>
      <c r="BY76" s="379">
        <v>209</v>
      </c>
      <c r="BZ76" s="379"/>
      <c r="CA76" s="379"/>
      <c r="CB76" s="379"/>
      <c r="CC76" s="379"/>
      <c r="CD76" s="245" t="s">
        <v>221</v>
      </c>
      <c r="CE76" s="195">
        <f t="shared" si="8"/>
        <v>61184.499999999993</v>
      </c>
      <c r="CF76" s="195">
        <f>BE59-CE76</f>
        <v>-0.49999999999272404</v>
      </c>
    </row>
    <row r="77" spans="1:84" ht="12.65" customHeight="1">
      <c r="A77" s="171" t="s">
        <v>249</v>
      </c>
      <c r="B77" s="175"/>
      <c r="C77" s="184"/>
      <c r="D77" s="184"/>
      <c r="E77" s="286">
        <v>939</v>
      </c>
      <c r="F77" s="184"/>
      <c r="G77" s="184"/>
      <c r="H77" s="184"/>
      <c r="I77" s="184"/>
      <c r="J77" s="184"/>
      <c r="K77" s="379">
        <v>15990</v>
      </c>
      <c r="L77" s="379">
        <v>19028</v>
      </c>
      <c r="M77" s="379"/>
      <c r="N77" s="379"/>
      <c r="O77" s="379"/>
      <c r="P77" s="379"/>
      <c r="Q77" s="379"/>
      <c r="R77" s="379"/>
      <c r="S77" s="379">
        <v>0</v>
      </c>
      <c r="T77" s="379"/>
      <c r="U77" s="379">
        <v>0</v>
      </c>
      <c r="V77" s="379"/>
      <c r="W77" s="379"/>
      <c r="X77" s="379"/>
      <c r="Y77" s="379"/>
      <c r="Z77" s="379"/>
      <c r="AA77" s="379"/>
      <c r="AB77" s="379"/>
      <c r="AC77" s="379"/>
      <c r="AD77" s="379"/>
      <c r="AE77" s="379"/>
      <c r="AF77" s="379"/>
      <c r="AG77" s="379"/>
      <c r="AH77" s="379"/>
      <c r="AI77" s="379"/>
      <c r="AJ77" s="379"/>
      <c r="AK77" s="379"/>
      <c r="AL77" s="379"/>
      <c r="AM77" s="379"/>
      <c r="AN77" s="379"/>
      <c r="AO77" s="379">
        <v>177</v>
      </c>
      <c r="AP77" s="379"/>
      <c r="AQ77" s="379"/>
      <c r="AR77" s="379"/>
      <c r="AS77" s="379"/>
      <c r="AT77" s="379"/>
      <c r="AU77" s="379"/>
      <c r="AV77" s="379"/>
      <c r="AW77" s="184"/>
      <c r="AX77" s="245" t="s">
        <v>221</v>
      </c>
      <c r="AY77" s="245" t="s">
        <v>221</v>
      </c>
      <c r="AZ77" s="379">
        <v>39544</v>
      </c>
      <c r="BA77" s="379"/>
      <c r="BB77" s="379"/>
      <c r="BC77" s="379"/>
      <c r="BD77" s="245" t="s">
        <v>221</v>
      </c>
      <c r="BE77" s="245" t="s">
        <v>221</v>
      </c>
      <c r="BF77" s="184"/>
      <c r="BG77" s="245" t="s">
        <v>221</v>
      </c>
      <c r="BH77" s="184"/>
      <c r="BI77" s="184"/>
      <c r="BJ77" s="245" t="s">
        <v>221</v>
      </c>
      <c r="BK77" s="184"/>
      <c r="BL77" s="184"/>
      <c r="BM77" s="184"/>
      <c r="BN77" s="245" t="s">
        <v>221</v>
      </c>
      <c r="BO77" s="245" t="s">
        <v>221</v>
      </c>
      <c r="BP77" s="245" t="s">
        <v>221</v>
      </c>
      <c r="BQ77" s="245" t="s">
        <v>221</v>
      </c>
      <c r="BR77" s="184"/>
      <c r="BS77" s="184"/>
      <c r="BT77" s="184"/>
      <c r="BU77" s="184"/>
      <c r="BV77" s="379"/>
      <c r="BW77" s="379"/>
      <c r="BX77" s="379"/>
      <c r="BY77" s="379"/>
      <c r="BZ77" s="184"/>
      <c r="CA77" s="184"/>
      <c r="CB77" s="184"/>
      <c r="CC77" s="245" t="s">
        <v>221</v>
      </c>
      <c r="CD77" s="245" t="s">
        <v>221</v>
      </c>
      <c r="CE77" s="195">
        <f>SUM(C77:CD77)</f>
        <v>75678</v>
      </c>
      <c r="CF77" s="195">
        <f>AY59-CE77</f>
        <v>0</v>
      </c>
    </row>
    <row r="78" spans="1:84" ht="12.65" customHeight="1">
      <c r="A78" s="171" t="s">
        <v>250</v>
      </c>
      <c r="B78" s="175"/>
      <c r="C78" s="184"/>
      <c r="D78" s="184"/>
      <c r="E78" s="286">
        <v>107</v>
      </c>
      <c r="F78" s="184"/>
      <c r="G78" s="184"/>
      <c r="H78" s="184"/>
      <c r="I78" s="184"/>
      <c r="J78" s="184"/>
      <c r="K78" s="379">
        <v>1315</v>
      </c>
      <c r="L78" s="379">
        <v>2161</v>
      </c>
      <c r="M78" s="379"/>
      <c r="N78" s="379"/>
      <c r="O78" s="379"/>
      <c r="P78" s="379"/>
      <c r="Q78" s="379"/>
      <c r="R78" s="379"/>
      <c r="S78" s="379"/>
      <c r="T78" s="379"/>
      <c r="U78" s="379">
        <v>277</v>
      </c>
      <c r="V78" s="379"/>
      <c r="W78" s="379">
        <v>23</v>
      </c>
      <c r="X78" s="379">
        <v>96</v>
      </c>
      <c r="Y78" s="379">
        <v>326</v>
      </c>
      <c r="Z78" s="379"/>
      <c r="AA78" s="379"/>
      <c r="AB78" s="379">
        <v>113.74748039696394</v>
      </c>
      <c r="AC78" s="379">
        <v>126.56326609070288</v>
      </c>
      <c r="AD78" s="379"/>
      <c r="AE78" s="379">
        <v>1413.5457266672552</v>
      </c>
      <c r="AF78" s="379"/>
      <c r="AG78" s="379">
        <v>468.98688568654762</v>
      </c>
      <c r="AH78" s="379"/>
      <c r="AI78" s="379"/>
      <c r="AJ78" s="379">
        <v>1218.8284666107702</v>
      </c>
      <c r="AK78" s="379">
        <v>53.300675523499457</v>
      </c>
      <c r="AL78" s="379">
        <v>40.071477388027006</v>
      </c>
      <c r="AM78" s="379"/>
      <c r="AN78" s="379"/>
      <c r="AO78" s="379">
        <v>20</v>
      </c>
      <c r="AP78" s="379"/>
      <c r="AQ78" s="379"/>
      <c r="AR78" s="379"/>
      <c r="AS78" s="379"/>
      <c r="AT78" s="379"/>
      <c r="AU78" s="379"/>
      <c r="AV78" s="379">
        <v>322.10735103065485</v>
      </c>
      <c r="AW78" s="184"/>
      <c r="AX78" s="245" t="s">
        <v>221</v>
      </c>
      <c r="AY78" s="245" t="s">
        <v>221</v>
      </c>
      <c r="AZ78" s="245" t="s">
        <v>221</v>
      </c>
      <c r="BA78" s="379">
        <v>345.34703614810309</v>
      </c>
      <c r="BB78" s="379">
        <v>104.12087639659784</v>
      </c>
      <c r="BC78" s="379"/>
      <c r="BD78" s="245" t="s">
        <v>221</v>
      </c>
      <c r="BE78" s="245" t="s">
        <v>221</v>
      </c>
      <c r="BF78" s="245" t="s">
        <v>221</v>
      </c>
      <c r="BG78" s="245" t="s">
        <v>221</v>
      </c>
      <c r="BH78" s="184">
        <v>99</v>
      </c>
      <c r="BI78" s="184"/>
      <c r="BJ78" s="245" t="s">
        <v>221</v>
      </c>
      <c r="BK78" s="184"/>
      <c r="BL78" s="184"/>
      <c r="BM78" s="184"/>
      <c r="BN78" s="245" t="s">
        <v>221</v>
      </c>
      <c r="BO78" s="245" t="s">
        <v>221</v>
      </c>
      <c r="BP78" s="245" t="s">
        <v>221</v>
      </c>
      <c r="BQ78" s="245" t="s">
        <v>221</v>
      </c>
      <c r="BR78" s="245" t="s">
        <v>221</v>
      </c>
      <c r="BS78" s="184"/>
      <c r="BT78" s="184"/>
      <c r="BU78" s="184"/>
      <c r="BV78" s="379">
        <v>589.11272947025714</v>
      </c>
      <c r="BW78" s="379"/>
      <c r="BX78" s="379"/>
      <c r="BY78" s="379">
        <v>61.716571658788844</v>
      </c>
      <c r="BZ78" s="184"/>
      <c r="CA78" s="184"/>
      <c r="CB78" s="184"/>
      <c r="CC78" s="245" t="s">
        <v>221</v>
      </c>
      <c r="CD78" s="245" t="s">
        <v>221</v>
      </c>
      <c r="CE78" s="195">
        <f t="shared" si="8"/>
        <v>9281.4485430681671</v>
      </c>
      <c r="CF78" s="195"/>
    </row>
    <row r="79" spans="1:84" ht="12.65" customHeight="1">
      <c r="A79" s="171" t="s">
        <v>251</v>
      </c>
      <c r="B79" s="175"/>
      <c r="C79" s="225"/>
      <c r="D79" s="225"/>
      <c r="E79" s="379">
        <v>2972</v>
      </c>
      <c r="F79" s="184"/>
      <c r="G79" s="184"/>
      <c r="H79" s="184"/>
      <c r="I79" s="184"/>
      <c r="J79" s="184"/>
      <c r="K79" s="379">
        <v>55850</v>
      </c>
      <c r="L79" s="379">
        <v>60197</v>
      </c>
      <c r="M79" s="379"/>
      <c r="N79" s="379"/>
      <c r="O79" s="379"/>
      <c r="P79" s="379"/>
      <c r="Q79" s="379"/>
      <c r="R79" s="379"/>
      <c r="S79" s="379">
        <v>41</v>
      </c>
      <c r="T79" s="379"/>
      <c r="U79" s="379">
        <v>3</v>
      </c>
      <c r="V79" s="379"/>
      <c r="W79" s="379">
        <v>214</v>
      </c>
      <c r="X79" s="379">
        <v>881</v>
      </c>
      <c r="Y79" s="379">
        <v>2986</v>
      </c>
      <c r="Z79" s="379"/>
      <c r="AA79" s="379"/>
      <c r="AB79" s="379"/>
      <c r="AC79" s="379">
        <v>234</v>
      </c>
      <c r="AD79" s="379"/>
      <c r="AE79" s="379">
        <v>12992</v>
      </c>
      <c r="AF79" s="379"/>
      <c r="AG79" s="379">
        <v>2402</v>
      </c>
      <c r="AH79" s="379"/>
      <c r="AI79" s="379"/>
      <c r="AJ79" s="379">
        <v>45</v>
      </c>
      <c r="AK79" s="379"/>
      <c r="AL79" s="379"/>
      <c r="AM79" s="379"/>
      <c r="AN79" s="379"/>
      <c r="AO79" s="379">
        <v>561</v>
      </c>
      <c r="AP79" s="379"/>
      <c r="AQ79" s="379"/>
      <c r="AR79" s="379"/>
      <c r="AS79" s="379"/>
      <c r="AT79" s="379"/>
      <c r="AU79" s="379"/>
      <c r="AV79" s="379"/>
      <c r="AW79" s="184"/>
      <c r="AX79" s="245" t="s">
        <v>221</v>
      </c>
      <c r="AY79" s="245" t="s">
        <v>221</v>
      </c>
      <c r="AZ79" s="245" t="s">
        <v>221</v>
      </c>
      <c r="BA79" s="245" t="s">
        <v>221</v>
      </c>
      <c r="BB79" s="379">
        <v>2.3366168269230769</v>
      </c>
      <c r="BC79" s="184"/>
      <c r="BD79" s="245" t="s">
        <v>221</v>
      </c>
      <c r="BE79" s="245" t="s">
        <v>221</v>
      </c>
      <c r="BF79" s="245" t="s">
        <v>221</v>
      </c>
      <c r="BG79" s="245" t="s">
        <v>221</v>
      </c>
      <c r="BH79" s="184"/>
      <c r="BI79" s="184"/>
      <c r="BJ79" s="245" t="s">
        <v>221</v>
      </c>
      <c r="BK79" s="184"/>
      <c r="BL79" s="184"/>
      <c r="BM79" s="184"/>
      <c r="BN79" s="245" t="s">
        <v>221</v>
      </c>
      <c r="BO79" s="245" t="s">
        <v>221</v>
      </c>
      <c r="BP79" s="245" t="s">
        <v>221</v>
      </c>
      <c r="BQ79" s="245" t="s">
        <v>221</v>
      </c>
      <c r="BR79" s="245" t="s">
        <v>221</v>
      </c>
      <c r="BS79" s="184"/>
      <c r="BT79" s="184"/>
      <c r="BU79" s="184"/>
      <c r="BV79" s="184"/>
      <c r="BW79" s="184"/>
      <c r="BX79" s="184"/>
      <c r="BY79" s="184"/>
      <c r="BZ79" s="184"/>
      <c r="CA79" s="184"/>
      <c r="CB79" s="184"/>
      <c r="CC79" s="245" t="s">
        <v>221</v>
      </c>
      <c r="CD79" s="245" t="s">
        <v>221</v>
      </c>
      <c r="CE79" s="195">
        <f t="shared" si="8"/>
        <v>139380.33661682691</v>
      </c>
      <c r="CF79" s="195">
        <f>BA59</f>
        <v>0</v>
      </c>
    </row>
    <row r="80" spans="1:84" ht="14.15">
      <c r="A80" s="171" t="s">
        <v>252</v>
      </c>
      <c r="B80" s="175"/>
      <c r="C80" s="187"/>
      <c r="D80" s="187"/>
      <c r="E80" s="286">
        <v>1.78</v>
      </c>
      <c r="F80" s="187"/>
      <c r="G80" s="187"/>
      <c r="H80" s="187"/>
      <c r="I80" s="187"/>
      <c r="J80" s="187"/>
      <c r="K80" s="379">
        <v>15.94</v>
      </c>
      <c r="L80" s="379">
        <v>36.119999999999997</v>
      </c>
      <c r="M80" s="379"/>
      <c r="N80" s="379"/>
      <c r="O80" s="379"/>
      <c r="P80" s="379"/>
      <c r="Q80" s="379"/>
      <c r="R80" s="379"/>
      <c r="S80" s="379"/>
      <c r="T80" s="379"/>
      <c r="U80" s="379"/>
      <c r="V80" s="379"/>
      <c r="W80" s="379"/>
      <c r="X80" s="379"/>
      <c r="Y80" s="379"/>
      <c r="Z80" s="379"/>
      <c r="AA80" s="379"/>
      <c r="AB80" s="379"/>
      <c r="AC80" s="379"/>
      <c r="AD80" s="379"/>
      <c r="AE80" s="379">
        <v>0.01</v>
      </c>
      <c r="AF80" s="379"/>
      <c r="AG80" s="379">
        <v>0.34</v>
      </c>
      <c r="AH80" s="379"/>
      <c r="AI80" s="379"/>
      <c r="AJ80" s="379">
        <v>7.04</v>
      </c>
      <c r="AK80" s="379"/>
      <c r="AL80" s="379"/>
      <c r="AM80" s="379"/>
      <c r="AN80" s="379"/>
      <c r="AO80" s="379">
        <v>0.34</v>
      </c>
      <c r="AP80" s="379"/>
      <c r="AQ80" s="379"/>
      <c r="AR80" s="379"/>
      <c r="AS80" s="379"/>
      <c r="AT80" s="379"/>
      <c r="AU80" s="379"/>
      <c r="AV80" s="379">
        <v>0.48</v>
      </c>
      <c r="AW80" s="245" t="s">
        <v>221</v>
      </c>
      <c r="AX80" s="245" t="s">
        <v>221</v>
      </c>
      <c r="AY80" s="245" t="s">
        <v>221</v>
      </c>
      <c r="AZ80" s="245" t="s">
        <v>221</v>
      </c>
      <c r="BA80" s="245" t="s">
        <v>221</v>
      </c>
      <c r="BB80" s="245" t="s">
        <v>221</v>
      </c>
      <c r="BC80" s="245" t="s">
        <v>221</v>
      </c>
      <c r="BD80" s="245" t="s">
        <v>221</v>
      </c>
      <c r="BE80" s="245" t="s">
        <v>221</v>
      </c>
      <c r="BF80" s="245" t="s">
        <v>221</v>
      </c>
      <c r="BG80" s="245" t="s">
        <v>221</v>
      </c>
      <c r="BH80" s="245" t="s">
        <v>221</v>
      </c>
      <c r="BI80" s="245" t="s">
        <v>221</v>
      </c>
      <c r="BJ80" s="245" t="s">
        <v>221</v>
      </c>
      <c r="BK80" s="245" t="s">
        <v>221</v>
      </c>
      <c r="BL80" s="245" t="s">
        <v>221</v>
      </c>
      <c r="BM80" s="245" t="s">
        <v>221</v>
      </c>
      <c r="BN80" s="245" t="s">
        <v>221</v>
      </c>
      <c r="BO80" s="245" t="s">
        <v>221</v>
      </c>
      <c r="BP80" s="245" t="s">
        <v>221</v>
      </c>
      <c r="BQ80" s="245" t="s">
        <v>221</v>
      </c>
      <c r="BR80" s="245" t="s">
        <v>221</v>
      </c>
      <c r="BS80" s="245" t="s">
        <v>221</v>
      </c>
      <c r="BT80" s="245" t="s">
        <v>221</v>
      </c>
      <c r="BU80" s="250"/>
      <c r="BV80" s="250"/>
      <c r="BW80" s="250"/>
      <c r="BX80" s="250"/>
      <c r="BY80" s="250"/>
      <c r="BZ80" s="250"/>
      <c r="CA80" s="250"/>
      <c r="CB80" s="250"/>
      <c r="CC80" s="245" t="s">
        <v>221</v>
      </c>
      <c r="CD80" s="245" t="s">
        <v>221</v>
      </c>
      <c r="CE80" s="251">
        <f t="shared" si="8"/>
        <v>62.05</v>
      </c>
      <c r="CF80" s="251"/>
    </row>
    <row r="81" spans="1:74" ht="12.65" customHeight="1">
      <c r="A81" s="208" t="s">
        <v>253</v>
      </c>
      <c r="B81" s="208"/>
      <c r="C81" s="208"/>
      <c r="D81" s="208"/>
      <c r="E81" s="208"/>
    </row>
    <row r="82" spans="1:74" ht="12.65" customHeight="1">
      <c r="A82" s="171" t="s">
        <v>254</v>
      </c>
      <c r="B82" s="172"/>
      <c r="C82" s="298" t="s">
        <v>1265</v>
      </c>
      <c r="D82" s="252"/>
      <c r="E82" s="175"/>
    </row>
    <row r="83" spans="1:74" ht="12.65" customHeight="1">
      <c r="A83" s="173" t="s">
        <v>255</v>
      </c>
      <c r="B83" s="172" t="s">
        <v>256</v>
      </c>
      <c r="C83" s="373">
        <v>141</v>
      </c>
      <c r="D83" s="252"/>
      <c r="E83" s="175"/>
    </row>
    <row r="84" spans="1:74" ht="12.65" customHeight="1">
      <c r="A84" s="173" t="s">
        <v>257</v>
      </c>
      <c r="B84" s="172" t="s">
        <v>256</v>
      </c>
      <c r="C84" s="374" t="s">
        <v>1270</v>
      </c>
      <c r="D84" s="205"/>
      <c r="E84" s="204"/>
    </row>
    <row r="85" spans="1:74" ht="12.65" customHeight="1">
      <c r="A85" s="173" t="s">
        <v>1251</v>
      </c>
      <c r="B85" s="172"/>
      <c r="C85" s="375" t="s">
        <v>1271</v>
      </c>
      <c r="D85" s="205"/>
      <c r="E85" s="204"/>
    </row>
    <row r="86" spans="1:74" ht="12.65" customHeight="1">
      <c r="A86" s="173" t="s">
        <v>1252</v>
      </c>
      <c r="B86" s="172" t="s">
        <v>256</v>
      </c>
      <c r="C86" s="376" t="s">
        <v>1271</v>
      </c>
      <c r="D86" s="205"/>
      <c r="E86" s="204"/>
    </row>
    <row r="87" spans="1:74" ht="12.65" customHeight="1">
      <c r="A87" s="173" t="s">
        <v>258</v>
      </c>
      <c r="B87" s="172" t="s">
        <v>256</v>
      </c>
      <c r="C87" s="374" t="s">
        <v>1272</v>
      </c>
      <c r="D87" s="205"/>
      <c r="E87" s="204"/>
    </row>
    <row r="88" spans="1:74" ht="12.65" customHeight="1">
      <c r="A88" s="173" t="s">
        <v>259</v>
      </c>
      <c r="B88" s="172" t="s">
        <v>256</v>
      </c>
      <c r="C88" s="374" t="s">
        <v>1273</v>
      </c>
      <c r="D88" s="205"/>
      <c r="E88" s="204"/>
    </row>
    <row r="89" spans="1:74" ht="12.65" customHeight="1">
      <c r="A89" s="173" t="s">
        <v>260</v>
      </c>
      <c r="B89" s="172" t="s">
        <v>256</v>
      </c>
      <c r="C89" s="374" t="s">
        <v>1274</v>
      </c>
      <c r="D89" s="205"/>
      <c r="E89" s="204"/>
    </row>
    <row r="90" spans="1:74" ht="12.65" customHeight="1">
      <c r="A90" s="173" t="s">
        <v>261</v>
      </c>
      <c r="B90" s="172" t="s">
        <v>256</v>
      </c>
      <c r="C90" s="374"/>
      <c r="D90" s="205"/>
      <c r="E90" s="204"/>
    </row>
    <row r="91" spans="1:74" ht="12.65" customHeight="1">
      <c r="A91" s="173" t="s">
        <v>262</v>
      </c>
      <c r="B91" s="172" t="s">
        <v>256</v>
      </c>
      <c r="C91" s="374" t="s">
        <v>1275</v>
      </c>
      <c r="D91" s="205"/>
      <c r="E91" s="204"/>
    </row>
    <row r="92" spans="1:74" ht="12.65" customHeight="1">
      <c r="A92" s="173" t="s">
        <v>263</v>
      </c>
      <c r="B92" s="172" t="s">
        <v>256</v>
      </c>
      <c r="C92" s="377" t="s">
        <v>1276</v>
      </c>
      <c r="D92" s="252"/>
      <c r="E92" s="175"/>
    </row>
    <row r="93" spans="1:74" ht="12.65" customHeight="1">
      <c r="A93" s="173" t="s">
        <v>264</v>
      </c>
      <c r="B93" s="172" t="s">
        <v>256</v>
      </c>
      <c r="C93" s="378" t="s">
        <v>1277</v>
      </c>
      <c r="D93" s="252"/>
      <c r="E93" s="175"/>
    </row>
    <row r="94" spans="1:74" ht="12.65" customHeight="1">
      <c r="A94" s="173"/>
      <c r="B94" s="173"/>
      <c r="C94" s="191"/>
      <c r="D94" s="175"/>
      <c r="E94" s="175"/>
    </row>
    <row r="95" spans="1:74" ht="12.65" customHeight="1">
      <c r="A95" s="208" t="s">
        <v>265</v>
      </c>
      <c r="B95" s="208"/>
      <c r="C95" s="208"/>
      <c r="D95" s="208"/>
      <c r="E95" s="208"/>
      <c r="BV95" s="379"/>
    </row>
    <row r="96" spans="1:74" ht="12.65" customHeight="1">
      <c r="A96" s="253" t="s">
        <v>266</v>
      </c>
      <c r="B96" s="253"/>
      <c r="C96" s="253"/>
      <c r="D96" s="253"/>
      <c r="E96" s="253"/>
    </row>
    <row r="97" spans="1:5" ht="12.65" customHeight="1">
      <c r="A97" s="173" t="s">
        <v>267</v>
      </c>
      <c r="B97" s="172" t="s">
        <v>256</v>
      </c>
      <c r="C97" s="189"/>
      <c r="D97" s="175"/>
      <c r="E97" s="175"/>
    </row>
    <row r="98" spans="1:5" ht="12.65" customHeight="1">
      <c r="A98" s="173" t="s">
        <v>259</v>
      </c>
      <c r="B98" s="172" t="s">
        <v>256</v>
      </c>
      <c r="C98" s="189"/>
      <c r="D98" s="175"/>
      <c r="E98" s="175"/>
    </row>
    <row r="99" spans="1:5" ht="12.65" customHeight="1">
      <c r="A99" s="173" t="s">
        <v>268</v>
      </c>
      <c r="B99" s="172" t="s">
        <v>256</v>
      </c>
      <c r="C99" s="189">
        <v>1</v>
      </c>
      <c r="D99" s="175"/>
      <c r="E99" s="175"/>
    </row>
    <row r="100" spans="1:5" ht="12.65" customHeight="1">
      <c r="A100" s="253" t="s">
        <v>269</v>
      </c>
      <c r="B100" s="253"/>
      <c r="C100" s="253"/>
      <c r="D100" s="253"/>
      <c r="E100" s="253"/>
    </row>
    <row r="101" spans="1:5" ht="12.65" customHeight="1">
      <c r="A101" s="173" t="s">
        <v>270</v>
      </c>
      <c r="B101" s="172" t="s">
        <v>256</v>
      </c>
      <c r="C101" s="189"/>
      <c r="D101" s="175"/>
      <c r="E101" s="175"/>
    </row>
    <row r="102" spans="1:5" ht="12.65" customHeight="1">
      <c r="A102" s="173" t="s">
        <v>132</v>
      </c>
      <c r="B102" s="172" t="s">
        <v>256</v>
      </c>
      <c r="C102" s="222"/>
      <c r="D102" s="175"/>
      <c r="E102" s="175"/>
    </row>
    <row r="103" spans="1:5" ht="12.65" customHeight="1">
      <c r="A103" s="253" t="s">
        <v>271</v>
      </c>
      <c r="B103" s="253"/>
      <c r="C103" s="253"/>
      <c r="D103" s="253"/>
      <c r="E103" s="253"/>
    </row>
    <row r="104" spans="1:5" ht="12.65" customHeight="1">
      <c r="A104" s="173" t="s">
        <v>272</v>
      </c>
      <c r="B104" s="172" t="s">
        <v>256</v>
      </c>
      <c r="C104" s="189"/>
      <c r="D104" s="175"/>
      <c r="E104" s="175"/>
    </row>
    <row r="105" spans="1:5" ht="12.65" customHeight="1">
      <c r="A105" s="173" t="s">
        <v>273</v>
      </c>
      <c r="B105" s="172" t="s">
        <v>256</v>
      </c>
      <c r="C105" s="189"/>
      <c r="D105" s="175"/>
      <c r="E105" s="175"/>
    </row>
    <row r="106" spans="1:5" ht="12.65" customHeight="1">
      <c r="A106" s="173" t="s">
        <v>274</v>
      </c>
      <c r="B106" s="172" t="s">
        <v>256</v>
      </c>
      <c r="C106" s="189"/>
      <c r="D106" s="175"/>
      <c r="E106" s="175"/>
    </row>
    <row r="107" spans="1:5" ht="21.75" customHeight="1">
      <c r="A107" s="173"/>
      <c r="B107" s="172"/>
      <c r="C107" s="190"/>
      <c r="D107" s="175"/>
      <c r="E107" s="175"/>
    </row>
    <row r="108" spans="1:5" ht="13.5" customHeight="1">
      <c r="A108" s="207" t="s">
        <v>275</v>
      </c>
      <c r="B108" s="208"/>
      <c r="C108" s="208"/>
      <c r="D108" s="208"/>
      <c r="E108" s="208"/>
    </row>
    <row r="109" spans="1:5" ht="13.5" customHeight="1">
      <c r="A109" s="173"/>
      <c r="B109" s="172"/>
      <c r="C109" s="190"/>
      <c r="D109" s="175"/>
      <c r="E109" s="175"/>
    </row>
    <row r="110" spans="1:5" ht="12.65" customHeight="1">
      <c r="A110" s="171" t="s">
        <v>276</v>
      </c>
      <c r="B110" s="175"/>
      <c r="C110" s="182" t="s">
        <v>277</v>
      </c>
      <c r="D110" s="170" t="s">
        <v>215</v>
      </c>
      <c r="E110" s="175"/>
    </row>
    <row r="111" spans="1:5" ht="12.65" customHeight="1">
      <c r="A111" s="173" t="s">
        <v>278</v>
      </c>
      <c r="B111" s="172" t="s">
        <v>256</v>
      </c>
      <c r="C111" s="189">
        <v>130</v>
      </c>
      <c r="D111" s="174">
        <v>318</v>
      </c>
      <c r="E111" s="175"/>
    </row>
    <row r="112" spans="1:5" ht="12.65" customHeight="1">
      <c r="A112" s="173" t="s">
        <v>279</v>
      </c>
      <c r="B112" s="172" t="s">
        <v>256</v>
      </c>
      <c r="C112" s="189">
        <v>191</v>
      </c>
      <c r="D112" s="174">
        <v>11722</v>
      </c>
      <c r="E112" s="175"/>
    </row>
    <row r="113" spans="1:5" ht="12.65" customHeight="1">
      <c r="A113" s="173" t="s">
        <v>280</v>
      </c>
      <c r="B113" s="172" t="s">
        <v>256</v>
      </c>
      <c r="C113" s="189"/>
      <c r="D113" s="174"/>
      <c r="E113" s="175"/>
    </row>
    <row r="114" spans="1:5" ht="12.65" customHeight="1">
      <c r="A114" s="173" t="s">
        <v>281</v>
      </c>
      <c r="B114" s="172" t="s">
        <v>256</v>
      </c>
      <c r="C114" s="189"/>
      <c r="D114" s="174"/>
      <c r="E114" s="175"/>
    </row>
    <row r="115" spans="1:5" ht="12.65" customHeight="1">
      <c r="A115" s="171" t="s">
        <v>282</v>
      </c>
      <c r="B115" s="175"/>
      <c r="C115" s="182" t="s">
        <v>167</v>
      </c>
      <c r="D115" s="175"/>
      <c r="E115" s="175"/>
    </row>
    <row r="116" spans="1:5" ht="12.65" customHeight="1">
      <c r="A116" s="173" t="s">
        <v>283</v>
      </c>
      <c r="B116" s="172" t="s">
        <v>256</v>
      </c>
      <c r="C116" s="381"/>
      <c r="D116" s="175"/>
      <c r="E116" s="175"/>
    </row>
    <row r="117" spans="1:5" ht="12.65" customHeight="1">
      <c r="A117" s="173" t="s">
        <v>284</v>
      </c>
      <c r="B117" s="172" t="s">
        <v>256</v>
      </c>
      <c r="C117" s="381"/>
      <c r="D117" s="175"/>
      <c r="E117" s="175"/>
    </row>
    <row r="118" spans="1:5" ht="12.65" customHeight="1">
      <c r="A118" s="173" t="s">
        <v>1239</v>
      </c>
      <c r="B118" s="172" t="s">
        <v>256</v>
      </c>
      <c r="C118" s="381">
        <v>25</v>
      </c>
      <c r="D118" s="175"/>
      <c r="E118" s="175"/>
    </row>
    <row r="119" spans="1:5" ht="12.65" customHeight="1">
      <c r="A119" s="173" t="s">
        <v>285</v>
      </c>
      <c r="B119" s="172" t="s">
        <v>256</v>
      </c>
      <c r="C119" s="381"/>
      <c r="D119" s="175"/>
      <c r="E119" s="175"/>
    </row>
    <row r="120" spans="1:5" ht="12.65" customHeight="1">
      <c r="A120" s="173" t="s">
        <v>286</v>
      </c>
      <c r="B120" s="172" t="s">
        <v>256</v>
      </c>
      <c r="C120" s="381"/>
      <c r="D120" s="175"/>
      <c r="E120" s="175"/>
    </row>
    <row r="121" spans="1:5" ht="12.65" customHeight="1">
      <c r="A121" s="173" t="s">
        <v>287</v>
      </c>
      <c r="B121" s="172" t="s">
        <v>256</v>
      </c>
      <c r="C121" s="381"/>
      <c r="D121" s="175"/>
      <c r="E121" s="175"/>
    </row>
    <row r="122" spans="1:5" ht="12.65" customHeight="1">
      <c r="A122" s="173" t="s">
        <v>97</v>
      </c>
      <c r="B122" s="172" t="s">
        <v>256</v>
      </c>
      <c r="C122" s="381"/>
      <c r="D122" s="175"/>
      <c r="E122" s="175"/>
    </row>
    <row r="123" spans="1:5" ht="12.65" customHeight="1">
      <c r="A123" s="173" t="s">
        <v>288</v>
      </c>
      <c r="B123" s="172" t="s">
        <v>256</v>
      </c>
      <c r="C123" s="381">
        <v>23</v>
      </c>
      <c r="D123" s="175"/>
      <c r="E123" s="175"/>
    </row>
    <row r="124" spans="1:5" ht="12.65" customHeight="1">
      <c r="A124" s="173" t="s">
        <v>289</v>
      </c>
      <c r="B124" s="172"/>
      <c r="C124" s="381"/>
      <c r="D124" s="175"/>
      <c r="E124" s="175"/>
    </row>
    <row r="125" spans="1:5" ht="12.65" customHeight="1">
      <c r="A125" s="173" t="s">
        <v>280</v>
      </c>
      <c r="B125" s="172" t="s">
        <v>256</v>
      </c>
      <c r="C125" s="381"/>
      <c r="D125" s="175"/>
      <c r="E125" s="175"/>
    </row>
    <row r="126" spans="1:5" ht="12.65" customHeight="1">
      <c r="A126" s="173" t="s">
        <v>290</v>
      </c>
      <c r="B126" s="172" t="s">
        <v>256</v>
      </c>
      <c r="C126" s="381"/>
      <c r="D126" s="175"/>
      <c r="E126" s="175"/>
    </row>
    <row r="127" spans="1:5" ht="12.65" customHeight="1">
      <c r="A127" s="173" t="s">
        <v>291</v>
      </c>
      <c r="B127" s="175"/>
      <c r="C127" s="191"/>
      <c r="D127" s="175"/>
      <c r="E127" s="175">
        <f>SUM(C116:C126)</f>
        <v>48</v>
      </c>
    </row>
    <row r="128" spans="1:5" ht="12.65" customHeight="1">
      <c r="A128" s="173" t="s">
        <v>292</v>
      </c>
      <c r="B128" s="172" t="s">
        <v>256</v>
      </c>
      <c r="C128" s="189"/>
      <c r="D128" s="175"/>
      <c r="E128" s="175"/>
    </row>
    <row r="129" spans="1:6" ht="12.65" customHeight="1">
      <c r="A129" s="173" t="s">
        <v>293</v>
      </c>
      <c r="B129" s="172" t="s">
        <v>256</v>
      </c>
      <c r="C129" s="189"/>
      <c r="D129" s="175"/>
      <c r="E129" s="175"/>
    </row>
    <row r="130" spans="1:6" ht="12.65" customHeight="1">
      <c r="A130" s="173"/>
      <c r="B130" s="175"/>
      <c r="C130" s="191"/>
      <c r="D130" s="175"/>
      <c r="E130" s="175"/>
    </row>
    <row r="131" spans="1:6" ht="12.65" customHeight="1">
      <c r="A131" s="173" t="s">
        <v>294</v>
      </c>
      <c r="B131" s="172" t="s">
        <v>256</v>
      </c>
      <c r="C131" s="189"/>
      <c r="D131" s="175"/>
      <c r="E131" s="175"/>
    </row>
    <row r="132" spans="1:6" ht="12.65" customHeight="1">
      <c r="A132" s="173"/>
      <c r="B132" s="173"/>
      <c r="C132" s="191"/>
      <c r="D132" s="175"/>
      <c r="E132" s="175"/>
    </row>
    <row r="133" spans="1:6" ht="12.65" customHeight="1">
      <c r="A133" s="173"/>
      <c r="B133" s="173"/>
      <c r="C133" s="191"/>
      <c r="D133" s="175"/>
      <c r="E133" s="175"/>
    </row>
    <row r="134" spans="1:6" ht="12.65" customHeight="1">
      <c r="A134" s="173"/>
      <c r="B134" s="173"/>
      <c r="C134" s="191"/>
      <c r="D134" s="175"/>
      <c r="E134" s="175"/>
    </row>
    <row r="135" spans="1:6" ht="18" customHeight="1">
      <c r="A135" s="173"/>
      <c r="B135" s="173"/>
      <c r="C135" s="191"/>
      <c r="D135" s="175"/>
      <c r="E135" s="175"/>
    </row>
    <row r="136" spans="1:6" ht="12.65" customHeight="1">
      <c r="A136" s="208" t="s">
        <v>1240</v>
      </c>
      <c r="B136" s="207"/>
      <c r="C136" s="207"/>
      <c r="D136" s="207"/>
      <c r="E136" s="207"/>
    </row>
    <row r="137" spans="1:6" ht="12.65" customHeight="1">
      <c r="A137" s="254" t="s">
        <v>295</v>
      </c>
      <c r="B137" s="176" t="s">
        <v>296</v>
      </c>
      <c r="C137" s="192" t="s">
        <v>297</v>
      </c>
      <c r="D137" s="176" t="s">
        <v>132</v>
      </c>
      <c r="E137" s="176" t="s">
        <v>203</v>
      </c>
    </row>
    <row r="138" spans="1:6" ht="12.65" customHeight="1">
      <c r="A138" s="173" t="s">
        <v>277</v>
      </c>
      <c r="B138" s="174">
        <v>107</v>
      </c>
      <c r="C138" s="189">
        <v>9</v>
      </c>
      <c r="D138" s="174">
        <v>13</v>
      </c>
      <c r="E138" s="175">
        <f>SUM(B138:D138)</f>
        <v>129</v>
      </c>
    </row>
    <row r="139" spans="1:6" ht="12.65" customHeight="1">
      <c r="A139" s="173" t="s">
        <v>215</v>
      </c>
      <c r="B139" s="174">
        <v>262</v>
      </c>
      <c r="C139" s="189">
        <v>23</v>
      </c>
      <c r="D139" s="174">
        <v>33</v>
      </c>
      <c r="E139" s="175">
        <f>SUM(B139:D139)</f>
        <v>318</v>
      </c>
    </row>
    <row r="140" spans="1:6" ht="12.65" customHeight="1">
      <c r="A140" s="173" t="s">
        <v>298</v>
      </c>
      <c r="B140" s="354">
        <v>32902</v>
      </c>
      <c r="C140" s="354">
        <v>13701</v>
      </c>
      <c r="D140" s="354">
        <v>17525</v>
      </c>
      <c r="E140" s="175">
        <f>SUM(B140:D140)</f>
        <v>64128</v>
      </c>
    </row>
    <row r="141" spans="1:6" ht="12.65" customHeight="1">
      <c r="A141" s="173" t="s">
        <v>245</v>
      </c>
      <c r="B141" s="174">
        <v>2462024</v>
      </c>
      <c r="C141" s="189">
        <v>1025222</v>
      </c>
      <c r="D141" s="174">
        <v>1311420</v>
      </c>
      <c r="E141" s="175">
        <f>SUM(B141:D141)</f>
        <v>4798666</v>
      </c>
      <c r="F141" s="199"/>
    </row>
    <row r="142" spans="1:6" ht="12.65" customHeight="1">
      <c r="A142" s="173" t="s">
        <v>246</v>
      </c>
      <c r="B142" s="174">
        <v>9417983</v>
      </c>
      <c r="C142" s="189">
        <v>3921782</v>
      </c>
      <c r="D142" s="174">
        <v>5016575</v>
      </c>
      <c r="E142" s="175">
        <f>SUM(B142:D142)</f>
        <v>18356340</v>
      </c>
      <c r="F142" s="199"/>
    </row>
    <row r="143" spans="1:6" ht="12.65" customHeight="1">
      <c r="A143" s="254" t="s">
        <v>299</v>
      </c>
      <c r="B143" s="176" t="s">
        <v>296</v>
      </c>
      <c r="C143" s="192" t="s">
        <v>297</v>
      </c>
      <c r="D143" s="176" t="s">
        <v>132</v>
      </c>
      <c r="E143" s="176" t="s">
        <v>203</v>
      </c>
    </row>
    <row r="144" spans="1:6" ht="12.65" customHeight="1">
      <c r="A144" s="173" t="s">
        <v>277</v>
      </c>
      <c r="B144" s="174">
        <v>30</v>
      </c>
      <c r="C144" s="189">
        <v>67</v>
      </c>
      <c r="D144" s="174">
        <v>94</v>
      </c>
      <c r="E144" s="175">
        <f>SUM(B144:D144)</f>
        <v>191</v>
      </c>
    </row>
    <row r="145" spans="1:5" ht="12.65" customHeight="1">
      <c r="A145" s="173" t="s">
        <v>215</v>
      </c>
      <c r="B145" s="174">
        <v>1812</v>
      </c>
      <c r="C145" s="189">
        <v>4083</v>
      </c>
      <c r="D145" s="174">
        <v>5827</v>
      </c>
      <c r="E145" s="175">
        <f>SUM(B145:D145)</f>
        <v>11722</v>
      </c>
    </row>
    <row r="146" spans="1:5" ht="12.65" customHeight="1">
      <c r="A146" s="173" t="s">
        <v>298</v>
      </c>
      <c r="B146" s="174"/>
      <c r="C146" s="189"/>
      <c r="D146" s="174"/>
      <c r="E146" s="175">
        <f>SUM(B146:D146)</f>
        <v>0</v>
      </c>
    </row>
    <row r="147" spans="1:5" ht="12.65" customHeight="1">
      <c r="A147" s="173" t="s">
        <v>245</v>
      </c>
      <c r="B147" s="174">
        <v>2076406</v>
      </c>
      <c r="C147" s="189">
        <v>864645</v>
      </c>
      <c r="D147" s="174">
        <v>1106017</v>
      </c>
      <c r="E147" s="175">
        <f>SUM(B147:D147)</f>
        <v>4047068</v>
      </c>
    </row>
    <row r="148" spans="1:5" ht="12.65" customHeight="1">
      <c r="A148" s="173" t="s">
        <v>246</v>
      </c>
      <c r="B148" s="174"/>
      <c r="C148" s="189"/>
      <c r="D148" s="174"/>
      <c r="E148" s="175">
        <f>SUM(B148:D148)</f>
        <v>0</v>
      </c>
    </row>
    <row r="149" spans="1:5" ht="12.65" customHeight="1">
      <c r="A149" s="254" t="s">
        <v>300</v>
      </c>
      <c r="B149" s="176" t="s">
        <v>296</v>
      </c>
      <c r="C149" s="192" t="s">
        <v>297</v>
      </c>
      <c r="D149" s="176" t="s">
        <v>132</v>
      </c>
      <c r="E149" s="176" t="s">
        <v>203</v>
      </c>
    </row>
    <row r="150" spans="1:5" ht="12.65" customHeight="1">
      <c r="A150" s="173" t="s">
        <v>277</v>
      </c>
      <c r="B150" s="174"/>
      <c r="C150" s="189"/>
      <c r="D150" s="174"/>
      <c r="E150" s="175">
        <f>SUM(B150:D150)</f>
        <v>0</v>
      </c>
    </row>
    <row r="151" spans="1:5" ht="12.65" customHeight="1">
      <c r="A151" s="173" t="s">
        <v>215</v>
      </c>
      <c r="B151" s="174"/>
      <c r="C151" s="189"/>
      <c r="D151" s="174"/>
      <c r="E151" s="175">
        <f>SUM(B151:D151)</f>
        <v>0</v>
      </c>
    </row>
    <row r="152" spans="1:5" ht="12.65" customHeight="1">
      <c r="A152" s="173" t="s">
        <v>298</v>
      </c>
      <c r="B152" s="174"/>
      <c r="C152" s="189"/>
      <c r="D152" s="174"/>
      <c r="E152" s="175">
        <f>SUM(B152:D152)</f>
        <v>0</v>
      </c>
    </row>
    <row r="153" spans="1:5" ht="12.65" customHeight="1">
      <c r="A153" s="173" t="s">
        <v>245</v>
      </c>
      <c r="B153" s="174"/>
      <c r="C153" s="189"/>
      <c r="D153" s="174"/>
      <c r="E153" s="175">
        <f>SUM(B153:D153)</f>
        <v>0</v>
      </c>
    </row>
    <row r="154" spans="1:5" ht="12.65" customHeight="1">
      <c r="A154" s="173" t="s">
        <v>246</v>
      </c>
      <c r="B154" s="174"/>
      <c r="C154" s="189"/>
      <c r="D154" s="174"/>
      <c r="E154" s="175">
        <f>SUM(B154:D154)</f>
        <v>0</v>
      </c>
    </row>
    <row r="155" spans="1:5" ht="12.65" customHeight="1">
      <c r="A155" s="177"/>
      <c r="B155" s="177"/>
      <c r="C155" s="193"/>
      <c r="D155" s="178"/>
      <c r="E155" s="175"/>
    </row>
    <row r="156" spans="1:5" ht="12.65" customHeight="1">
      <c r="A156" s="254" t="s">
        <v>301</v>
      </c>
      <c r="B156" s="176" t="s">
        <v>302</v>
      </c>
      <c r="C156" s="192" t="s">
        <v>303</v>
      </c>
      <c r="D156" s="175"/>
      <c r="E156" s="175"/>
    </row>
    <row r="157" spans="1:5" ht="12.65" customHeight="1">
      <c r="A157" s="177" t="s">
        <v>304</v>
      </c>
      <c r="B157" s="174">
        <v>1705550</v>
      </c>
      <c r="C157" s="354">
        <v>326511</v>
      </c>
      <c r="D157" s="175"/>
      <c r="E157" s="175"/>
    </row>
    <row r="158" spans="1:5" ht="12.65" customHeight="1">
      <c r="A158" s="177"/>
      <c r="B158" s="178"/>
      <c r="C158" s="193"/>
      <c r="D158" s="175"/>
      <c r="E158" s="175"/>
    </row>
    <row r="159" spans="1:5" ht="12.65" customHeight="1">
      <c r="A159" s="177"/>
      <c r="B159" s="177"/>
      <c r="C159" s="193"/>
      <c r="D159" s="178"/>
      <c r="E159" s="175"/>
    </row>
    <row r="160" spans="1:5" ht="12.65" customHeight="1">
      <c r="A160" s="177"/>
      <c r="B160" s="177"/>
      <c r="C160" s="193"/>
      <c r="D160" s="178"/>
      <c r="E160" s="175"/>
    </row>
    <row r="161" spans="1:5" ht="12.65" customHeight="1">
      <c r="A161" s="177"/>
      <c r="B161" s="177"/>
      <c r="C161" s="193"/>
      <c r="D161" s="178"/>
      <c r="E161" s="175"/>
    </row>
    <row r="162" spans="1:5" ht="21.75" customHeight="1">
      <c r="A162" s="177"/>
      <c r="B162" s="177"/>
      <c r="C162" s="193"/>
      <c r="D162" s="178"/>
      <c r="E162" s="175"/>
    </row>
    <row r="163" spans="1:5" ht="11.5" customHeight="1">
      <c r="A163" s="207" t="s">
        <v>305</v>
      </c>
      <c r="B163" s="208"/>
      <c r="C163" s="208"/>
      <c r="D163" s="208"/>
      <c r="E163" s="208"/>
    </row>
    <row r="164" spans="1:5" ht="11.5" customHeight="1">
      <c r="A164" s="253" t="s">
        <v>306</v>
      </c>
      <c r="B164" s="253"/>
      <c r="C164" s="253"/>
      <c r="D164" s="253"/>
      <c r="E164" s="253"/>
    </row>
    <row r="165" spans="1:5" ht="14.15">
      <c r="A165" s="173" t="s">
        <v>307</v>
      </c>
      <c r="B165" s="172" t="s">
        <v>256</v>
      </c>
      <c r="C165" s="174">
        <v>711411</v>
      </c>
      <c r="D165" s="175"/>
      <c r="E165" s="175"/>
    </row>
    <row r="166" spans="1:5" ht="14.15">
      <c r="A166" s="173" t="s">
        <v>308</v>
      </c>
      <c r="B166" s="172" t="s">
        <v>256</v>
      </c>
      <c r="C166" s="382">
        <v>-3980</v>
      </c>
      <c r="D166" s="175"/>
      <c r="E166" s="175"/>
    </row>
    <row r="167" spans="1:5" ht="14.15">
      <c r="A167" s="177" t="s">
        <v>309</v>
      </c>
      <c r="B167" s="172" t="s">
        <v>256</v>
      </c>
      <c r="C167" s="174">
        <v>172992</v>
      </c>
      <c r="D167" s="175"/>
      <c r="E167" s="175"/>
    </row>
    <row r="168" spans="1:5" ht="14.15">
      <c r="A168" s="173" t="s">
        <v>310</v>
      </c>
      <c r="B168" s="172" t="s">
        <v>256</v>
      </c>
      <c r="C168" s="174">
        <v>914191</v>
      </c>
      <c r="D168" s="175"/>
      <c r="E168" s="175"/>
    </row>
    <row r="169" spans="1:5" ht="14.15">
      <c r="A169" s="173" t="s">
        <v>311</v>
      </c>
      <c r="B169" s="172" t="s">
        <v>256</v>
      </c>
      <c r="C169" s="174"/>
      <c r="D169" s="175"/>
      <c r="E169" s="175"/>
    </row>
    <row r="170" spans="1:5" ht="14.15">
      <c r="A170" s="173" t="s">
        <v>312</v>
      </c>
      <c r="B170" s="172" t="s">
        <v>256</v>
      </c>
      <c r="C170" s="174">
        <v>130800</v>
      </c>
      <c r="D170" s="175"/>
      <c r="E170" s="175"/>
    </row>
    <row r="171" spans="1:5" ht="14.15">
      <c r="A171" s="173" t="s">
        <v>313</v>
      </c>
      <c r="B171" s="172" t="s">
        <v>256</v>
      </c>
      <c r="C171" s="174">
        <v>18439</v>
      </c>
      <c r="D171" s="175"/>
      <c r="E171" s="175"/>
    </row>
    <row r="172" spans="1:5" ht="14.15">
      <c r="A172" s="173" t="s">
        <v>313</v>
      </c>
      <c r="B172" s="172" t="s">
        <v>256</v>
      </c>
      <c r="C172" s="174"/>
      <c r="D172" s="175"/>
      <c r="E172" s="175"/>
    </row>
    <row r="173" spans="1:5" ht="11.5" customHeight="1">
      <c r="A173" s="173" t="s">
        <v>203</v>
      </c>
      <c r="B173" s="175"/>
      <c r="C173" s="191"/>
      <c r="D173" s="175">
        <f>SUM(C165:C172)</f>
        <v>1943853</v>
      </c>
      <c r="E173" s="175"/>
    </row>
    <row r="174" spans="1:5" ht="11.5" customHeight="1">
      <c r="A174" s="253" t="s">
        <v>314</v>
      </c>
      <c r="B174" s="253"/>
      <c r="C174" s="253"/>
      <c r="D174" s="253"/>
      <c r="E174" s="253"/>
    </row>
    <row r="175" spans="1:5" ht="14.15">
      <c r="A175" s="173" t="s">
        <v>315</v>
      </c>
      <c r="B175" s="172" t="s">
        <v>256</v>
      </c>
      <c r="C175" s="174">
        <v>34044</v>
      </c>
      <c r="D175" s="175"/>
      <c r="E175" s="175"/>
    </row>
    <row r="176" spans="1:5" ht="14.15">
      <c r="A176" s="173" t="s">
        <v>316</v>
      </c>
      <c r="B176" s="172" t="s">
        <v>256</v>
      </c>
      <c r="C176" s="174">
        <v>144336</v>
      </c>
      <c r="D176" s="175"/>
      <c r="E176" s="175"/>
    </row>
    <row r="177" spans="1:5" ht="11.5" customHeight="1">
      <c r="A177" s="173" t="s">
        <v>203</v>
      </c>
      <c r="B177" s="175"/>
      <c r="C177" s="191"/>
      <c r="D177" s="175">
        <f>SUM(C175:C176)</f>
        <v>178380</v>
      </c>
      <c r="E177" s="175"/>
    </row>
    <row r="178" spans="1:5" ht="11.5" customHeight="1">
      <c r="A178" s="253" t="s">
        <v>317</v>
      </c>
      <c r="B178" s="253"/>
      <c r="C178" s="253"/>
      <c r="D178" s="253"/>
      <c r="E178" s="253"/>
    </row>
    <row r="179" spans="1:5" ht="11.5" customHeight="1">
      <c r="A179" s="173" t="s">
        <v>318</v>
      </c>
      <c r="B179" s="172" t="s">
        <v>256</v>
      </c>
      <c r="C179" s="363">
        <v>110039</v>
      </c>
      <c r="D179" s="175"/>
      <c r="E179" s="175"/>
    </row>
    <row r="180" spans="1:5" ht="11.5" customHeight="1">
      <c r="A180" s="173" t="s">
        <v>319</v>
      </c>
      <c r="B180" s="172" t="s">
        <v>256</v>
      </c>
      <c r="C180" s="363">
        <f>46520+1116+155+13794</f>
        <v>61585</v>
      </c>
      <c r="D180" s="175"/>
      <c r="E180" s="175"/>
    </row>
    <row r="181" spans="1:5" ht="11.5" customHeight="1">
      <c r="A181" s="173" t="s">
        <v>203</v>
      </c>
      <c r="B181" s="175"/>
      <c r="C181" s="191"/>
      <c r="D181" s="175">
        <f>SUM(C179:C180)</f>
        <v>171624</v>
      </c>
      <c r="E181" s="175"/>
    </row>
    <row r="182" spans="1:5" ht="11.5" customHeight="1">
      <c r="A182" s="253" t="s">
        <v>320</v>
      </c>
      <c r="B182" s="253"/>
      <c r="C182" s="253"/>
      <c r="D182" s="253"/>
      <c r="E182" s="253"/>
    </row>
    <row r="183" spans="1:5" ht="14.15">
      <c r="A183" s="173" t="s">
        <v>321</v>
      </c>
      <c r="B183" s="172" t="s">
        <v>256</v>
      </c>
      <c r="C183" s="174">
        <v>26667</v>
      </c>
      <c r="D183" s="175"/>
      <c r="E183" s="175"/>
    </row>
    <row r="184" spans="1:5" ht="14.15">
      <c r="A184" s="173" t="s">
        <v>322</v>
      </c>
      <c r="B184" s="172" t="s">
        <v>256</v>
      </c>
      <c r="C184" s="174">
        <v>159090</v>
      </c>
      <c r="D184" s="175"/>
      <c r="E184" s="175"/>
    </row>
    <row r="185" spans="1:5" ht="14.15">
      <c r="A185" s="173" t="s">
        <v>132</v>
      </c>
      <c r="B185" s="172" t="s">
        <v>256</v>
      </c>
      <c r="C185" s="174">
        <v>0</v>
      </c>
      <c r="D185" s="175"/>
      <c r="E185" s="175"/>
    </row>
    <row r="186" spans="1:5" ht="11.5" customHeight="1">
      <c r="A186" s="173" t="s">
        <v>203</v>
      </c>
      <c r="B186" s="175"/>
      <c r="C186" s="191"/>
      <c r="D186" s="175">
        <f>SUM(C183:C185)</f>
        <v>185757</v>
      </c>
      <c r="E186" s="175"/>
    </row>
    <row r="187" spans="1:5" ht="11.5" customHeight="1">
      <c r="A187" s="253" t="s">
        <v>323</v>
      </c>
      <c r="B187" s="253"/>
      <c r="C187" s="253"/>
      <c r="D187" s="253"/>
      <c r="E187" s="253"/>
    </row>
    <row r="188" spans="1:5" ht="14.15">
      <c r="A188" s="173" t="s">
        <v>324</v>
      </c>
      <c r="B188" s="172" t="s">
        <v>256</v>
      </c>
      <c r="C188" s="174">
        <v>397365.15943495557</v>
      </c>
      <c r="D188" s="175"/>
      <c r="E188" s="175"/>
    </row>
    <row r="189" spans="1:5" ht="14.15">
      <c r="A189" s="173" t="s">
        <v>325</v>
      </c>
      <c r="B189" s="172" t="s">
        <v>256</v>
      </c>
      <c r="C189" s="174">
        <v>32608</v>
      </c>
      <c r="D189" s="175"/>
      <c r="E189" s="175"/>
    </row>
    <row r="190" spans="1:5" ht="11.5" customHeight="1">
      <c r="A190" s="173" t="s">
        <v>203</v>
      </c>
      <c r="B190" s="175"/>
      <c r="C190" s="191"/>
      <c r="D190" s="175">
        <f>SUM(C188:C189)</f>
        <v>429973.15943495557</v>
      </c>
      <c r="E190" s="175"/>
    </row>
    <row r="191" spans="1:5" ht="18" customHeight="1">
      <c r="A191" s="173"/>
      <c r="B191" s="175"/>
      <c r="C191" s="191"/>
      <c r="D191" s="175"/>
      <c r="E191" s="175"/>
    </row>
    <row r="192" spans="1:5" ht="12.65" customHeight="1">
      <c r="A192" s="208" t="s">
        <v>326</v>
      </c>
      <c r="B192" s="208"/>
      <c r="C192" s="208"/>
      <c r="D192" s="208"/>
      <c r="E192" s="208"/>
    </row>
    <row r="193" spans="1:8" ht="12.65" customHeight="1">
      <c r="A193" s="207" t="s">
        <v>327</v>
      </c>
      <c r="B193" s="208"/>
      <c r="C193" s="208"/>
      <c r="D193" s="208"/>
      <c r="E193" s="208"/>
    </row>
    <row r="194" spans="1:8" ht="12.65" customHeight="1">
      <c r="A194" s="171"/>
      <c r="B194" s="170" t="s">
        <v>328</v>
      </c>
      <c r="C194" s="182" t="s">
        <v>329</v>
      </c>
      <c r="D194" s="170" t="s">
        <v>330</v>
      </c>
      <c r="E194" s="170" t="s">
        <v>331</v>
      </c>
    </row>
    <row r="195" spans="1:8" ht="12.65" customHeight="1">
      <c r="A195" s="173" t="s">
        <v>332</v>
      </c>
      <c r="B195" s="174">
        <v>204226</v>
      </c>
      <c r="C195" s="174"/>
      <c r="D195" s="174"/>
      <c r="E195" s="175">
        <f t="shared" ref="E195:E203" si="10">SUM(B195:C195)-D195</f>
        <v>204226</v>
      </c>
    </row>
    <row r="196" spans="1:8" ht="12.65" customHeight="1">
      <c r="A196" s="173" t="s">
        <v>333</v>
      </c>
      <c r="B196" s="174">
        <v>470947</v>
      </c>
      <c r="C196" s="174"/>
      <c r="D196" s="174"/>
      <c r="E196" s="175">
        <f t="shared" si="10"/>
        <v>470947</v>
      </c>
    </row>
    <row r="197" spans="1:8" ht="12.65" customHeight="1">
      <c r="A197" s="173" t="s">
        <v>334</v>
      </c>
      <c r="B197" s="174">
        <v>10262299</v>
      </c>
      <c r="C197" s="174">
        <v>50404</v>
      </c>
      <c r="D197" s="174"/>
      <c r="E197" s="175">
        <f t="shared" si="10"/>
        <v>10312703</v>
      </c>
    </row>
    <row r="198" spans="1:8" ht="12.65" customHeight="1">
      <c r="A198" s="173" t="s">
        <v>335</v>
      </c>
      <c r="B198" s="174"/>
      <c r="C198" s="174"/>
      <c r="D198" s="174"/>
      <c r="E198" s="175">
        <f t="shared" si="10"/>
        <v>0</v>
      </c>
    </row>
    <row r="199" spans="1:8" ht="12.65" customHeight="1">
      <c r="A199" s="173" t="s">
        <v>336</v>
      </c>
      <c r="B199" s="174">
        <v>6971751</v>
      </c>
      <c r="C199" s="174">
        <v>11814</v>
      </c>
      <c r="D199" s="174"/>
      <c r="E199" s="175">
        <f t="shared" si="10"/>
        <v>6983565</v>
      </c>
    </row>
    <row r="200" spans="1:8" ht="12.65" customHeight="1">
      <c r="A200" s="173" t="s">
        <v>337</v>
      </c>
      <c r="B200" s="174">
        <v>3770700</v>
      </c>
      <c r="C200" s="174">
        <v>314394</v>
      </c>
      <c r="D200" s="174"/>
      <c r="E200" s="175">
        <f t="shared" si="10"/>
        <v>4085094</v>
      </c>
    </row>
    <row r="201" spans="1:8" ht="12.65" customHeight="1">
      <c r="A201" s="173" t="s">
        <v>338</v>
      </c>
      <c r="B201" s="174"/>
      <c r="C201" s="174"/>
      <c r="D201" s="174"/>
      <c r="E201" s="175">
        <f t="shared" si="10"/>
        <v>0</v>
      </c>
    </row>
    <row r="202" spans="1:8" ht="12.65" customHeight="1">
      <c r="A202" s="173" t="s">
        <v>339</v>
      </c>
      <c r="B202" s="174"/>
      <c r="C202" s="174"/>
      <c r="D202" s="174"/>
      <c r="E202" s="175">
        <f t="shared" si="10"/>
        <v>0</v>
      </c>
    </row>
    <row r="203" spans="1:8" ht="12.65" customHeight="1">
      <c r="A203" s="173" t="s">
        <v>340</v>
      </c>
      <c r="B203" s="174">
        <v>11813</v>
      </c>
      <c r="C203" s="174"/>
      <c r="D203" s="174"/>
      <c r="E203" s="175">
        <f t="shared" si="10"/>
        <v>11813</v>
      </c>
    </row>
    <row r="204" spans="1:8" ht="12.65" customHeight="1">
      <c r="A204" s="173" t="s">
        <v>203</v>
      </c>
      <c r="B204" s="175">
        <f>SUM(B195:B203)</f>
        <v>21691736</v>
      </c>
      <c r="C204" s="191">
        <f>SUM(C195:C203)</f>
        <v>376612</v>
      </c>
      <c r="D204" s="175">
        <f>SUM(D195:D203)</f>
        <v>0</v>
      </c>
      <c r="E204" s="175">
        <f>SUM(E195:E203)</f>
        <v>22068348</v>
      </c>
    </row>
    <row r="205" spans="1:8" ht="12.65" customHeight="1">
      <c r="A205" s="173"/>
      <c r="B205" s="173"/>
      <c r="C205" s="191"/>
      <c r="D205" s="175"/>
      <c r="E205" s="175"/>
    </row>
    <row r="206" spans="1:8" ht="12.65" customHeight="1">
      <c r="A206" s="207" t="s">
        <v>341</v>
      </c>
      <c r="B206" s="207"/>
      <c r="C206" s="207"/>
      <c r="D206" s="207"/>
      <c r="E206" s="207"/>
    </row>
    <row r="207" spans="1:8" ht="12.65" customHeight="1">
      <c r="A207" s="171"/>
      <c r="B207" s="170" t="s">
        <v>328</v>
      </c>
      <c r="C207" s="182" t="s">
        <v>329</v>
      </c>
      <c r="D207" s="170" t="s">
        <v>330</v>
      </c>
      <c r="E207" s="170" t="s">
        <v>331</v>
      </c>
      <c r="H207" s="255"/>
    </row>
    <row r="208" spans="1:8" ht="12.65" customHeight="1">
      <c r="A208" s="173" t="s">
        <v>332</v>
      </c>
      <c r="B208" s="178"/>
      <c r="C208" s="193"/>
      <c r="D208" s="178"/>
      <c r="E208" s="175"/>
      <c r="H208" s="255"/>
    </row>
    <row r="209" spans="1:8" ht="12.65" customHeight="1">
      <c r="A209" s="173" t="s">
        <v>333</v>
      </c>
      <c r="B209" s="174">
        <v>308979</v>
      </c>
      <c r="C209" s="174">
        <v>22944</v>
      </c>
      <c r="D209" s="174"/>
      <c r="E209" s="175">
        <f t="shared" ref="E209:E216" si="11">SUM(B209:C209)-D209</f>
        <v>331923</v>
      </c>
      <c r="H209" s="255"/>
    </row>
    <row r="210" spans="1:8" ht="12.65" customHeight="1">
      <c r="A210" s="173" t="s">
        <v>334</v>
      </c>
      <c r="B210" s="174">
        <v>4705930</v>
      </c>
      <c r="C210" s="174">
        <v>474593</v>
      </c>
      <c r="D210" s="174"/>
      <c r="E210" s="175">
        <f t="shared" si="11"/>
        <v>5180523</v>
      </c>
      <c r="H210" s="255"/>
    </row>
    <row r="211" spans="1:8" ht="12.65" customHeight="1">
      <c r="A211" s="173" t="s">
        <v>335</v>
      </c>
      <c r="B211" s="174"/>
      <c r="C211" s="174"/>
      <c r="D211" s="174"/>
      <c r="E211" s="175">
        <f t="shared" si="11"/>
        <v>0</v>
      </c>
      <c r="H211" s="255"/>
    </row>
    <row r="212" spans="1:8" ht="12.65" customHeight="1">
      <c r="A212" s="173" t="s">
        <v>336</v>
      </c>
      <c r="B212" s="174">
        <v>5798980</v>
      </c>
      <c r="C212" s="174">
        <v>287857</v>
      </c>
      <c r="D212" s="174"/>
      <c r="E212" s="175">
        <f t="shared" si="11"/>
        <v>6086837</v>
      </c>
      <c r="H212" s="255"/>
    </row>
    <row r="213" spans="1:8" ht="12.65" customHeight="1">
      <c r="A213" s="173" t="s">
        <v>337</v>
      </c>
      <c r="B213" s="174">
        <v>2631733</v>
      </c>
      <c r="C213" s="174">
        <v>401987</v>
      </c>
      <c r="D213" s="174"/>
      <c r="E213" s="175">
        <f t="shared" si="11"/>
        <v>3033720</v>
      </c>
      <c r="H213" s="255"/>
    </row>
    <row r="214" spans="1:8" ht="12.65" customHeight="1">
      <c r="A214" s="173" t="s">
        <v>338</v>
      </c>
      <c r="B214" s="174"/>
      <c r="C214" s="189"/>
      <c r="D214" s="174"/>
      <c r="E214" s="175">
        <f t="shared" si="11"/>
        <v>0</v>
      </c>
      <c r="H214" s="255"/>
    </row>
    <row r="215" spans="1:8" ht="12.65" customHeight="1">
      <c r="A215" s="173" t="s">
        <v>339</v>
      </c>
      <c r="B215" s="174"/>
      <c r="C215" s="189"/>
      <c r="D215" s="174"/>
      <c r="E215" s="175">
        <f t="shared" si="11"/>
        <v>0</v>
      </c>
      <c r="H215" s="255"/>
    </row>
    <row r="216" spans="1:8" ht="12.65" customHeight="1">
      <c r="A216" s="173" t="s">
        <v>340</v>
      </c>
      <c r="B216" s="174"/>
      <c r="C216" s="189"/>
      <c r="D216" s="174"/>
      <c r="E216" s="175">
        <f t="shared" si="11"/>
        <v>0</v>
      </c>
      <c r="H216" s="255"/>
    </row>
    <row r="217" spans="1:8" ht="12.65" customHeight="1">
      <c r="A217" s="173" t="s">
        <v>203</v>
      </c>
      <c r="B217" s="175">
        <f>SUM(B208:B216)</f>
        <v>13445622</v>
      </c>
      <c r="C217" s="191">
        <f>SUM(C208:C216)</f>
        <v>1187381</v>
      </c>
      <c r="D217" s="175">
        <f>SUM(D208:D216)</f>
        <v>0</v>
      </c>
      <c r="E217" s="175">
        <f>SUM(E208:E216)</f>
        <v>14633003</v>
      </c>
    </row>
    <row r="218" spans="1:8" ht="21.75" customHeight="1">
      <c r="A218" s="173"/>
      <c r="B218" s="175"/>
      <c r="C218" s="191"/>
      <c r="D218" s="175"/>
      <c r="E218" s="175"/>
    </row>
    <row r="219" spans="1:8" ht="12.65" customHeight="1">
      <c r="A219" s="208" t="s">
        <v>342</v>
      </c>
      <c r="B219" s="208"/>
      <c r="C219" s="208"/>
      <c r="D219" s="208"/>
      <c r="E219" s="208"/>
    </row>
    <row r="220" spans="1:8" ht="12.65" customHeight="1">
      <c r="A220" s="208"/>
      <c r="B220" s="393" t="s">
        <v>1255</v>
      </c>
      <c r="C220" s="393"/>
      <c r="D220" s="208"/>
      <c r="E220" s="208"/>
    </row>
    <row r="221" spans="1:8" ht="12.65" customHeight="1">
      <c r="A221" s="266" t="s">
        <v>1255</v>
      </c>
      <c r="B221" s="208"/>
      <c r="C221" s="174">
        <v>356689</v>
      </c>
      <c r="D221" s="172">
        <f>C221</f>
        <v>356689</v>
      </c>
      <c r="E221" s="208"/>
    </row>
    <row r="222" spans="1:8" ht="12.65" customHeight="1">
      <c r="A222" s="253" t="s">
        <v>343</v>
      </c>
      <c r="B222" s="253"/>
      <c r="C222" s="253"/>
      <c r="D222" s="253"/>
      <c r="E222" s="253"/>
    </row>
    <row r="223" spans="1:8" ht="12.65" customHeight="1">
      <c r="A223" s="173" t="s">
        <v>344</v>
      </c>
      <c r="B223" s="172" t="s">
        <v>256</v>
      </c>
      <c r="C223" s="174">
        <v>3571450</v>
      </c>
      <c r="D223" s="175"/>
      <c r="E223" s="175"/>
    </row>
    <row r="224" spans="1:8" ht="12.65" customHeight="1">
      <c r="A224" s="173" t="s">
        <v>345</v>
      </c>
      <c r="B224" s="172" t="s">
        <v>256</v>
      </c>
      <c r="C224" s="174">
        <v>2652131</v>
      </c>
      <c r="D224" s="175"/>
      <c r="E224" s="175"/>
    </row>
    <row r="225" spans="1:5" ht="12.65" customHeight="1">
      <c r="A225" s="173" t="s">
        <v>346</v>
      </c>
      <c r="B225" s="172" t="s">
        <v>256</v>
      </c>
      <c r="C225" s="189"/>
      <c r="D225" s="175"/>
      <c r="E225" s="175"/>
    </row>
    <row r="226" spans="1:5" ht="12.65" customHeight="1">
      <c r="A226" s="173" t="s">
        <v>347</v>
      </c>
      <c r="B226" s="172" t="s">
        <v>256</v>
      </c>
      <c r="C226" s="189"/>
      <c r="D226" s="175"/>
      <c r="E226" s="175"/>
    </row>
    <row r="227" spans="1:5" ht="12.65" customHeight="1">
      <c r="A227" s="173" t="s">
        <v>348</v>
      </c>
      <c r="B227" s="172" t="s">
        <v>256</v>
      </c>
      <c r="C227" s="189"/>
      <c r="D227" s="175"/>
      <c r="E227" s="175"/>
    </row>
    <row r="228" spans="1:5" ht="12.65" customHeight="1">
      <c r="A228" s="173" t="s">
        <v>349</v>
      </c>
      <c r="B228" s="172" t="s">
        <v>256</v>
      </c>
      <c r="C228" s="363">
        <v>3174250</v>
      </c>
      <c r="D228" s="175"/>
      <c r="E228" s="175"/>
    </row>
    <row r="229" spans="1:5" ht="12.65" customHeight="1">
      <c r="A229" s="173" t="s">
        <v>350</v>
      </c>
      <c r="B229" s="175"/>
      <c r="C229" s="191"/>
      <c r="D229" s="175">
        <f>SUM(C223:C228)</f>
        <v>9397831</v>
      </c>
      <c r="E229" s="175"/>
    </row>
    <row r="230" spans="1:5" ht="12.65" customHeight="1">
      <c r="A230" s="253" t="s">
        <v>351</v>
      </c>
      <c r="B230" s="253"/>
      <c r="C230" s="253"/>
      <c r="D230" s="253"/>
      <c r="E230" s="253"/>
    </row>
    <row r="231" spans="1:5" ht="12.65" customHeight="1">
      <c r="A231" s="171" t="s">
        <v>352</v>
      </c>
      <c r="B231" s="172" t="s">
        <v>256</v>
      </c>
      <c r="C231" s="189"/>
      <c r="D231" s="175"/>
      <c r="E231" s="175"/>
    </row>
    <row r="232" spans="1:5" ht="12.65" customHeight="1">
      <c r="A232" s="171"/>
      <c r="B232" s="172"/>
      <c r="C232" s="191"/>
      <c r="D232" s="175"/>
      <c r="E232" s="175"/>
    </row>
    <row r="233" spans="1:5" ht="12.65" customHeight="1">
      <c r="A233" s="171" t="s">
        <v>353</v>
      </c>
      <c r="B233" s="172" t="s">
        <v>256</v>
      </c>
      <c r="C233" s="174">
        <v>87945</v>
      </c>
      <c r="D233" s="175"/>
      <c r="E233" s="175"/>
    </row>
    <row r="234" spans="1:5" ht="12.65" customHeight="1">
      <c r="A234" s="171" t="s">
        <v>354</v>
      </c>
      <c r="B234" s="172" t="s">
        <v>256</v>
      </c>
      <c r="C234" s="189"/>
      <c r="D234" s="175"/>
      <c r="E234" s="175"/>
    </row>
    <row r="235" spans="1:5" ht="12.65" customHeight="1">
      <c r="A235" s="173"/>
      <c r="B235" s="175"/>
      <c r="C235" s="191"/>
      <c r="D235" s="175"/>
      <c r="E235" s="175"/>
    </row>
    <row r="236" spans="1:5" ht="12.65" customHeight="1">
      <c r="A236" s="171" t="s">
        <v>355</v>
      </c>
      <c r="B236" s="175"/>
      <c r="C236" s="191"/>
      <c r="D236" s="175">
        <f>SUM(C233:C235)</f>
        <v>87945</v>
      </c>
      <c r="E236" s="175"/>
    </row>
    <row r="237" spans="1:5" ht="12.65" customHeight="1">
      <c r="A237" s="253" t="s">
        <v>356</v>
      </c>
      <c r="B237" s="253"/>
      <c r="C237" s="253"/>
      <c r="D237" s="253"/>
      <c r="E237" s="253"/>
    </row>
    <row r="238" spans="1:5" ht="12.65" customHeight="1">
      <c r="A238" s="173" t="s">
        <v>357</v>
      </c>
      <c r="B238" s="172" t="s">
        <v>256</v>
      </c>
      <c r="C238" s="189"/>
      <c r="D238" s="175"/>
      <c r="E238" s="175"/>
    </row>
    <row r="239" spans="1:5" ht="12.65" customHeight="1">
      <c r="A239" s="173" t="s">
        <v>356</v>
      </c>
      <c r="B239" s="172" t="s">
        <v>256</v>
      </c>
      <c r="C239" s="189"/>
      <c r="D239" s="175"/>
      <c r="E239" s="175"/>
    </row>
    <row r="240" spans="1:5" ht="12.65" customHeight="1">
      <c r="A240" s="173" t="s">
        <v>358</v>
      </c>
      <c r="B240" s="175"/>
      <c r="C240" s="191"/>
      <c r="D240" s="175">
        <f>SUM(C238:C239)</f>
        <v>0</v>
      </c>
      <c r="E240" s="175"/>
    </row>
    <row r="241" spans="1:5" ht="12.65" customHeight="1">
      <c r="A241" s="173"/>
      <c r="B241" s="175"/>
      <c r="C241" s="191"/>
      <c r="D241" s="175"/>
      <c r="E241" s="175"/>
    </row>
    <row r="242" spans="1:5" ht="12.65" customHeight="1">
      <c r="A242" s="173" t="s">
        <v>359</v>
      </c>
      <c r="B242" s="175"/>
      <c r="C242" s="191"/>
      <c r="D242" s="175">
        <f>D221+D229+D236+D240</f>
        <v>9842465</v>
      </c>
      <c r="E242" s="175"/>
    </row>
    <row r="243" spans="1:5" ht="12.65" customHeight="1">
      <c r="A243" s="173"/>
      <c r="B243" s="173"/>
      <c r="C243" s="191"/>
      <c r="D243" s="175"/>
      <c r="E243" s="175"/>
    </row>
    <row r="244" spans="1:5" ht="12.65" customHeight="1">
      <c r="A244" s="173"/>
      <c r="B244" s="173"/>
      <c r="C244" s="191"/>
      <c r="D244" s="175"/>
      <c r="E244" s="175"/>
    </row>
    <row r="245" spans="1:5" ht="12.65" customHeight="1">
      <c r="A245" s="173"/>
      <c r="B245" s="173"/>
      <c r="C245" s="191"/>
      <c r="D245" s="175"/>
      <c r="E245" s="175"/>
    </row>
    <row r="246" spans="1:5" ht="12.65" customHeight="1">
      <c r="A246" s="173"/>
      <c r="B246" s="173"/>
      <c r="C246" s="191"/>
      <c r="D246" s="175"/>
      <c r="E246" s="175"/>
    </row>
    <row r="247" spans="1:5" ht="21.75" customHeight="1">
      <c r="A247" s="173"/>
      <c r="B247" s="173"/>
      <c r="C247" s="191"/>
      <c r="D247" s="175"/>
      <c r="E247" s="175"/>
    </row>
    <row r="248" spans="1:5" ht="12.45" customHeight="1">
      <c r="A248" s="208" t="s">
        <v>360</v>
      </c>
      <c r="B248" s="208"/>
      <c r="C248" s="208"/>
      <c r="D248" s="208"/>
      <c r="E248" s="208"/>
    </row>
    <row r="249" spans="1:5" ht="11.25" customHeight="1">
      <c r="A249" s="253" t="s">
        <v>361</v>
      </c>
      <c r="B249" s="253"/>
      <c r="C249" s="253"/>
      <c r="D249" s="253"/>
      <c r="E249" s="253"/>
    </row>
    <row r="250" spans="1:5" ht="12.45" customHeight="1">
      <c r="A250" s="173" t="s">
        <v>362</v>
      </c>
      <c r="B250" s="172" t="s">
        <v>256</v>
      </c>
      <c r="C250" s="174">
        <v>1956747</v>
      </c>
      <c r="D250" s="175"/>
      <c r="E250" s="175"/>
    </row>
    <row r="251" spans="1:5" ht="12.45" customHeight="1">
      <c r="A251" s="173" t="s">
        <v>363</v>
      </c>
      <c r="B251" s="172" t="s">
        <v>256</v>
      </c>
      <c r="C251" s="174"/>
      <c r="D251" s="175"/>
      <c r="E251" s="175"/>
    </row>
    <row r="252" spans="1:5" ht="12.45" customHeight="1">
      <c r="A252" s="173" t="s">
        <v>364</v>
      </c>
      <c r="B252" s="172" t="s">
        <v>256</v>
      </c>
      <c r="C252" s="174">
        <v>6621220</v>
      </c>
      <c r="D252" s="175"/>
      <c r="E252" s="175"/>
    </row>
    <row r="253" spans="1:5" ht="12.45" customHeight="1">
      <c r="A253" s="173" t="s">
        <v>365</v>
      </c>
      <c r="B253" s="172" t="s">
        <v>256</v>
      </c>
      <c r="C253" s="174">
        <v>3178672</v>
      </c>
      <c r="D253" s="175"/>
      <c r="E253" s="175"/>
    </row>
    <row r="254" spans="1:5" ht="12.45" customHeight="1">
      <c r="A254" s="173" t="s">
        <v>1241</v>
      </c>
      <c r="B254" s="172" t="s">
        <v>256</v>
      </c>
      <c r="C254" s="174">
        <v>409563</v>
      </c>
      <c r="D254" s="175"/>
      <c r="E254" s="175"/>
    </row>
    <row r="255" spans="1:5" ht="12.45" customHeight="1">
      <c r="A255" s="173" t="s">
        <v>366</v>
      </c>
      <c r="B255" s="172" t="s">
        <v>256</v>
      </c>
      <c r="C255" s="174">
        <v>231438</v>
      </c>
      <c r="D255" s="175"/>
      <c r="E255" s="175"/>
    </row>
    <row r="256" spans="1:5" ht="12.45" customHeight="1">
      <c r="A256" s="173" t="s">
        <v>367</v>
      </c>
      <c r="B256" s="172" t="s">
        <v>256</v>
      </c>
      <c r="C256" s="174"/>
      <c r="D256" s="175"/>
      <c r="E256" s="175"/>
    </row>
    <row r="257" spans="1:5" ht="12.45" customHeight="1">
      <c r="A257" s="173" t="s">
        <v>368</v>
      </c>
      <c r="B257" s="172" t="s">
        <v>256</v>
      </c>
      <c r="C257" s="174">
        <v>332259</v>
      </c>
      <c r="D257" s="175"/>
      <c r="E257" s="175"/>
    </row>
    <row r="258" spans="1:5" ht="12.45" customHeight="1">
      <c r="A258" s="173" t="s">
        <v>369</v>
      </c>
      <c r="B258" s="172" t="s">
        <v>256</v>
      </c>
      <c r="C258" s="174">
        <v>84928</v>
      </c>
      <c r="D258" s="175"/>
      <c r="E258" s="175"/>
    </row>
    <row r="259" spans="1:5" ht="12.45" customHeight="1">
      <c r="A259" s="173" t="s">
        <v>370</v>
      </c>
      <c r="B259" s="172" t="s">
        <v>256</v>
      </c>
      <c r="C259" s="189"/>
      <c r="D259" s="175"/>
      <c r="E259" s="175"/>
    </row>
    <row r="260" spans="1:5" ht="12.45" customHeight="1">
      <c r="A260" s="173" t="s">
        <v>371</v>
      </c>
      <c r="B260" s="175"/>
      <c r="C260" s="191"/>
      <c r="D260" s="175">
        <f>SUM(C250:C252)-C253+SUM(C254:C259)</f>
        <v>6457483</v>
      </c>
      <c r="E260" s="175"/>
    </row>
    <row r="261" spans="1:5" ht="11.25" customHeight="1">
      <c r="A261" s="253" t="s">
        <v>372</v>
      </c>
      <c r="B261" s="253"/>
      <c r="C261" s="253"/>
      <c r="D261" s="253"/>
      <c r="E261" s="253"/>
    </row>
    <row r="262" spans="1:5" ht="12.45" customHeight="1">
      <c r="A262" s="173" t="s">
        <v>362</v>
      </c>
      <c r="B262" s="172" t="s">
        <v>256</v>
      </c>
      <c r="C262" s="189">
        <v>0</v>
      </c>
      <c r="D262" s="175"/>
      <c r="E262" s="175"/>
    </row>
    <row r="263" spans="1:5" ht="12.45" customHeight="1">
      <c r="A263" s="173" t="s">
        <v>363</v>
      </c>
      <c r="B263" s="172" t="s">
        <v>256</v>
      </c>
      <c r="C263" s="189"/>
      <c r="D263" s="175"/>
      <c r="E263" s="175"/>
    </row>
    <row r="264" spans="1:5" ht="12.45" customHeight="1">
      <c r="A264" s="173" t="s">
        <v>373</v>
      </c>
      <c r="B264" s="172" t="s">
        <v>256</v>
      </c>
      <c r="C264" s="189"/>
      <c r="D264" s="175"/>
      <c r="E264" s="175"/>
    </row>
    <row r="265" spans="1:5" ht="12.45" customHeight="1">
      <c r="A265" s="173" t="s">
        <v>374</v>
      </c>
      <c r="B265" s="175"/>
      <c r="C265" s="191"/>
      <c r="D265" s="175">
        <f>SUM(C262:C264)</f>
        <v>0</v>
      </c>
      <c r="E265" s="175"/>
    </row>
    <row r="266" spans="1:5" ht="11.25" customHeight="1">
      <c r="A266" s="253" t="s">
        <v>375</v>
      </c>
      <c r="B266" s="253"/>
      <c r="C266" s="253"/>
      <c r="D266" s="253"/>
      <c r="E266" s="253"/>
    </row>
    <row r="267" spans="1:5" ht="12.45" customHeight="1">
      <c r="A267" s="173" t="s">
        <v>332</v>
      </c>
      <c r="B267" s="172" t="s">
        <v>256</v>
      </c>
      <c r="C267" s="174">
        <v>204226</v>
      </c>
      <c r="D267" s="175"/>
      <c r="E267" s="175"/>
    </row>
    <row r="268" spans="1:5" ht="12.45" customHeight="1">
      <c r="A268" s="173" t="s">
        <v>333</v>
      </c>
      <c r="B268" s="172" t="s">
        <v>256</v>
      </c>
      <c r="C268" s="174">
        <v>470947</v>
      </c>
      <c r="D268" s="175"/>
      <c r="E268" s="175"/>
    </row>
    <row r="269" spans="1:5" ht="12.45" customHeight="1">
      <c r="A269" s="173" t="s">
        <v>334</v>
      </c>
      <c r="B269" s="172" t="s">
        <v>256</v>
      </c>
      <c r="C269" s="174">
        <v>10312703</v>
      </c>
      <c r="D269" s="175"/>
      <c r="E269" s="175"/>
    </row>
    <row r="270" spans="1:5" ht="12.45" customHeight="1">
      <c r="A270" s="173" t="s">
        <v>376</v>
      </c>
      <c r="B270" s="172" t="s">
        <v>256</v>
      </c>
      <c r="C270" s="174"/>
      <c r="D270" s="175"/>
      <c r="E270" s="175"/>
    </row>
    <row r="271" spans="1:5" ht="12.45" customHeight="1">
      <c r="A271" s="173" t="s">
        <v>377</v>
      </c>
      <c r="B271" s="172" t="s">
        <v>256</v>
      </c>
      <c r="C271" s="174">
        <v>6983565</v>
      </c>
      <c r="D271" s="175"/>
      <c r="E271" s="175"/>
    </row>
    <row r="272" spans="1:5" ht="12.45" customHeight="1">
      <c r="A272" s="173" t="s">
        <v>378</v>
      </c>
      <c r="B272" s="172" t="s">
        <v>256</v>
      </c>
      <c r="C272" s="174">
        <v>4085094</v>
      </c>
      <c r="D272" s="175"/>
      <c r="E272" s="175"/>
    </row>
    <row r="273" spans="1:5" ht="12.45" customHeight="1">
      <c r="A273" s="173" t="s">
        <v>339</v>
      </c>
      <c r="B273" s="172" t="s">
        <v>256</v>
      </c>
      <c r="C273" s="174"/>
      <c r="D273" s="175"/>
      <c r="E273" s="175"/>
    </row>
    <row r="274" spans="1:5" ht="12.45" customHeight="1">
      <c r="A274" s="173" t="s">
        <v>340</v>
      </c>
      <c r="B274" s="172" t="s">
        <v>256</v>
      </c>
      <c r="C274" s="174">
        <v>176927</v>
      </c>
      <c r="D274" s="175"/>
      <c r="E274" s="175"/>
    </row>
    <row r="275" spans="1:5" ht="12.45" customHeight="1">
      <c r="A275" s="173" t="s">
        <v>379</v>
      </c>
      <c r="B275" s="175"/>
      <c r="C275" s="191"/>
      <c r="D275" s="175">
        <f>SUM(C267:C274)</f>
        <v>22233462</v>
      </c>
      <c r="E275" s="175"/>
    </row>
    <row r="276" spans="1:5" ht="12.65" customHeight="1">
      <c r="A276" s="173" t="s">
        <v>380</v>
      </c>
      <c r="B276" s="172" t="s">
        <v>256</v>
      </c>
      <c r="C276" s="363">
        <v>14633003</v>
      </c>
      <c r="D276" s="175"/>
      <c r="E276" s="175"/>
    </row>
    <row r="277" spans="1:5" ht="12.65" customHeight="1">
      <c r="A277" s="173" t="s">
        <v>381</v>
      </c>
      <c r="B277" s="175"/>
      <c r="C277" s="191"/>
      <c r="D277" s="175">
        <f>D275-C276</f>
        <v>7600459</v>
      </c>
      <c r="E277" s="175"/>
    </row>
    <row r="278" spans="1:5" ht="12.65" customHeight="1">
      <c r="A278" s="253" t="s">
        <v>382</v>
      </c>
      <c r="B278" s="253"/>
      <c r="C278" s="253"/>
      <c r="D278" s="253"/>
      <c r="E278" s="253"/>
    </row>
    <row r="279" spans="1:5" ht="12.65" customHeight="1">
      <c r="A279" s="173" t="s">
        <v>383</v>
      </c>
      <c r="B279" s="172" t="s">
        <v>256</v>
      </c>
      <c r="C279" s="189"/>
      <c r="D279" s="175"/>
      <c r="E279" s="175"/>
    </row>
    <row r="280" spans="1:5" ht="12.65" customHeight="1">
      <c r="A280" s="173" t="s">
        <v>384</v>
      </c>
      <c r="B280" s="172" t="s">
        <v>256</v>
      </c>
      <c r="C280" s="189"/>
      <c r="D280" s="175"/>
      <c r="E280" s="175"/>
    </row>
    <row r="281" spans="1:5" ht="12.65" customHeight="1">
      <c r="A281" s="173" t="s">
        <v>385</v>
      </c>
      <c r="B281" s="172" t="s">
        <v>256</v>
      </c>
      <c r="C281" s="189">
        <v>2462778</v>
      </c>
      <c r="D281" s="175"/>
      <c r="E281" s="175"/>
    </row>
    <row r="282" spans="1:5" ht="12.65" customHeight="1">
      <c r="A282" s="173" t="s">
        <v>373</v>
      </c>
      <c r="B282" s="172" t="s">
        <v>256</v>
      </c>
      <c r="C282" s="189"/>
      <c r="D282" s="175"/>
      <c r="E282" s="175"/>
    </row>
    <row r="283" spans="1:5" ht="12.65" customHeight="1">
      <c r="A283" s="173" t="s">
        <v>386</v>
      </c>
      <c r="B283" s="175"/>
      <c r="C283" s="191"/>
      <c r="D283" s="175">
        <f>C279-C280+C281+C282</f>
        <v>2462778</v>
      </c>
      <c r="E283" s="175"/>
    </row>
    <row r="284" spans="1:5" ht="12.65" customHeight="1">
      <c r="A284" s="173"/>
      <c r="B284" s="175"/>
      <c r="C284" s="191"/>
      <c r="D284" s="175"/>
      <c r="E284" s="175"/>
    </row>
    <row r="285" spans="1:5" ht="12.65" customHeight="1">
      <c r="A285" s="253" t="s">
        <v>387</v>
      </c>
      <c r="B285" s="253"/>
      <c r="C285" s="253"/>
      <c r="D285" s="253"/>
      <c r="E285" s="253"/>
    </row>
    <row r="286" spans="1:5" ht="12.65" customHeight="1">
      <c r="A286" s="173" t="s">
        <v>388</v>
      </c>
      <c r="B286" s="172" t="s">
        <v>256</v>
      </c>
      <c r="C286" s="189"/>
      <c r="D286" s="175"/>
      <c r="E286" s="175"/>
    </row>
    <row r="287" spans="1:5" ht="12.65" customHeight="1">
      <c r="A287" s="173" t="s">
        <v>389</v>
      </c>
      <c r="B287" s="172" t="s">
        <v>256</v>
      </c>
      <c r="C287" s="189"/>
      <c r="D287" s="175"/>
      <c r="E287" s="175"/>
    </row>
    <row r="288" spans="1:5" ht="12.65" customHeight="1">
      <c r="A288" s="173" t="s">
        <v>390</v>
      </c>
      <c r="B288" s="172" t="s">
        <v>256</v>
      </c>
      <c r="C288" s="189"/>
      <c r="D288" s="175"/>
      <c r="E288" s="175"/>
    </row>
    <row r="289" spans="1:5" ht="12.65" customHeight="1">
      <c r="A289" s="173" t="s">
        <v>391</v>
      </c>
      <c r="B289" s="172" t="s">
        <v>256</v>
      </c>
      <c r="C289" s="189"/>
      <c r="D289" s="175"/>
      <c r="E289" s="175"/>
    </row>
    <row r="290" spans="1:5" ht="12.65" customHeight="1">
      <c r="A290" s="173" t="s">
        <v>392</v>
      </c>
      <c r="B290" s="175"/>
      <c r="C290" s="191"/>
      <c r="D290" s="175">
        <f>SUM(C286:C289)</f>
        <v>0</v>
      </c>
      <c r="E290" s="175"/>
    </row>
    <row r="291" spans="1:5" ht="12.65" customHeight="1">
      <c r="A291" s="173"/>
      <c r="B291" s="175"/>
      <c r="C291" s="191"/>
      <c r="D291" s="175"/>
      <c r="E291" s="175"/>
    </row>
    <row r="292" spans="1:5" ht="12.65" customHeight="1">
      <c r="A292" s="173" t="s">
        <v>393</v>
      </c>
      <c r="B292" s="175"/>
      <c r="C292" s="191"/>
      <c r="D292" s="175">
        <f>D260+D265+D277+D283+D290</f>
        <v>16520720</v>
      </c>
      <c r="E292" s="175"/>
    </row>
    <row r="293" spans="1:5" ht="12.65" customHeight="1">
      <c r="A293" s="173"/>
      <c r="B293" s="173"/>
      <c r="C293" s="191"/>
      <c r="D293" s="175"/>
      <c r="E293" s="175"/>
    </row>
    <row r="294" spans="1:5" ht="12.65" customHeight="1">
      <c r="A294" s="173"/>
      <c r="B294" s="173"/>
      <c r="C294" s="191"/>
      <c r="D294" s="175"/>
      <c r="E294" s="175"/>
    </row>
    <row r="295" spans="1:5" ht="12.65" customHeight="1">
      <c r="A295" s="173"/>
      <c r="B295" s="173"/>
      <c r="C295" s="191"/>
      <c r="D295" s="175"/>
      <c r="E295" s="175"/>
    </row>
    <row r="296" spans="1:5" ht="12.65" customHeight="1">
      <c r="A296" s="173"/>
      <c r="B296" s="173"/>
      <c r="C296" s="191"/>
      <c r="D296" s="175"/>
      <c r="E296" s="175"/>
    </row>
    <row r="297" spans="1:5" ht="12.65" customHeight="1">
      <c r="A297" s="173"/>
      <c r="B297" s="173"/>
      <c r="C297" s="191"/>
      <c r="D297" s="175"/>
      <c r="E297" s="175"/>
    </row>
    <row r="298" spans="1:5" ht="12.65" customHeight="1">
      <c r="A298" s="173"/>
      <c r="B298" s="173"/>
      <c r="C298" s="191"/>
      <c r="D298" s="175"/>
      <c r="E298" s="175"/>
    </row>
    <row r="299" spans="1:5" ht="12.65" customHeight="1">
      <c r="A299" s="173"/>
      <c r="B299" s="173"/>
      <c r="C299" s="191"/>
      <c r="D299" s="175"/>
      <c r="E299" s="175"/>
    </row>
    <row r="300" spans="1:5" ht="12.65" customHeight="1">
      <c r="A300" s="173"/>
      <c r="B300" s="173"/>
      <c r="C300" s="191"/>
      <c r="D300" s="175"/>
      <c r="E300" s="175"/>
    </row>
    <row r="301" spans="1:5" ht="20.25" customHeight="1">
      <c r="A301" s="173"/>
      <c r="B301" s="173"/>
      <c r="C301" s="191"/>
      <c r="D301" s="175"/>
      <c r="E301" s="175"/>
    </row>
    <row r="302" spans="1:5" ht="12.65" customHeight="1">
      <c r="A302" s="208" t="s">
        <v>394</v>
      </c>
      <c r="B302" s="208"/>
      <c r="C302" s="208"/>
      <c r="D302" s="208"/>
      <c r="E302" s="208"/>
    </row>
    <row r="303" spans="1:5" ht="14.25" customHeight="1">
      <c r="A303" s="253" t="s">
        <v>395</v>
      </c>
      <c r="B303" s="253"/>
      <c r="C303" s="253"/>
      <c r="D303" s="253"/>
      <c r="E303" s="253"/>
    </row>
    <row r="304" spans="1:5" ht="12.65" customHeight="1">
      <c r="A304" s="173" t="s">
        <v>396</v>
      </c>
      <c r="B304" s="172" t="s">
        <v>256</v>
      </c>
      <c r="C304" s="174"/>
      <c r="D304" s="175"/>
      <c r="E304" s="175"/>
    </row>
    <row r="305" spans="1:5" ht="12.65" customHeight="1">
      <c r="A305" s="173" t="s">
        <v>397</v>
      </c>
      <c r="B305" s="172" t="s">
        <v>256</v>
      </c>
      <c r="C305" s="174">
        <v>1066551</v>
      </c>
      <c r="D305" s="175"/>
      <c r="E305" s="175"/>
    </row>
    <row r="306" spans="1:5" ht="12.65" customHeight="1">
      <c r="A306" s="173" t="s">
        <v>398</v>
      </c>
      <c r="B306" s="172" t="s">
        <v>256</v>
      </c>
      <c r="C306" s="174">
        <v>930842</v>
      </c>
      <c r="D306" s="175"/>
      <c r="E306" s="175"/>
    </row>
    <row r="307" spans="1:5" ht="12.65" customHeight="1">
      <c r="A307" s="173" t="s">
        <v>399</v>
      </c>
      <c r="B307" s="172" t="s">
        <v>256</v>
      </c>
      <c r="C307" s="174">
        <v>32283</v>
      </c>
      <c r="D307" s="175"/>
      <c r="E307" s="175"/>
    </row>
    <row r="308" spans="1:5" ht="12.65" customHeight="1">
      <c r="A308" s="173" t="s">
        <v>400</v>
      </c>
      <c r="B308" s="172" t="s">
        <v>256</v>
      </c>
      <c r="C308" s="174"/>
      <c r="D308" s="175"/>
      <c r="E308" s="175"/>
    </row>
    <row r="309" spans="1:5" ht="12.65" customHeight="1">
      <c r="A309" s="173" t="s">
        <v>1242</v>
      </c>
      <c r="B309" s="172" t="s">
        <v>256</v>
      </c>
      <c r="C309" s="174"/>
      <c r="D309" s="175"/>
      <c r="E309" s="175"/>
    </row>
    <row r="310" spans="1:5" ht="12.65" customHeight="1">
      <c r="A310" s="173" t="s">
        <v>401</v>
      </c>
      <c r="B310" s="172" t="s">
        <v>256</v>
      </c>
      <c r="C310" s="174"/>
      <c r="D310" s="175"/>
      <c r="E310" s="175"/>
    </row>
    <row r="311" spans="1:5" ht="12.65" customHeight="1">
      <c r="A311" s="173" t="s">
        <v>402</v>
      </c>
      <c r="B311" s="172" t="s">
        <v>256</v>
      </c>
      <c r="C311" s="174"/>
      <c r="D311" s="175"/>
      <c r="E311" s="175"/>
    </row>
    <row r="312" spans="1:5" ht="12.65" customHeight="1">
      <c r="A312" s="173" t="s">
        <v>403</v>
      </c>
      <c r="B312" s="172" t="s">
        <v>256</v>
      </c>
      <c r="C312" s="174">
        <v>2464665</v>
      </c>
      <c r="D312" s="175"/>
      <c r="E312" s="175"/>
    </row>
    <row r="313" spans="1:5" ht="12.65" customHeight="1">
      <c r="A313" s="173" t="s">
        <v>404</v>
      </c>
      <c r="B313" s="172" t="s">
        <v>256</v>
      </c>
      <c r="C313" s="174">
        <v>797541</v>
      </c>
      <c r="D313" s="175"/>
      <c r="E313" s="175"/>
    </row>
    <row r="314" spans="1:5" ht="12.65" customHeight="1">
      <c r="A314" s="173" t="s">
        <v>405</v>
      </c>
      <c r="B314" s="175"/>
      <c r="C314" s="191"/>
      <c r="D314" s="175">
        <f>SUM(C304:C313)</f>
        <v>5291882</v>
      </c>
      <c r="E314" s="175"/>
    </row>
    <row r="315" spans="1:5" ht="12.65" customHeight="1">
      <c r="A315" s="253" t="s">
        <v>406</v>
      </c>
      <c r="B315" s="253"/>
      <c r="C315" s="253"/>
      <c r="D315" s="253"/>
      <c r="E315" s="253"/>
    </row>
    <row r="316" spans="1:5" ht="12.65" customHeight="1">
      <c r="A316" s="173" t="s">
        <v>407</v>
      </c>
      <c r="B316" s="172" t="s">
        <v>256</v>
      </c>
      <c r="C316" s="189"/>
      <c r="D316" s="175"/>
      <c r="E316" s="175"/>
    </row>
    <row r="317" spans="1:5" ht="12.65" customHeight="1">
      <c r="A317" s="173" t="s">
        <v>408</v>
      </c>
      <c r="B317" s="172" t="s">
        <v>256</v>
      </c>
      <c r="C317" s="189"/>
      <c r="D317" s="175"/>
      <c r="E317" s="175"/>
    </row>
    <row r="318" spans="1:5" ht="12.65" customHeight="1">
      <c r="A318" s="173" t="s">
        <v>409</v>
      </c>
      <c r="B318" s="172" t="s">
        <v>256</v>
      </c>
      <c r="C318" s="189"/>
      <c r="D318" s="175"/>
      <c r="E318" s="175"/>
    </row>
    <row r="319" spans="1:5" ht="12.65" customHeight="1">
      <c r="A319" s="173" t="s">
        <v>410</v>
      </c>
      <c r="B319" s="175"/>
      <c r="C319" s="191"/>
      <c r="D319" s="175">
        <f>SUM(C316:C318)</f>
        <v>0</v>
      </c>
      <c r="E319" s="175"/>
    </row>
    <row r="320" spans="1:5" ht="12.65" customHeight="1">
      <c r="A320" s="253" t="s">
        <v>411</v>
      </c>
      <c r="B320" s="253"/>
      <c r="C320" s="253"/>
      <c r="D320" s="253"/>
      <c r="E320" s="253"/>
    </row>
    <row r="321" spans="1:5" ht="12.65" customHeight="1">
      <c r="A321" s="173" t="s">
        <v>412</v>
      </c>
      <c r="B321" s="172" t="s">
        <v>256</v>
      </c>
      <c r="C321" s="189"/>
      <c r="D321" s="175"/>
      <c r="E321" s="175"/>
    </row>
    <row r="322" spans="1:5" ht="12.65" customHeight="1">
      <c r="A322" s="173" t="s">
        <v>413</v>
      </c>
      <c r="B322" s="172" t="s">
        <v>256</v>
      </c>
      <c r="C322" s="189"/>
      <c r="D322" s="175"/>
      <c r="E322" s="175"/>
    </row>
    <row r="323" spans="1:5" ht="12.65" customHeight="1">
      <c r="A323" s="173" t="s">
        <v>414</v>
      </c>
      <c r="B323" s="172" t="s">
        <v>256</v>
      </c>
      <c r="C323" s="174">
        <v>317384</v>
      </c>
      <c r="D323" s="175"/>
      <c r="E323" s="175"/>
    </row>
    <row r="324" spans="1:5" ht="12.65" customHeight="1">
      <c r="A324" s="171" t="s">
        <v>415</v>
      </c>
      <c r="B324" s="172" t="s">
        <v>256</v>
      </c>
      <c r="C324" s="174"/>
      <c r="D324" s="175"/>
      <c r="E324" s="175"/>
    </row>
    <row r="325" spans="1:5" ht="12.65" customHeight="1">
      <c r="A325" s="173" t="s">
        <v>416</v>
      </c>
      <c r="B325" s="172" t="s">
        <v>256</v>
      </c>
      <c r="C325" s="174">
        <v>9140748</v>
      </c>
      <c r="D325" s="175"/>
      <c r="E325" s="175"/>
    </row>
    <row r="326" spans="1:5" ht="12.65" customHeight="1">
      <c r="A326" s="171" t="s">
        <v>417</v>
      </c>
      <c r="B326" s="172" t="s">
        <v>256</v>
      </c>
      <c r="C326" s="189"/>
      <c r="D326" s="175"/>
      <c r="E326" s="175"/>
    </row>
    <row r="327" spans="1:5" ht="12.65" customHeight="1">
      <c r="A327" s="173" t="s">
        <v>418</v>
      </c>
      <c r="B327" s="172" t="s">
        <v>256</v>
      </c>
      <c r="C327" s="189">
        <v>0</v>
      </c>
      <c r="D327" s="175"/>
      <c r="E327" s="175"/>
    </row>
    <row r="328" spans="1:5" ht="19.5" customHeight="1">
      <c r="A328" s="173" t="s">
        <v>203</v>
      </c>
      <c r="B328" s="175"/>
      <c r="C328" s="191"/>
      <c r="D328" s="175">
        <f>SUM(C321:C327)</f>
        <v>9458132</v>
      </c>
      <c r="E328" s="175"/>
    </row>
    <row r="329" spans="1:5" ht="12.65" customHeight="1">
      <c r="A329" s="173" t="s">
        <v>419</v>
      </c>
      <c r="B329" s="175"/>
      <c r="C329" s="191"/>
      <c r="D329" s="175">
        <f>C313</f>
        <v>797541</v>
      </c>
      <c r="E329" s="175"/>
    </row>
    <row r="330" spans="1:5" ht="12.65" customHeight="1">
      <c r="A330" s="173" t="s">
        <v>420</v>
      </c>
      <c r="B330" s="175"/>
      <c r="C330" s="191"/>
      <c r="D330" s="175">
        <f>D328-D329</f>
        <v>8660591</v>
      </c>
      <c r="E330" s="175"/>
    </row>
    <row r="331" spans="1:5" ht="12.65" customHeight="1">
      <c r="A331" s="173"/>
      <c r="B331" s="175"/>
      <c r="C331" s="191"/>
      <c r="D331" s="175"/>
      <c r="E331" s="175"/>
    </row>
    <row r="332" spans="1:5" ht="12.65" customHeight="1">
      <c r="A332" s="173" t="s">
        <v>421</v>
      </c>
      <c r="B332" s="172" t="s">
        <v>256</v>
      </c>
      <c r="C332" s="364">
        <f>2072891+495356</f>
        <v>2568247</v>
      </c>
      <c r="D332" s="175"/>
      <c r="E332" s="175"/>
    </row>
    <row r="333" spans="1:5" ht="12.65" customHeight="1">
      <c r="A333" s="173"/>
      <c r="B333" s="172"/>
      <c r="C333" s="228"/>
      <c r="D333" s="175"/>
      <c r="E333" s="175"/>
    </row>
    <row r="334" spans="1:5" ht="12.65" customHeight="1">
      <c r="A334" s="173" t="s">
        <v>1142</v>
      </c>
      <c r="B334" s="172" t="s">
        <v>256</v>
      </c>
      <c r="C334" s="222"/>
      <c r="D334" s="175"/>
      <c r="E334" s="175"/>
    </row>
    <row r="335" spans="1:5" ht="12.65" customHeight="1">
      <c r="A335" s="173" t="s">
        <v>1143</v>
      </c>
      <c r="B335" s="172" t="s">
        <v>256</v>
      </c>
      <c r="C335" s="222"/>
      <c r="D335" s="175"/>
      <c r="E335" s="175"/>
    </row>
    <row r="336" spans="1:5" ht="12.65" customHeight="1">
      <c r="A336" s="173" t="s">
        <v>423</v>
      </c>
      <c r="B336" s="172" t="s">
        <v>256</v>
      </c>
      <c r="C336" s="222"/>
      <c r="D336" s="175"/>
      <c r="E336" s="175"/>
    </row>
    <row r="337" spans="1:5" ht="12.65" customHeight="1">
      <c r="A337" s="173" t="s">
        <v>422</v>
      </c>
      <c r="B337" s="172" t="s">
        <v>256</v>
      </c>
      <c r="C337" s="189"/>
      <c r="D337" s="175"/>
      <c r="E337" s="175"/>
    </row>
    <row r="338" spans="1:5" ht="12.65" customHeight="1">
      <c r="A338" s="173" t="s">
        <v>1253</v>
      </c>
      <c r="B338" s="172" t="s">
        <v>256</v>
      </c>
      <c r="C338" s="189"/>
      <c r="D338" s="175"/>
      <c r="E338" s="175"/>
    </row>
    <row r="339" spans="1:5" ht="12.65" customHeight="1">
      <c r="A339" s="173" t="s">
        <v>424</v>
      </c>
      <c r="B339" s="175"/>
      <c r="C339" s="191"/>
      <c r="D339" s="175">
        <f>D314+D319+D330+C332+C336+C337</f>
        <v>16520720</v>
      </c>
      <c r="E339" s="175"/>
    </row>
    <row r="340" spans="1:5" ht="12.65" customHeight="1">
      <c r="A340" s="173"/>
      <c r="B340" s="175"/>
      <c r="C340" s="191"/>
      <c r="D340" s="175"/>
      <c r="E340" s="175"/>
    </row>
    <row r="341" spans="1:5" ht="12.65" customHeight="1">
      <c r="A341" s="173" t="s">
        <v>425</v>
      </c>
      <c r="B341" s="175"/>
      <c r="C341" s="191"/>
      <c r="D341" s="175">
        <f>D292</f>
        <v>16520720</v>
      </c>
      <c r="E341" s="175"/>
    </row>
    <row r="342" spans="1:5" ht="12.65" customHeight="1">
      <c r="A342" s="173"/>
      <c r="B342" s="173"/>
      <c r="C342" s="191"/>
      <c r="D342" s="175"/>
      <c r="E342" s="175"/>
    </row>
    <row r="343" spans="1:5" ht="12.65" customHeight="1">
      <c r="A343" s="173"/>
      <c r="B343" s="173"/>
      <c r="C343" s="191"/>
      <c r="D343" s="175"/>
      <c r="E343" s="175"/>
    </row>
    <row r="344" spans="1:5" ht="12.65" customHeight="1">
      <c r="A344" s="173"/>
      <c r="B344" s="173"/>
      <c r="C344" s="191"/>
      <c r="D344" s="175"/>
      <c r="E344" s="175"/>
    </row>
    <row r="345" spans="1:5" ht="12.65" customHeight="1">
      <c r="A345" s="173"/>
      <c r="B345" s="173"/>
      <c r="C345" s="191"/>
      <c r="D345" s="175"/>
      <c r="E345" s="175"/>
    </row>
    <row r="346" spans="1:5" ht="12.65" customHeight="1">
      <c r="A346" s="173"/>
      <c r="B346" s="173"/>
      <c r="C346" s="191"/>
      <c r="D346" s="175"/>
      <c r="E346" s="175"/>
    </row>
    <row r="347" spans="1:5" ht="12.65" customHeight="1">
      <c r="A347" s="173"/>
      <c r="B347" s="173"/>
      <c r="C347" s="191"/>
      <c r="D347" s="175"/>
      <c r="E347" s="175"/>
    </row>
    <row r="348" spans="1:5" ht="12.65" customHeight="1">
      <c r="A348" s="173"/>
      <c r="B348" s="173"/>
      <c r="C348" s="191"/>
      <c r="D348" s="175"/>
      <c r="E348" s="175"/>
    </row>
    <row r="349" spans="1:5" ht="12.65" customHeight="1">
      <c r="A349" s="173"/>
      <c r="B349" s="173"/>
      <c r="C349" s="191"/>
      <c r="D349" s="175"/>
      <c r="E349" s="175"/>
    </row>
    <row r="350" spans="1:5" ht="12.65" customHeight="1">
      <c r="A350" s="173"/>
      <c r="B350" s="173"/>
      <c r="C350" s="191"/>
      <c r="D350" s="175"/>
      <c r="E350" s="175"/>
    </row>
    <row r="351" spans="1:5" ht="12.65" customHeight="1">
      <c r="A351" s="173"/>
      <c r="B351" s="173"/>
      <c r="C351" s="191"/>
      <c r="D351" s="175"/>
      <c r="E351" s="175"/>
    </row>
    <row r="352" spans="1:5" ht="12.65" customHeight="1">
      <c r="A352" s="173"/>
      <c r="B352" s="173"/>
      <c r="C352" s="191"/>
      <c r="D352" s="175"/>
      <c r="E352" s="175"/>
    </row>
    <row r="353" spans="1:5" ht="12.65" customHeight="1">
      <c r="A353" s="173"/>
      <c r="B353" s="173"/>
      <c r="C353" s="191"/>
      <c r="D353" s="175"/>
      <c r="E353" s="175"/>
    </row>
    <row r="354" spans="1:5" ht="12.65" customHeight="1">
      <c r="A354" s="173"/>
      <c r="B354" s="173"/>
      <c r="C354" s="191"/>
      <c r="D354" s="175"/>
      <c r="E354" s="175"/>
    </row>
    <row r="355" spans="1:5" ht="12.65" customHeight="1">
      <c r="A355" s="173"/>
      <c r="B355" s="173"/>
      <c r="C355" s="191"/>
      <c r="D355" s="175"/>
      <c r="E355" s="175"/>
    </row>
    <row r="356" spans="1:5" ht="20.25" customHeight="1">
      <c r="A356" s="173"/>
      <c r="B356" s="173"/>
      <c r="C356" s="191"/>
      <c r="D356" s="175"/>
      <c r="E356" s="175"/>
    </row>
    <row r="357" spans="1:5" ht="12.65" customHeight="1">
      <c r="A357" s="208" t="s">
        <v>426</v>
      </c>
      <c r="B357" s="208"/>
      <c r="C357" s="208"/>
      <c r="D357" s="208"/>
      <c r="E357" s="208"/>
    </row>
    <row r="358" spans="1:5" ht="12.65" customHeight="1">
      <c r="A358" s="253" t="s">
        <v>427</v>
      </c>
      <c r="B358" s="253"/>
      <c r="C358" s="253"/>
      <c r="D358" s="253"/>
      <c r="E358" s="253"/>
    </row>
    <row r="359" spans="1:5" ht="12.65" customHeight="1">
      <c r="A359" s="173" t="s">
        <v>428</v>
      </c>
      <c r="B359" s="172" t="s">
        <v>256</v>
      </c>
      <c r="C359" s="189">
        <v>8999927</v>
      </c>
      <c r="D359" s="175"/>
      <c r="E359" s="175"/>
    </row>
    <row r="360" spans="1:5" ht="12.65" customHeight="1">
      <c r="A360" s="173" t="s">
        <v>429</v>
      </c>
      <c r="B360" s="172" t="s">
        <v>256</v>
      </c>
      <c r="C360" s="189">
        <v>19907695</v>
      </c>
      <c r="D360" s="175"/>
      <c r="E360" s="175"/>
    </row>
    <row r="361" spans="1:5" ht="12.65" customHeight="1">
      <c r="A361" s="173" t="s">
        <v>430</v>
      </c>
      <c r="B361" s="175"/>
      <c r="C361" s="191"/>
      <c r="D361" s="175">
        <f>SUM(C359:C360)</f>
        <v>28907622</v>
      </c>
      <c r="E361" s="175"/>
    </row>
    <row r="362" spans="1:5" ht="12.65" customHeight="1">
      <c r="A362" s="253" t="s">
        <v>431</v>
      </c>
      <c r="B362" s="253"/>
      <c r="C362" s="253"/>
      <c r="D362" s="253"/>
      <c r="E362" s="253"/>
    </row>
    <row r="363" spans="1:5" ht="12.65" customHeight="1">
      <c r="A363" s="173" t="s">
        <v>1255</v>
      </c>
      <c r="B363" s="253"/>
      <c r="C363" s="189">
        <v>356689</v>
      </c>
      <c r="D363" s="175"/>
      <c r="E363" s="253"/>
    </row>
    <row r="364" spans="1:5" ht="12.65" customHeight="1">
      <c r="A364" s="173" t="s">
        <v>432</v>
      </c>
      <c r="B364" s="172" t="s">
        <v>256</v>
      </c>
      <c r="C364" s="189">
        <v>9397831</v>
      </c>
      <c r="D364" s="175"/>
      <c r="E364" s="175"/>
    </row>
    <row r="365" spans="1:5" ht="12.65" customHeight="1">
      <c r="A365" s="173" t="s">
        <v>433</v>
      </c>
      <c r="B365" s="172" t="s">
        <v>256</v>
      </c>
      <c r="C365" s="189">
        <v>87945</v>
      </c>
      <c r="D365" s="175"/>
      <c r="E365" s="175"/>
    </row>
    <row r="366" spans="1:5" ht="12.65" customHeight="1">
      <c r="A366" s="173" t="s">
        <v>434</v>
      </c>
      <c r="B366" s="172" t="s">
        <v>256</v>
      </c>
      <c r="C366" s="189"/>
      <c r="D366" s="175"/>
      <c r="E366" s="175"/>
    </row>
    <row r="367" spans="1:5" ht="12.65" customHeight="1">
      <c r="A367" s="173" t="s">
        <v>359</v>
      </c>
      <c r="B367" s="175"/>
      <c r="C367" s="191"/>
      <c r="D367" s="175">
        <f>SUM(C363:C366)</f>
        <v>9842465</v>
      </c>
      <c r="E367" s="175"/>
    </row>
    <row r="368" spans="1:5" ht="12.65" customHeight="1">
      <c r="A368" s="173" t="s">
        <v>435</v>
      </c>
      <c r="B368" s="175"/>
      <c r="C368" s="191"/>
      <c r="D368" s="175">
        <f>D361-D367</f>
        <v>19065157</v>
      </c>
      <c r="E368" s="175"/>
    </row>
    <row r="369" spans="1:5" ht="12.65" customHeight="1">
      <c r="A369" s="253" t="s">
        <v>436</v>
      </c>
      <c r="B369" s="253"/>
      <c r="C369" s="253"/>
      <c r="D369" s="253"/>
      <c r="E369" s="253"/>
    </row>
    <row r="370" spans="1:5" ht="12.65" customHeight="1">
      <c r="A370" s="173" t="s">
        <v>437</v>
      </c>
      <c r="B370" s="172" t="s">
        <v>256</v>
      </c>
      <c r="C370" s="189">
        <v>1432258</v>
      </c>
      <c r="D370" s="175"/>
      <c r="E370" s="175"/>
    </row>
    <row r="371" spans="1:5" ht="12.65" customHeight="1">
      <c r="A371" s="173" t="s">
        <v>438</v>
      </c>
      <c r="B371" s="172" t="s">
        <v>256</v>
      </c>
      <c r="C371" s="189">
        <v>1692191</v>
      </c>
      <c r="D371" s="175"/>
      <c r="E371" s="175"/>
    </row>
    <row r="372" spans="1:5" ht="12.65" customHeight="1">
      <c r="A372" s="173" t="s">
        <v>439</v>
      </c>
      <c r="B372" s="175"/>
      <c r="C372" s="191"/>
      <c r="D372" s="175">
        <f>SUM(C370:C371)</f>
        <v>3124449</v>
      </c>
      <c r="E372" s="175"/>
    </row>
    <row r="373" spans="1:5" ht="12.65" customHeight="1">
      <c r="A373" s="173" t="s">
        <v>440</v>
      </c>
      <c r="B373" s="175"/>
      <c r="C373" s="191"/>
      <c r="D373" s="175">
        <f>D368+D372</f>
        <v>22189606</v>
      </c>
      <c r="E373" s="175"/>
    </row>
    <row r="374" spans="1:5" ht="12.65" customHeight="1">
      <c r="A374" s="173"/>
      <c r="B374" s="175"/>
      <c r="C374" s="191"/>
      <c r="D374" s="175"/>
      <c r="E374" s="175"/>
    </row>
    <row r="375" spans="1:5" ht="12.65" customHeight="1">
      <c r="A375" s="173"/>
      <c r="B375" s="175"/>
      <c r="C375" s="191"/>
      <c r="D375" s="175"/>
      <c r="E375" s="175"/>
    </row>
    <row r="376" spans="1:5" ht="12.65" customHeight="1">
      <c r="A376" s="173"/>
      <c r="B376" s="175"/>
      <c r="C376" s="191"/>
      <c r="D376" s="175"/>
      <c r="E376" s="175"/>
    </row>
    <row r="377" spans="1:5" ht="12.65" customHeight="1">
      <c r="A377" s="253" t="s">
        <v>441</v>
      </c>
      <c r="B377" s="253"/>
      <c r="C377" s="253"/>
      <c r="D377" s="253"/>
      <c r="E377" s="253"/>
    </row>
    <row r="378" spans="1:5" ht="12.65" customHeight="1">
      <c r="A378" s="173" t="s">
        <v>442</v>
      </c>
      <c r="B378" s="172" t="s">
        <v>256</v>
      </c>
      <c r="C378" s="189">
        <v>10106661</v>
      </c>
      <c r="D378" s="175"/>
      <c r="E378" s="175"/>
    </row>
    <row r="379" spans="1:5" ht="12.65" customHeight="1">
      <c r="A379" s="173" t="s">
        <v>3</v>
      </c>
      <c r="B379" s="172" t="s">
        <v>256</v>
      </c>
      <c r="C379" s="189">
        <v>1943853</v>
      </c>
      <c r="D379" s="175"/>
      <c r="E379" s="175"/>
    </row>
    <row r="380" spans="1:5" ht="12.65" customHeight="1">
      <c r="A380" s="173" t="s">
        <v>236</v>
      </c>
      <c r="B380" s="172" t="s">
        <v>256</v>
      </c>
      <c r="C380" s="189">
        <v>1199030</v>
      </c>
      <c r="D380" s="175"/>
      <c r="E380" s="175"/>
    </row>
    <row r="381" spans="1:5" ht="12.65" customHeight="1">
      <c r="A381" s="173" t="s">
        <v>443</v>
      </c>
      <c r="B381" s="172" t="s">
        <v>256</v>
      </c>
      <c r="C381" s="189">
        <v>1930007</v>
      </c>
      <c r="D381" s="175"/>
      <c r="E381" s="175"/>
    </row>
    <row r="382" spans="1:5" ht="12.65" customHeight="1">
      <c r="A382" s="173" t="s">
        <v>444</v>
      </c>
      <c r="B382" s="172" t="s">
        <v>256</v>
      </c>
      <c r="C382" s="189">
        <v>369528</v>
      </c>
      <c r="D382" s="175"/>
      <c r="E382" s="175"/>
    </row>
    <row r="383" spans="1:5" ht="12.65" customHeight="1">
      <c r="A383" s="173" t="s">
        <v>445</v>
      </c>
      <c r="B383" s="172" t="s">
        <v>256</v>
      </c>
      <c r="C383" s="189">
        <v>3701765</v>
      </c>
      <c r="D383" s="175"/>
      <c r="E383" s="175"/>
    </row>
    <row r="384" spans="1:5" ht="12.65" customHeight="1">
      <c r="A384" s="173" t="s">
        <v>6</v>
      </c>
      <c r="B384" s="172" t="s">
        <v>256</v>
      </c>
      <c r="C384" s="189">
        <v>1187381</v>
      </c>
      <c r="D384" s="175"/>
      <c r="E384" s="175"/>
    </row>
    <row r="385" spans="1:6" ht="12.65" customHeight="1">
      <c r="A385" s="173" t="s">
        <v>446</v>
      </c>
      <c r="B385" s="172" t="s">
        <v>256</v>
      </c>
      <c r="C385" s="189">
        <v>178380</v>
      </c>
      <c r="D385" s="175"/>
      <c r="E385" s="175"/>
    </row>
    <row r="386" spans="1:6" ht="12.65" customHeight="1">
      <c r="A386" s="173" t="s">
        <v>447</v>
      </c>
      <c r="B386" s="172" t="s">
        <v>256</v>
      </c>
      <c r="C386" s="189">
        <v>171624</v>
      </c>
      <c r="D386" s="175"/>
      <c r="E386" s="175"/>
    </row>
    <row r="387" spans="1:6" ht="12.65" customHeight="1">
      <c r="A387" s="173" t="s">
        <v>448</v>
      </c>
      <c r="B387" s="172" t="s">
        <v>256</v>
      </c>
      <c r="C387" s="189">
        <v>185757</v>
      </c>
      <c r="D387" s="175"/>
      <c r="E387" s="175"/>
    </row>
    <row r="388" spans="1:6" ht="12.65" customHeight="1">
      <c r="A388" s="173" t="s">
        <v>449</v>
      </c>
      <c r="B388" s="172" t="s">
        <v>256</v>
      </c>
      <c r="C388" s="189">
        <v>429973</v>
      </c>
      <c r="D388" s="175"/>
      <c r="E388" s="175"/>
    </row>
    <row r="389" spans="1:6" ht="12.65" customHeight="1">
      <c r="A389" s="173" t="s">
        <v>451</v>
      </c>
      <c r="B389" s="172" t="s">
        <v>256</v>
      </c>
      <c r="C389" s="189">
        <v>387424</v>
      </c>
      <c r="D389" s="175"/>
      <c r="E389" s="175"/>
    </row>
    <row r="390" spans="1:6" ht="12.65" customHeight="1">
      <c r="A390" s="173" t="s">
        <v>452</v>
      </c>
      <c r="B390" s="175"/>
      <c r="C390" s="191"/>
      <c r="D390" s="175">
        <f>SUM(C378:C389)</f>
        <v>21791383</v>
      </c>
      <c r="E390" s="175"/>
    </row>
    <row r="391" spans="1:6" ht="12.65" customHeight="1">
      <c r="A391" s="173" t="s">
        <v>453</v>
      </c>
      <c r="B391" s="175"/>
      <c r="C391" s="191"/>
      <c r="D391" s="175">
        <f>D373-D390</f>
        <v>398223</v>
      </c>
      <c r="E391" s="175"/>
    </row>
    <row r="392" spans="1:6" ht="12.65" customHeight="1">
      <c r="A392" s="173" t="s">
        <v>454</v>
      </c>
      <c r="B392" s="172" t="s">
        <v>256</v>
      </c>
      <c r="C392" s="189">
        <v>97133</v>
      </c>
      <c r="D392" s="175"/>
      <c r="E392" s="175"/>
    </row>
    <row r="393" spans="1:6" ht="12.65" customHeight="1">
      <c r="A393" s="173" t="s">
        <v>455</v>
      </c>
      <c r="B393" s="175"/>
      <c r="C393" s="191"/>
      <c r="D393" s="195">
        <f>D391+C392</f>
        <v>495356</v>
      </c>
      <c r="E393" s="175"/>
      <c r="F393" s="197"/>
    </row>
    <row r="394" spans="1:6" ht="12.65" customHeight="1">
      <c r="A394" s="173" t="s">
        <v>456</v>
      </c>
      <c r="B394" s="172" t="s">
        <v>256</v>
      </c>
      <c r="C394" s="189"/>
      <c r="D394" s="175"/>
      <c r="E394" s="175"/>
    </row>
    <row r="395" spans="1:6" ht="12.65" customHeight="1">
      <c r="A395" s="173" t="s">
        <v>457</v>
      </c>
      <c r="B395" s="172" t="s">
        <v>256</v>
      </c>
      <c r="C395" s="189"/>
      <c r="D395" s="175"/>
      <c r="E395" s="175"/>
    </row>
    <row r="396" spans="1:6" ht="12.65" customHeight="1">
      <c r="A396" s="173" t="s">
        <v>458</v>
      </c>
      <c r="B396" s="175"/>
      <c r="C396" s="191"/>
      <c r="D396" s="175">
        <f>D393+C394-C395</f>
        <v>495356</v>
      </c>
      <c r="E396" s="175"/>
    </row>
    <row r="397" spans="1:6" ht="13.5" customHeight="1">
      <c r="A397" s="179"/>
      <c r="B397" s="179"/>
    </row>
    <row r="398" spans="1:6" ht="12.65" customHeight="1">
      <c r="A398" s="179"/>
      <c r="B398" s="179"/>
    </row>
    <row r="399" spans="1:6" ht="12.65" customHeight="1">
      <c r="A399" s="179"/>
      <c r="B399" s="179"/>
    </row>
    <row r="400" spans="1:6" ht="12" customHeight="1">
      <c r="A400" s="179"/>
      <c r="B400" s="179"/>
    </row>
    <row r="401" spans="1:5" ht="12" customHeight="1">
      <c r="A401" s="179"/>
      <c r="B401" s="179"/>
    </row>
    <row r="402" spans="1:5" ht="12" customHeight="1">
      <c r="A402" s="179"/>
      <c r="B402" s="179"/>
    </row>
    <row r="403" spans="1:5" ht="12" customHeight="1">
      <c r="A403" s="179"/>
      <c r="B403" s="179"/>
    </row>
    <row r="404" spans="1:5" ht="12" customHeight="1">
      <c r="A404" s="179"/>
      <c r="B404" s="179"/>
    </row>
    <row r="405" spans="1:5" ht="12.65" customHeight="1">
      <c r="A405" s="179"/>
      <c r="B405" s="179"/>
    </row>
    <row r="406" spans="1:5" ht="12.65" customHeight="1">
      <c r="A406" s="179"/>
      <c r="B406" s="179"/>
    </row>
    <row r="407" spans="1:5" ht="12.65" customHeight="1">
      <c r="A407" s="179"/>
      <c r="B407" s="179"/>
    </row>
    <row r="408" spans="1:5" ht="12.65" customHeight="1">
      <c r="A408" s="179"/>
      <c r="B408" s="179"/>
    </row>
    <row r="409" spans="1:5" ht="12.65" customHeight="1">
      <c r="A409" s="179"/>
      <c r="B409" s="179"/>
    </row>
    <row r="410" spans="1:5" ht="12.65" customHeight="1">
      <c r="A410" s="179"/>
      <c r="B410" s="179"/>
    </row>
    <row r="411" spans="1:5" ht="12.65" customHeight="1">
      <c r="A411" s="179"/>
      <c r="B411" s="179"/>
      <c r="C411" s="181" t="s">
        <v>459</v>
      </c>
      <c r="D411" s="179"/>
      <c r="E411" s="256"/>
    </row>
    <row r="412" spans="1:5" ht="12.65" customHeight="1">
      <c r="A412" s="179" t="str">
        <f>C84&amp;"   "&amp;"H-"&amp;FIXED(C83,0,TRUE)&amp;"     FYE "&amp;C82</f>
        <v>Columbia County Public Hospital District No. 1   H-141     FYE 12/31/2019</v>
      </c>
      <c r="B412" s="179"/>
      <c r="C412" s="179"/>
      <c r="D412" s="179"/>
      <c r="E412" s="256"/>
    </row>
    <row r="413" spans="1:5" ht="12.65" customHeight="1">
      <c r="A413" s="179" t="s">
        <v>460</v>
      </c>
      <c r="B413" s="181" t="s">
        <v>461</v>
      </c>
      <c r="C413" s="181" t="s">
        <v>1243</v>
      </c>
      <c r="D413" s="181" t="s">
        <v>462</v>
      </c>
    </row>
    <row r="414" spans="1:5" ht="12.65" customHeight="1">
      <c r="A414" s="179" t="s">
        <v>463</v>
      </c>
      <c r="B414" s="179">
        <f>C111</f>
        <v>130</v>
      </c>
      <c r="C414" s="194">
        <f>E138</f>
        <v>129</v>
      </c>
      <c r="D414" s="179"/>
    </row>
    <row r="415" spans="1:5" ht="12.65" customHeight="1">
      <c r="A415" s="179" t="s">
        <v>464</v>
      </c>
      <c r="B415" s="179">
        <f>D111</f>
        <v>318</v>
      </c>
      <c r="C415" s="179">
        <f>E139</f>
        <v>318</v>
      </c>
      <c r="D415" s="194">
        <f>SUM(C59:H59)+N59</f>
        <v>318</v>
      </c>
    </row>
    <row r="416" spans="1:5" ht="12.65" customHeight="1">
      <c r="A416" s="179"/>
      <c r="B416" s="179"/>
      <c r="C416" s="194"/>
      <c r="D416" s="179"/>
    </row>
    <row r="417" spans="1:7" ht="12.65" customHeight="1">
      <c r="A417" s="179" t="s">
        <v>465</v>
      </c>
      <c r="B417" s="179">
        <f>C112</f>
        <v>191</v>
      </c>
      <c r="C417" s="194">
        <f>E144</f>
        <v>191</v>
      </c>
      <c r="D417" s="179"/>
    </row>
    <row r="418" spans="1:7" ht="12.65" customHeight="1">
      <c r="A418" s="179" t="s">
        <v>466</v>
      </c>
      <c r="B418" s="179">
        <f>D112</f>
        <v>11722</v>
      </c>
      <c r="C418" s="179">
        <f>E145</f>
        <v>11722</v>
      </c>
      <c r="D418" s="179">
        <f>K59+L59</f>
        <v>11722</v>
      </c>
    </row>
    <row r="419" spans="1:7" ht="12.65" customHeight="1">
      <c r="A419" s="179"/>
      <c r="B419" s="179"/>
      <c r="C419" s="194"/>
      <c r="D419" s="179"/>
    </row>
    <row r="420" spans="1:7" ht="12.65" customHeight="1">
      <c r="A420" s="179" t="s">
        <v>467</v>
      </c>
      <c r="B420" s="179">
        <f>C113</f>
        <v>0</v>
      </c>
      <c r="C420" s="179">
        <f>E150</f>
        <v>0</v>
      </c>
      <c r="D420" s="179"/>
    </row>
    <row r="421" spans="1:7" ht="12.65" customHeight="1">
      <c r="A421" s="179" t="s">
        <v>468</v>
      </c>
      <c r="B421" s="179">
        <f>D113</f>
        <v>0</v>
      </c>
      <c r="C421" s="179">
        <f>E151</f>
        <v>0</v>
      </c>
      <c r="D421" s="179">
        <f>I59</f>
        <v>0</v>
      </c>
    </row>
    <row r="422" spans="1:7" ht="12.65" customHeight="1">
      <c r="A422" s="206"/>
      <c r="B422" s="206"/>
      <c r="C422" s="181"/>
      <c r="D422" s="179"/>
    </row>
    <row r="423" spans="1:7" ht="12.65" customHeight="1">
      <c r="A423" s="180" t="s">
        <v>469</v>
      </c>
      <c r="B423" s="180">
        <f>C114</f>
        <v>0</v>
      </c>
    </row>
    <row r="424" spans="1:7" ht="12.65" customHeight="1">
      <c r="A424" s="179" t="s">
        <v>1244</v>
      </c>
      <c r="B424" s="179">
        <f>D114</f>
        <v>0</v>
      </c>
      <c r="D424" s="179">
        <f>J59</f>
        <v>0</v>
      </c>
    </row>
    <row r="425" spans="1:7" ht="12.65" customHeight="1">
      <c r="A425" s="206"/>
      <c r="B425" s="206"/>
      <c r="C425" s="206"/>
      <c r="D425" s="206"/>
      <c r="F425" s="206"/>
      <c r="G425" s="206"/>
    </row>
    <row r="426" spans="1:7" ht="12.65" customHeight="1">
      <c r="A426" s="179" t="s">
        <v>470</v>
      </c>
      <c r="B426" s="181" t="s">
        <v>471</v>
      </c>
      <c r="C426" s="181" t="s">
        <v>462</v>
      </c>
      <c r="D426" s="181" t="s">
        <v>472</v>
      </c>
    </row>
    <row r="427" spans="1:7" ht="12.65" customHeight="1">
      <c r="A427" s="179" t="s">
        <v>473</v>
      </c>
      <c r="B427" s="179">
        <f t="shared" ref="B427:B437" si="12">C378</f>
        <v>10106661</v>
      </c>
      <c r="C427" s="179">
        <f t="shared" ref="C427:C434" si="13">CE61</f>
        <v>10106661</v>
      </c>
      <c r="D427" s="179"/>
    </row>
    <row r="428" spans="1:7" ht="12.65" customHeight="1">
      <c r="A428" s="179" t="s">
        <v>3</v>
      </c>
      <c r="B428" s="179">
        <f t="shared" si="12"/>
        <v>1943853</v>
      </c>
      <c r="C428" s="179">
        <f t="shared" si="13"/>
        <v>1943853</v>
      </c>
      <c r="D428" s="179">
        <f>D173</f>
        <v>1943853</v>
      </c>
    </row>
    <row r="429" spans="1:7" ht="12.65" customHeight="1">
      <c r="A429" s="179" t="s">
        <v>236</v>
      </c>
      <c r="B429" s="179">
        <f t="shared" si="12"/>
        <v>1199030</v>
      </c>
      <c r="C429" s="179">
        <f t="shared" si="13"/>
        <v>1199030</v>
      </c>
      <c r="D429" s="179"/>
    </row>
    <row r="430" spans="1:7" ht="12.65" customHeight="1">
      <c r="A430" s="179" t="s">
        <v>237</v>
      </c>
      <c r="B430" s="179">
        <f t="shared" si="12"/>
        <v>1930007</v>
      </c>
      <c r="C430" s="179">
        <f t="shared" si="13"/>
        <v>1930006</v>
      </c>
      <c r="D430" s="179"/>
    </row>
    <row r="431" spans="1:7" ht="12.65" customHeight="1">
      <c r="A431" s="179" t="s">
        <v>444</v>
      </c>
      <c r="B431" s="179">
        <f t="shared" si="12"/>
        <v>369528</v>
      </c>
      <c r="C431" s="179">
        <f t="shared" si="13"/>
        <v>369528</v>
      </c>
      <c r="D431" s="179"/>
    </row>
    <row r="432" spans="1:7" ht="12.65" customHeight="1">
      <c r="A432" s="179" t="s">
        <v>445</v>
      </c>
      <c r="B432" s="179">
        <f t="shared" si="12"/>
        <v>3701765</v>
      </c>
      <c r="C432" s="179">
        <f t="shared" si="13"/>
        <v>3701764</v>
      </c>
      <c r="D432" s="179"/>
    </row>
    <row r="433" spans="1:7" ht="12.65" customHeight="1">
      <c r="A433" s="179" t="s">
        <v>6</v>
      </c>
      <c r="B433" s="179">
        <f t="shared" si="12"/>
        <v>1187381</v>
      </c>
      <c r="C433" s="179">
        <f t="shared" si="13"/>
        <v>1187390</v>
      </c>
      <c r="D433" s="179">
        <f>C217</f>
        <v>1187381</v>
      </c>
    </row>
    <row r="434" spans="1:7" ht="12.65" customHeight="1">
      <c r="A434" s="179" t="s">
        <v>474</v>
      </c>
      <c r="B434" s="179">
        <f t="shared" si="12"/>
        <v>178380</v>
      </c>
      <c r="C434" s="179">
        <f t="shared" si="13"/>
        <v>178379</v>
      </c>
      <c r="D434" s="179">
        <f>D177</f>
        <v>178380</v>
      </c>
    </row>
    <row r="435" spans="1:7" ht="12.65" customHeight="1">
      <c r="A435" s="179" t="s">
        <v>447</v>
      </c>
      <c r="B435" s="179">
        <f t="shared" si="12"/>
        <v>171624</v>
      </c>
      <c r="C435" s="179"/>
      <c r="D435" s="179">
        <f>D181</f>
        <v>171624</v>
      </c>
    </row>
    <row r="436" spans="1:7" ht="12.65" customHeight="1">
      <c r="A436" s="179" t="s">
        <v>475</v>
      </c>
      <c r="B436" s="179">
        <f t="shared" si="12"/>
        <v>185757</v>
      </c>
      <c r="C436" s="179"/>
      <c r="D436" s="179">
        <f>D186</f>
        <v>185757</v>
      </c>
    </row>
    <row r="437" spans="1:7" ht="12.65" customHeight="1">
      <c r="A437" s="194" t="s">
        <v>449</v>
      </c>
      <c r="B437" s="194">
        <f t="shared" si="12"/>
        <v>429973</v>
      </c>
      <c r="C437" s="194"/>
      <c r="D437" s="194">
        <f>D190</f>
        <v>429973.15943495557</v>
      </c>
    </row>
    <row r="438" spans="1:7" ht="12.65" customHeight="1">
      <c r="A438" s="194" t="s">
        <v>476</v>
      </c>
      <c r="B438" s="194">
        <f>C386+C387+C388</f>
        <v>787354</v>
      </c>
      <c r="C438" s="194">
        <f>CD69</f>
        <v>787354</v>
      </c>
      <c r="D438" s="194">
        <f>D181+D186+D190</f>
        <v>787354.15943495557</v>
      </c>
    </row>
    <row r="439" spans="1:7" ht="12.65" customHeight="1">
      <c r="A439" s="179" t="s">
        <v>451</v>
      </c>
      <c r="B439" s="194">
        <f>C389</f>
        <v>387424</v>
      </c>
      <c r="C439" s="194">
        <f>SUM(C69:CC69)</f>
        <v>387425</v>
      </c>
      <c r="D439" s="179"/>
    </row>
    <row r="440" spans="1:7" ht="12.65" customHeight="1">
      <c r="A440" s="179" t="s">
        <v>477</v>
      </c>
      <c r="B440" s="194">
        <f>B438+B439</f>
        <v>1174778</v>
      </c>
      <c r="C440" s="194">
        <f>CE69</f>
        <v>1174779</v>
      </c>
      <c r="D440" s="179"/>
    </row>
    <row r="441" spans="1:7" ht="12.65" customHeight="1">
      <c r="A441" s="179" t="s">
        <v>478</v>
      </c>
      <c r="B441" s="179">
        <f>D390</f>
        <v>21791383</v>
      </c>
      <c r="C441" s="179">
        <f>SUM(C427:C437)+C440</f>
        <v>21791390</v>
      </c>
      <c r="D441" s="179"/>
    </row>
    <row r="442" spans="1:7" ht="12.65" customHeight="1">
      <c r="A442" s="206"/>
      <c r="B442" s="206"/>
      <c r="C442" s="206"/>
      <c r="D442" s="206"/>
      <c r="F442" s="206"/>
      <c r="G442" s="206"/>
    </row>
    <row r="443" spans="1:7" ht="12.65" customHeight="1">
      <c r="A443" s="179" t="s">
        <v>479</v>
      </c>
      <c r="B443" s="181" t="s">
        <v>480</v>
      </c>
      <c r="C443" s="181" t="s">
        <v>471</v>
      </c>
      <c r="D443" s="179"/>
    </row>
    <row r="444" spans="1:7" ht="12.65" customHeight="1">
      <c r="A444" s="179" t="s">
        <v>1257</v>
      </c>
      <c r="B444" s="179">
        <f>D221</f>
        <v>356689</v>
      </c>
      <c r="C444" s="179">
        <f>C363</f>
        <v>356689</v>
      </c>
      <c r="D444" s="179"/>
    </row>
    <row r="445" spans="1:7" ht="12.65" customHeight="1">
      <c r="A445" s="179" t="s">
        <v>343</v>
      </c>
      <c r="B445" s="179">
        <f>D229</f>
        <v>9397831</v>
      </c>
      <c r="C445" s="179">
        <f>C364</f>
        <v>9397831</v>
      </c>
      <c r="D445" s="179"/>
    </row>
    <row r="446" spans="1:7" ht="12.65" customHeight="1">
      <c r="A446" s="179" t="s">
        <v>351</v>
      </c>
      <c r="B446" s="179">
        <f>D236</f>
        <v>87945</v>
      </c>
      <c r="C446" s="179">
        <f>C365</f>
        <v>87945</v>
      </c>
      <c r="D446" s="179"/>
    </row>
    <row r="447" spans="1:7" ht="12.65" customHeight="1">
      <c r="A447" s="179" t="s">
        <v>356</v>
      </c>
      <c r="B447" s="179">
        <f>D240</f>
        <v>0</v>
      </c>
      <c r="C447" s="179">
        <f>C366</f>
        <v>0</v>
      </c>
      <c r="D447" s="179"/>
    </row>
    <row r="448" spans="1:7" ht="12.65" customHeight="1">
      <c r="A448" s="179" t="s">
        <v>358</v>
      </c>
      <c r="B448" s="179">
        <f>D242</f>
        <v>9842465</v>
      </c>
      <c r="C448" s="179">
        <f>D367</f>
        <v>9842465</v>
      </c>
      <c r="D448" s="179"/>
    </row>
    <row r="449" spans="1:7" ht="12.65" customHeight="1">
      <c r="A449" s="206"/>
      <c r="B449" s="206"/>
      <c r="C449" s="206"/>
      <c r="D449" s="206"/>
      <c r="F449" s="206"/>
      <c r="G449" s="206"/>
    </row>
    <row r="450" spans="1:7" ht="12.65" customHeight="1">
      <c r="A450" s="180" t="s">
        <v>481</v>
      </c>
      <c r="B450" s="181" t="s">
        <v>482</v>
      </c>
      <c r="C450" s="206"/>
      <c r="D450" s="206"/>
      <c r="F450" s="206"/>
      <c r="G450" s="206"/>
    </row>
    <row r="451" spans="1:7" ht="12.65" customHeight="1">
      <c r="B451" s="181" t="s">
        <v>483</v>
      </c>
    </row>
    <row r="452" spans="1:7" ht="12.65" customHeight="1">
      <c r="B452" s="181" t="s">
        <v>472</v>
      </c>
    </row>
    <row r="453" spans="1:7" ht="12.65" customHeight="1">
      <c r="A453" s="199" t="s">
        <v>484</v>
      </c>
      <c r="B453" s="180">
        <f>C231</f>
        <v>0</v>
      </c>
    </row>
    <row r="454" spans="1:7" ht="12.65" customHeight="1">
      <c r="A454" s="179" t="s">
        <v>168</v>
      </c>
      <c r="B454" s="179">
        <f>C233</f>
        <v>87945</v>
      </c>
      <c r="C454" s="179"/>
      <c r="D454" s="179"/>
    </row>
    <row r="455" spans="1:7" ht="12.65" customHeight="1">
      <c r="A455" s="179" t="s">
        <v>131</v>
      </c>
      <c r="B455" s="179">
        <f>C234</f>
        <v>0</v>
      </c>
      <c r="C455" s="179"/>
      <c r="D455" s="179"/>
    </row>
    <row r="456" spans="1:7" ht="12.65" customHeight="1">
      <c r="A456" s="206"/>
      <c r="B456" s="206"/>
      <c r="C456" s="206"/>
      <c r="D456" s="206"/>
      <c r="F456" s="206"/>
      <c r="G456" s="206"/>
    </row>
    <row r="457" spans="1:7" ht="12.65" customHeight="1">
      <c r="A457" s="179" t="s">
        <v>485</v>
      </c>
      <c r="B457" s="181" t="s">
        <v>471</v>
      </c>
      <c r="C457" s="181" t="s">
        <v>486</v>
      </c>
      <c r="D457" s="179"/>
    </row>
    <row r="458" spans="1:7" ht="12.65" customHeight="1">
      <c r="A458" s="179" t="s">
        <v>487</v>
      </c>
      <c r="B458" s="194">
        <f>C370</f>
        <v>1432258</v>
      </c>
      <c r="C458" s="194">
        <f>CE70</f>
        <v>0</v>
      </c>
      <c r="D458" s="194"/>
    </row>
    <row r="459" spans="1:7" ht="12.65" customHeight="1">
      <c r="A459" s="179" t="s">
        <v>244</v>
      </c>
      <c r="B459" s="194">
        <f>C371</f>
        <v>1692191</v>
      </c>
      <c r="C459" s="194">
        <f>CE72</f>
        <v>0</v>
      </c>
      <c r="D459" s="194"/>
    </row>
    <row r="460" spans="1:7" ht="12.65" customHeight="1">
      <c r="A460" s="206"/>
      <c r="B460" s="206"/>
      <c r="C460" s="206"/>
      <c r="D460" s="206"/>
      <c r="F460" s="206"/>
      <c r="G460" s="206"/>
    </row>
    <row r="461" spans="1:7" ht="12.65" customHeight="1">
      <c r="A461" s="179" t="s">
        <v>488</v>
      </c>
      <c r="B461" s="181"/>
      <c r="C461" s="181"/>
      <c r="D461" s="181" t="s">
        <v>1245</v>
      </c>
    </row>
    <row r="462" spans="1:7" ht="12.65" customHeight="1">
      <c r="B462" s="181" t="s">
        <v>471</v>
      </c>
      <c r="C462" s="181" t="s">
        <v>486</v>
      </c>
      <c r="D462" s="181" t="s">
        <v>490</v>
      </c>
    </row>
    <row r="463" spans="1:7" ht="12.65" customHeight="1">
      <c r="A463" s="179" t="s">
        <v>245</v>
      </c>
      <c r="B463" s="194">
        <f>C359</f>
        <v>8999927</v>
      </c>
      <c r="C463" s="194">
        <f>CE73</f>
        <v>8999925</v>
      </c>
      <c r="D463" s="194">
        <f>E141+E147+E153</f>
        <v>8845734</v>
      </c>
    </row>
    <row r="464" spans="1:7" ht="12.65" customHeight="1">
      <c r="A464" s="179" t="s">
        <v>246</v>
      </c>
      <c r="B464" s="194">
        <f>C360</f>
        <v>19907695</v>
      </c>
      <c r="C464" s="194">
        <f>CE74</f>
        <v>19907696</v>
      </c>
      <c r="D464" s="194">
        <f>E142+E148+E154</f>
        <v>18356340</v>
      </c>
    </row>
    <row r="465" spans="1:7" ht="12.65" customHeight="1">
      <c r="A465" s="179" t="s">
        <v>247</v>
      </c>
      <c r="B465" s="194">
        <f>D361</f>
        <v>28907622</v>
      </c>
      <c r="C465" s="194">
        <f>CE75</f>
        <v>28907621</v>
      </c>
      <c r="D465" s="194">
        <f>D463+D464</f>
        <v>27202074</v>
      </c>
    </row>
    <row r="466" spans="1:7" ht="12.65" customHeight="1">
      <c r="A466" s="206"/>
      <c r="B466" s="206"/>
      <c r="C466" s="206"/>
      <c r="D466" s="206"/>
      <c r="F466" s="206"/>
      <c r="G466" s="206"/>
    </row>
    <row r="467" spans="1:7" ht="12.65" customHeight="1">
      <c r="A467" s="179" t="s">
        <v>491</v>
      </c>
      <c r="B467" s="181" t="s">
        <v>492</v>
      </c>
      <c r="C467" s="181" t="s">
        <v>493</v>
      </c>
      <c r="D467" s="179"/>
    </row>
    <row r="468" spans="1:7" ht="12.65" customHeight="1">
      <c r="A468" s="179" t="s">
        <v>332</v>
      </c>
      <c r="B468" s="179">
        <f t="shared" ref="B468:B475" si="14">C267</f>
        <v>204226</v>
      </c>
      <c r="C468" s="179">
        <f>E195</f>
        <v>204226</v>
      </c>
      <c r="D468" s="179"/>
    </row>
    <row r="469" spans="1:7" ht="12.65" customHeight="1">
      <c r="A469" s="179" t="s">
        <v>333</v>
      </c>
      <c r="B469" s="179">
        <f t="shared" si="14"/>
        <v>470947</v>
      </c>
      <c r="C469" s="179">
        <f>E196</f>
        <v>470947</v>
      </c>
      <c r="D469" s="179"/>
    </row>
    <row r="470" spans="1:7" ht="12.65" customHeight="1">
      <c r="A470" s="179" t="s">
        <v>334</v>
      </c>
      <c r="B470" s="179">
        <f t="shared" si="14"/>
        <v>10312703</v>
      </c>
      <c r="C470" s="179">
        <f>E197</f>
        <v>10312703</v>
      </c>
      <c r="D470" s="179"/>
    </row>
    <row r="471" spans="1:7" ht="12.65" customHeight="1">
      <c r="A471" s="179" t="s">
        <v>494</v>
      </c>
      <c r="B471" s="179">
        <f t="shared" si="14"/>
        <v>0</v>
      </c>
      <c r="C471" s="179">
        <f>E198</f>
        <v>0</v>
      </c>
      <c r="D471" s="179"/>
    </row>
    <row r="472" spans="1:7" ht="12.65" customHeight="1">
      <c r="A472" s="179" t="s">
        <v>377</v>
      </c>
      <c r="B472" s="179">
        <f t="shared" si="14"/>
        <v>6983565</v>
      </c>
      <c r="C472" s="179">
        <f>E199</f>
        <v>6983565</v>
      </c>
      <c r="D472" s="179"/>
    </row>
    <row r="473" spans="1:7" ht="12.65" customHeight="1">
      <c r="A473" s="179" t="s">
        <v>495</v>
      </c>
      <c r="B473" s="179">
        <f t="shared" si="14"/>
        <v>4085094</v>
      </c>
      <c r="C473" s="179">
        <f>SUM(E200:E201)</f>
        <v>4085094</v>
      </c>
      <c r="D473" s="179"/>
    </row>
    <row r="474" spans="1:7" ht="12.65" customHeight="1">
      <c r="A474" s="179" t="s">
        <v>339</v>
      </c>
      <c r="B474" s="179">
        <f t="shared" si="14"/>
        <v>0</v>
      </c>
      <c r="C474" s="179">
        <f>E202</f>
        <v>0</v>
      </c>
      <c r="D474" s="179"/>
    </row>
    <row r="475" spans="1:7" ht="12.65" customHeight="1">
      <c r="A475" s="179" t="s">
        <v>340</v>
      </c>
      <c r="B475" s="179">
        <f t="shared" si="14"/>
        <v>176927</v>
      </c>
      <c r="C475" s="179">
        <f>E203</f>
        <v>11813</v>
      </c>
      <c r="D475" s="179"/>
    </row>
    <row r="476" spans="1:7" ht="12.65" customHeight="1">
      <c r="A476" s="179" t="s">
        <v>203</v>
      </c>
      <c r="B476" s="179">
        <f>D275</f>
        <v>22233462</v>
      </c>
      <c r="C476" s="179">
        <f>E204</f>
        <v>22068348</v>
      </c>
      <c r="D476" s="179"/>
    </row>
    <row r="477" spans="1:7" ht="12.65" customHeight="1">
      <c r="A477" s="179"/>
      <c r="B477" s="179"/>
      <c r="C477" s="179"/>
      <c r="D477" s="179"/>
    </row>
    <row r="478" spans="1:7" ht="12.65" customHeight="1">
      <c r="A478" s="179" t="s">
        <v>496</v>
      </c>
      <c r="B478" s="179">
        <f>C276</f>
        <v>14633003</v>
      </c>
      <c r="C478" s="179">
        <f>E217</f>
        <v>14633003</v>
      </c>
      <c r="D478" s="179"/>
    </row>
    <row r="480" spans="1:7" ht="12.65" customHeight="1">
      <c r="A480" s="180" t="s">
        <v>497</v>
      </c>
    </row>
    <row r="481" spans="1:12" ht="12.65" customHeight="1">
      <c r="A481" s="180" t="s">
        <v>498</v>
      </c>
      <c r="C481" s="180">
        <f>D341</f>
        <v>16520720</v>
      </c>
    </row>
    <row r="482" spans="1:12" ht="12.65" customHeight="1">
      <c r="A482" s="180" t="s">
        <v>499</v>
      </c>
      <c r="C482" s="180">
        <f>D339</f>
        <v>16520720</v>
      </c>
    </row>
    <row r="485" spans="1:12" ht="12.65" customHeight="1">
      <c r="A485" s="199" t="s">
        <v>500</v>
      </c>
    </row>
    <row r="486" spans="1:12" ht="12.65" customHeight="1">
      <c r="A486" s="199" t="s">
        <v>501</v>
      </c>
    </row>
    <row r="487" spans="1:12" ht="12.65" customHeight="1">
      <c r="A487" s="199" t="s">
        <v>502</v>
      </c>
    </row>
    <row r="488" spans="1:12" ht="12.65" customHeight="1">
      <c r="A488" s="199"/>
    </row>
    <row r="489" spans="1:12" ht="12.65" customHeight="1">
      <c r="A489" s="198" t="s">
        <v>503</v>
      </c>
    </row>
    <row r="490" spans="1:12" ht="12.65" customHeight="1">
      <c r="A490" s="199" t="s">
        <v>504</v>
      </c>
    </row>
    <row r="491" spans="1:12" ht="12.65" customHeight="1">
      <c r="A491" s="199"/>
    </row>
    <row r="493" spans="1:12" ht="12.65" customHeight="1">
      <c r="A493" s="180">
        <f>C83</f>
        <v>141</v>
      </c>
      <c r="B493" s="257" t="str">
        <f>RIGHT('Prior Year'!C82,4)</f>
        <v>2018</v>
      </c>
      <c r="C493" s="257" t="str">
        <f>RIGHT(C82,4)</f>
        <v>2019</v>
      </c>
      <c r="D493" s="257" t="str">
        <f>RIGHT('Prior Year'!C82,4)</f>
        <v>2018</v>
      </c>
      <c r="E493" s="257" t="str">
        <f>RIGHT(C82,4)</f>
        <v>2019</v>
      </c>
      <c r="F493" s="257" t="str">
        <f>RIGHT('Prior Year'!C82,4)</f>
        <v>2018</v>
      </c>
      <c r="G493" s="257" t="str">
        <f>RIGHT(C82,4)</f>
        <v>2019</v>
      </c>
      <c r="H493" s="257"/>
      <c r="K493" s="257"/>
      <c r="L493" s="257"/>
    </row>
    <row r="494" spans="1:12" ht="12.65" customHeight="1">
      <c r="A494" s="198"/>
      <c r="B494" s="181" t="s">
        <v>505</v>
      </c>
      <c r="C494" s="181" t="s">
        <v>505</v>
      </c>
      <c r="D494" s="258" t="s">
        <v>506</v>
      </c>
      <c r="E494" s="258" t="s">
        <v>506</v>
      </c>
      <c r="F494" s="257" t="s">
        <v>507</v>
      </c>
      <c r="G494" s="257" t="s">
        <v>507</v>
      </c>
      <c r="H494" s="257" t="s">
        <v>508</v>
      </c>
      <c r="K494" s="257"/>
      <c r="L494" s="257"/>
    </row>
    <row r="495" spans="1:12" ht="12.65" customHeight="1">
      <c r="B495" s="181" t="s">
        <v>303</v>
      </c>
      <c r="C495" s="181" t="s">
        <v>303</v>
      </c>
      <c r="D495" s="181" t="s">
        <v>509</v>
      </c>
      <c r="E495" s="181" t="s">
        <v>509</v>
      </c>
      <c r="F495" s="257" t="s">
        <v>510</v>
      </c>
      <c r="G495" s="257" t="s">
        <v>510</v>
      </c>
      <c r="H495" s="257" t="s">
        <v>511</v>
      </c>
      <c r="K495" s="257"/>
      <c r="L495" s="257"/>
    </row>
    <row r="496" spans="1:12" ht="12.65" customHeight="1">
      <c r="A496" s="180" t="s">
        <v>512</v>
      </c>
      <c r="B496" s="236">
        <f>'Prior Year'!C71</f>
        <v>0</v>
      </c>
      <c r="C496" s="236">
        <f>C71</f>
        <v>0</v>
      </c>
      <c r="D496" s="236">
        <f>'Prior Year'!C59</f>
        <v>0</v>
      </c>
      <c r="E496" s="180">
        <f>C59</f>
        <v>0</v>
      </c>
      <c r="F496" s="259" t="str">
        <f t="shared" ref="F496:G511" si="15">IF(B496=0,"",IF(D496=0,"",B496/D496))</f>
        <v/>
      </c>
      <c r="G496" s="260" t="str">
        <f t="shared" si="15"/>
        <v/>
      </c>
      <c r="H496" s="261" t="str">
        <f>IF(B496=0,"",IF(C496=0,"",IF(D496=0,"",IF(E496=0,"",IF(G496/F496-1&lt;-0.25,G496/F496-1,IF(G496/F496-1&gt;0.25,G496/F496-1,""))))))</f>
        <v/>
      </c>
      <c r="I496" s="263"/>
      <c r="K496" s="257"/>
      <c r="L496" s="257"/>
    </row>
    <row r="497" spans="1:12" ht="12.65" customHeight="1">
      <c r="A497" s="180" t="s">
        <v>513</v>
      </c>
      <c r="B497" s="236">
        <f>'Prior Year'!D71</f>
        <v>0</v>
      </c>
      <c r="C497" s="236">
        <f>D71</f>
        <v>0</v>
      </c>
      <c r="D497" s="236">
        <f>'Prior Year'!D59</f>
        <v>0</v>
      </c>
      <c r="E497" s="180">
        <f>D59</f>
        <v>0</v>
      </c>
      <c r="F497" s="259" t="str">
        <f t="shared" si="15"/>
        <v/>
      </c>
      <c r="G497" s="259" t="str">
        <f t="shared" si="15"/>
        <v/>
      </c>
      <c r="H497" s="261" t="str">
        <f t="shared" ref="H497:H550" si="16">IF(B497=0,"",IF(C497=0,"",IF(D497=0,"",IF(E497=0,"",IF(G497/F497-1&lt;-0.25,G497/F497-1,IF(G497/F497-1&gt;0.25,G497/F497-1,""))))))</f>
        <v/>
      </c>
      <c r="I497" s="263"/>
      <c r="K497" s="257"/>
      <c r="L497" s="257"/>
    </row>
    <row r="498" spans="1:12" ht="12.65" customHeight="1">
      <c r="A498" s="180" t="s">
        <v>514</v>
      </c>
      <c r="B498" s="236">
        <f>'Prior Year'!E71</f>
        <v>181973</v>
      </c>
      <c r="C498" s="236">
        <f>E71</f>
        <v>195466</v>
      </c>
      <c r="D498" s="236">
        <f>'Prior Year'!E59</f>
        <v>342</v>
      </c>
      <c r="E498" s="180">
        <f>E59</f>
        <v>318</v>
      </c>
      <c r="F498" s="259">
        <f t="shared" si="15"/>
        <v>532.08479532163744</v>
      </c>
      <c r="G498" s="259">
        <f t="shared" si="15"/>
        <v>614.67295597484281</v>
      </c>
      <c r="H498" s="261" t="str">
        <f t="shared" si="16"/>
        <v/>
      </c>
      <c r="I498" s="263"/>
      <c r="K498" s="257"/>
      <c r="L498" s="257"/>
    </row>
    <row r="499" spans="1:12" ht="12.65" customHeight="1">
      <c r="A499" s="180" t="s">
        <v>515</v>
      </c>
      <c r="B499" s="236">
        <f>'Prior Year'!F71</f>
        <v>0</v>
      </c>
      <c r="C499" s="236">
        <f>F71</f>
        <v>0</v>
      </c>
      <c r="D499" s="236">
        <f>'Prior Year'!F59</f>
        <v>0</v>
      </c>
      <c r="E499" s="180">
        <f>F59</f>
        <v>0</v>
      </c>
      <c r="F499" s="259" t="str">
        <f t="shared" si="15"/>
        <v/>
      </c>
      <c r="G499" s="259" t="str">
        <f t="shared" si="15"/>
        <v/>
      </c>
      <c r="H499" s="261" t="str">
        <f t="shared" si="16"/>
        <v/>
      </c>
      <c r="I499" s="263"/>
      <c r="K499" s="257"/>
      <c r="L499" s="257"/>
    </row>
    <row r="500" spans="1:12" ht="12.65" customHeight="1">
      <c r="A500" s="180" t="s">
        <v>516</v>
      </c>
      <c r="B500" s="236">
        <f>'Prior Year'!G71</f>
        <v>0</v>
      </c>
      <c r="C500" s="236">
        <f>G71</f>
        <v>0</v>
      </c>
      <c r="D500" s="236">
        <f>'Prior Year'!G59</f>
        <v>0</v>
      </c>
      <c r="E500" s="180">
        <f>G59</f>
        <v>0</v>
      </c>
      <c r="F500" s="259" t="str">
        <f t="shared" si="15"/>
        <v/>
      </c>
      <c r="G500" s="259" t="str">
        <f t="shared" si="15"/>
        <v/>
      </c>
      <c r="H500" s="261" t="str">
        <f t="shared" si="16"/>
        <v/>
      </c>
      <c r="I500" s="263"/>
      <c r="K500" s="257"/>
      <c r="L500" s="257"/>
    </row>
    <row r="501" spans="1:12" ht="12.65" customHeight="1">
      <c r="A501" s="180" t="s">
        <v>517</v>
      </c>
      <c r="B501" s="236">
        <f>'Prior Year'!H71</f>
        <v>0</v>
      </c>
      <c r="C501" s="236">
        <f>H71</f>
        <v>0</v>
      </c>
      <c r="D501" s="236">
        <f>'Prior Year'!H59</f>
        <v>0</v>
      </c>
      <c r="E501" s="180">
        <f>H59</f>
        <v>0</v>
      </c>
      <c r="F501" s="259" t="str">
        <f t="shared" si="15"/>
        <v/>
      </c>
      <c r="G501" s="259" t="str">
        <f t="shared" si="15"/>
        <v/>
      </c>
      <c r="H501" s="261" t="str">
        <f t="shared" si="16"/>
        <v/>
      </c>
      <c r="I501" s="263"/>
      <c r="K501" s="257"/>
      <c r="L501" s="257"/>
    </row>
    <row r="502" spans="1:12" ht="12.65" customHeight="1">
      <c r="A502" s="180" t="s">
        <v>518</v>
      </c>
      <c r="B502" s="236">
        <f>'Prior Year'!I71</f>
        <v>0</v>
      </c>
      <c r="C502" s="236">
        <f>I71</f>
        <v>0</v>
      </c>
      <c r="D502" s="236">
        <f>'Prior Year'!I59</f>
        <v>0</v>
      </c>
      <c r="E502" s="180">
        <f>I59</f>
        <v>0</v>
      </c>
      <c r="F502" s="259" t="str">
        <f t="shared" si="15"/>
        <v/>
      </c>
      <c r="G502" s="259" t="str">
        <f t="shared" si="15"/>
        <v/>
      </c>
      <c r="H502" s="261" t="str">
        <f t="shared" si="16"/>
        <v/>
      </c>
      <c r="I502" s="263"/>
      <c r="K502" s="257"/>
      <c r="L502" s="257"/>
    </row>
    <row r="503" spans="1:12" ht="12.65" customHeight="1">
      <c r="A503" s="180" t="s">
        <v>519</v>
      </c>
      <c r="B503" s="236">
        <f>'Prior Year'!J71</f>
        <v>0</v>
      </c>
      <c r="C503" s="236">
        <f>J71</f>
        <v>0</v>
      </c>
      <c r="D503" s="236">
        <f>'Prior Year'!J59</f>
        <v>0</v>
      </c>
      <c r="E503" s="180">
        <f>J59</f>
        <v>0</v>
      </c>
      <c r="F503" s="259" t="str">
        <f t="shared" si="15"/>
        <v/>
      </c>
      <c r="G503" s="259" t="str">
        <f t="shared" si="15"/>
        <v/>
      </c>
      <c r="H503" s="261" t="str">
        <f t="shared" si="16"/>
        <v/>
      </c>
      <c r="I503" s="263"/>
      <c r="K503" s="257"/>
      <c r="L503" s="257"/>
    </row>
    <row r="504" spans="1:12" ht="12.65" customHeight="1">
      <c r="A504" s="180" t="s">
        <v>520</v>
      </c>
      <c r="B504" s="236">
        <f>'Prior Year'!K71</f>
        <v>1197567</v>
      </c>
      <c r="C504" s="236">
        <f>K71</f>
        <v>1201142</v>
      </c>
      <c r="D504" s="236">
        <f>'Prior Year'!K59</f>
        <v>5800</v>
      </c>
      <c r="E504" s="180">
        <f>K59</f>
        <v>5280</v>
      </c>
      <c r="F504" s="259">
        <f t="shared" si="15"/>
        <v>206.47706896551725</v>
      </c>
      <c r="G504" s="259">
        <f t="shared" si="15"/>
        <v>227.48901515151516</v>
      </c>
      <c r="H504" s="261" t="str">
        <f t="shared" si="16"/>
        <v/>
      </c>
      <c r="I504" s="263"/>
      <c r="K504" s="257"/>
      <c r="L504" s="257"/>
    </row>
    <row r="505" spans="1:12" ht="12.65" customHeight="1">
      <c r="A505" s="180" t="s">
        <v>521</v>
      </c>
      <c r="B505" s="236">
        <f>'Prior Year'!L71</f>
        <v>3366505</v>
      </c>
      <c r="C505" s="236">
        <f>L71</f>
        <v>3959832</v>
      </c>
      <c r="D505" s="236">
        <f>'Prior Year'!L59</f>
        <v>6327</v>
      </c>
      <c r="E505" s="180">
        <f>L59</f>
        <v>6442</v>
      </c>
      <c r="F505" s="259">
        <f t="shared" si="15"/>
        <v>532.08550655919078</v>
      </c>
      <c r="G505" s="259">
        <f t="shared" si="15"/>
        <v>614.68984787333125</v>
      </c>
      <c r="H505" s="261" t="str">
        <f t="shared" si="16"/>
        <v/>
      </c>
      <c r="I505" s="263"/>
      <c r="K505" s="257"/>
      <c r="L505" s="257"/>
    </row>
    <row r="506" spans="1:12" ht="12.65" customHeight="1">
      <c r="A506" s="180" t="s">
        <v>522</v>
      </c>
      <c r="B506" s="236">
        <f>'Prior Year'!M71</f>
        <v>0</v>
      </c>
      <c r="C506" s="236">
        <f>M71</f>
        <v>0</v>
      </c>
      <c r="D506" s="236">
        <f>'Prior Year'!M59</f>
        <v>0</v>
      </c>
      <c r="E506" s="180">
        <f>M59</f>
        <v>0</v>
      </c>
      <c r="F506" s="259" t="str">
        <f t="shared" si="15"/>
        <v/>
      </c>
      <c r="G506" s="259" t="str">
        <f t="shared" si="15"/>
        <v/>
      </c>
      <c r="H506" s="261" t="str">
        <f t="shared" si="16"/>
        <v/>
      </c>
      <c r="I506" s="263"/>
      <c r="K506" s="257"/>
      <c r="L506" s="257"/>
    </row>
    <row r="507" spans="1:12" ht="12.65" customHeight="1">
      <c r="A507" s="180" t="s">
        <v>523</v>
      </c>
      <c r="B507" s="236">
        <f>'Prior Year'!N71</f>
        <v>0</v>
      </c>
      <c r="C507" s="236">
        <f>N71</f>
        <v>0</v>
      </c>
      <c r="D507" s="236">
        <f>'Prior Year'!N59</f>
        <v>0</v>
      </c>
      <c r="E507" s="180">
        <f>N59</f>
        <v>0</v>
      </c>
      <c r="F507" s="259" t="str">
        <f t="shared" si="15"/>
        <v/>
      </c>
      <c r="G507" s="259" t="str">
        <f t="shared" si="15"/>
        <v/>
      </c>
      <c r="H507" s="261" t="str">
        <f t="shared" si="16"/>
        <v/>
      </c>
      <c r="I507" s="263"/>
      <c r="K507" s="257"/>
      <c r="L507" s="257"/>
    </row>
    <row r="508" spans="1:12" ht="12.65" customHeight="1">
      <c r="A508" s="180" t="s">
        <v>524</v>
      </c>
      <c r="B508" s="236">
        <f>'Prior Year'!O71</f>
        <v>0</v>
      </c>
      <c r="C508" s="236">
        <f>O71</f>
        <v>0</v>
      </c>
      <c r="D508" s="236">
        <f>'Prior Year'!O59</f>
        <v>0</v>
      </c>
      <c r="E508" s="180">
        <f>O59</f>
        <v>0</v>
      </c>
      <c r="F508" s="259" t="str">
        <f t="shared" si="15"/>
        <v/>
      </c>
      <c r="G508" s="259" t="str">
        <f t="shared" si="15"/>
        <v/>
      </c>
      <c r="H508" s="261" t="str">
        <f t="shared" si="16"/>
        <v/>
      </c>
      <c r="I508" s="263"/>
      <c r="K508" s="257"/>
      <c r="L508" s="257"/>
    </row>
    <row r="509" spans="1:12" ht="12.65" customHeight="1">
      <c r="A509" s="180" t="s">
        <v>525</v>
      </c>
      <c r="B509" s="236">
        <f>'Prior Year'!P71</f>
        <v>0</v>
      </c>
      <c r="C509" s="236">
        <f>P71</f>
        <v>0</v>
      </c>
      <c r="D509" s="236">
        <f>'Prior Year'!P59</f>
        <v>0</v>
      </c>
      <c r="E509" s="180">
        <f>P59</f>
        <v>0</v>
      </c>
      <c r="F509" s="259" t="str">
        <f t="shared" si="15"/>
        <v/>
      </c>
      <c r="G509" s="259" t="str">
        <f t="shared" si="15"/>
        <v/>
      </c>
      <c r="H509" s="261" t="str">
        <f t="shared" si="16"/>
        <v/>
      </c>
      <c r="I509" s="263"/>
      <c r="K509" s="257"/>
      <c r="L509" s="257"/>
    </row>
    <row r="510" spans="1:12" ht="12.65" customHeight="1">
      <c r="A510" s="180" t="s">
        <v>526</v>
      </c>
      <c r="B510" s="236">
        <f>'Prior Year'!Q71</f>
        <v>0</v>
      </c>
      <c r="C510" s="236">
        <f>Q71</f>
        <v>0</v>
      </c>
      <c r="D510" s="236">
        <f>'Prior Year'!Q59</f>
        <v>0</v>
      </c>
      <c r="E510" s="180">
        <f>Q59</f>
        <v>0</v>
      </c>
      <c r="F510" s="259" t="str">
        <f t="shared" si="15"/>
        <v/>
      </c>
      <c r="G510" s="259" t="str">
        <f t="shared" si="15"/>
        <v/>
      </c>
      <c r="H510" s="261" t="str">
        <f t="shared" si="16"/>
        <v/>
      </c>
      <c r="I510" s="263"/>
      <c r="K510" s="257"/>
      <c r="L510" s="257"/>
    </row>
    <row r="511" spans="1:12" ht="12.65" customHeight="1">
      <c r="A511" s="180" t="s">
        <v>527</v>
      </c>
      <c r="B511" s="236">
        <f>'Prior Year'!R71</f>
        <v>0</v>
      </c>
      <c r="C511" s="236">
        <f>R71</f>
        <v>0</v>
      </c>
      <c r="D511" s="236">
        <f>'Prior Year'!R59</f>
        <v>0</v>
      </c>
      <c r="E511" s="180">
        <f>R59</f>
        <v>0</v>
      </c>
      <c r="F511" s="259" t="str">
        <f t="shared" si="15"/>
        <v/>
      </c>
      <c r="G511" s="259" t="str">
        <f t="shared" si="15"/>
        <v/>
      </c>
      <c r="H511" s="261" t="str">
        <f t="shared" si="16"/>
        <v/>
      </c>
      <c r="I511" s="263"/>
      <c r="K511" s="257"/>
      <c r="L511" s="257"/>
    </row>
    <row r="512" spans="1:12" ht="12.65" customHeight="1">
      <c r="A512" s="180" t="s">
        <v>528</v>
      </c>
      <c r="B512" s="236">
        <f>'Prior Year'!S71</f>
        <v>0</v>
      </c>
      <c r="C512" s="236">
        <f>S71</f>
        <v>39519</v>
      </c>
      <c r="D512" s="181" t="s">
        <v>529</v>
      </c>
      <c r="E512" s="181" t="s">
        <v>529</v>
      </c>
      <c r="F512" s="259" t="str">
        <f t="shared" ref="F512:G527" si="17">IF(B512=0,"",IF(D512=0,"",B512/D512))</f>
        <v/>
      </c>
      <c r="G512" s="259" t="str">
        <f t="shared" si="17"/>
        <v/>
      </c>
      <c r="H512" s="261" t="str">
        <f t="shared" si="16"/>
        <v/>
      </c>
      <c r="I512" s="263"/>
      <c r="K512" s="257"/>
      <c r="L512" s="257"/>
    </row>
    <row r="513" spans="1:12" ht="12.65" customHeight="1">
      <c r="A513" s="180" t="s">
        <v>1246</v>
      </c>
      <c r="B513" s="236">
        <f>'Prior Year'!T71</f>
        <v>0</v>
      </c>
      <c r="C513" s="236">
        <f>T71</f>
        <v>0</v>
      </c>
      <c r="D513" s="181" t="s">
        <v>529</v>
      </c>
      <c r="E513" s="181" t="s">
        <v>529</v>
      </c>
      <c r="F513" s="259" t="str">
        <f t="shared" si="17"/>
        <v/>
      </c>
      <c r="G513" s="259" t="str">
        <f t="shared" si="17"/>
        <v/>
      </c>
      <c r="H513" s="261" t="str">
        <f t="shared" si="16"/>
        <v/>
      </c>
      <c r="I513" s="263"/>
      <c r="K513" s="257"/>
      <c r="L513" s="257"/>
    </row>
    <row r="514" spans="1:12" ht="12.65" customHeight="1">
      <c r="A514" s="180" t="s">
        <v>530</v>
      </c>
      <c r="B514" s="236">
        <f>'Prior Year'!U71</f>
        <v>748108</v>
      </c>
      <c r="C514" s="236">
        <f>U71</f>
        <v>866751</v>
      </c>
      <c r="D514" s="236">
        <f>'Prior Year'!U59</f>
        <v>31043</v>
      </c>
      <c r="E514" s="180">
        <f>U59</f>
        <v>30804</v>
      </c>
      <c r="F514" s="259">
        <f t="shared" si="17"/>
        <v>24.099088361305288</v>
      </c>
      <c r="G514" s="259">
        <f t="shared" si="17"/>
        <v>28.137611998441759</v>
      </c>
      <c r="H514" s="261" t="str">
        <f t="shared" si="16"/>
        <v/>
      </c>
      <c r="I514" s="263"/>
      <c r="K514" s="257"/>
      <c r="L514" s="257"/>
    </row>
    <row r="515" spans="1:12" ht="12.65" customHeight="1">
      <c r="A515" s="180" t="s">
        <v>531</v>
      </c>
      <c r="B515" s="236">
        <f>'Prior Year'!V71</f>
        <v>0</v>
      </c>
      <c r="C515" s="236">
        <f>V71</f>
        <v>0</v>
      </c>
      <c r="D515" s="236">
        <f>'Prior Year'!V59</f>
        <v>0</v>
      </c>
      <c r="E515" s="180">
        <f>V59</f>
        <v>0</v>
      </c>
      <c r="F515" s="259" t="str">
        <f t="shared" si="17"/>
        <v/>
      </c>
      <c r="G515" s="259" t="str">
        <f t="shared" si="17"/>
        <v/>
      </c>
      <c r="H515" s="261" t="str">
        <f t="shared" si="16"/>
        <v/>
      </c>
      <c r="I515" s="263"/>
      <c r="K515" s="257"/>
      <c r="L515" s="257"/>
    </row>
    <row r="516" spans="1:12" ht="12.65" customHeight="1">
      <c r="A516" s="180" t="s">
        <v>532</v>
      </c>
      <c r="B516" s="236">
        <f>'Prior Year'!W71</f>
        <v>181750</v>
      </c>
      <c r="C516" s="236">
        <f>W71</f>
        <v>157445</v>
      </c>
      <c r="D516" s="236">
        <f>'Prior Year'!W59</f>
        <v>154</v>
      </c>
      <c r="E516" s="180">
        <f>W59</f>
        <v>178</v>
      </c>
      <c r="F516" s="259">
        <f t="shared" si="17"/>
        <v>1180.1948051948052</v>
      </c>
      <c r="G516" s="259">
        <f t="shared" si="17"/>
        <v>884.52247191011236</v>
      </c>
      <c r="H516" s="261">
        <f t="shared" si="16"/>
        <v>-0.25052841444755269</v>
      </c>
      <c r="I516" s="263"/>
      <c r="K516" s="257"/>
      <c r="L516" s="257"/>
    </row>
    <row r="517" spans="1:12" ht="12.65" customHeight="1">
      <c r="A517" s="180" t="s">
        <v>533</v>
      </c>
      <c r="B517" s="236">
        <f>'Prior Year'!X71</f>
        <v>84039</v>
      </c>
      <c r="C517" s="236">
        <f>X71</f>
        <v>178501</v>
      </c>
      <c r="D517" s="236">
        <f>'Prior Year'!X59</f>
        <v>620</v>
      </c>
      <c r="E517" s="180">
        <f>X59</f>
        <v>733</v>
      </c>
      <c r="F517" s="259">
        <f t="shared" si="17"/>
        <v>135.54677419354837</v>
      </c>
      <c r="G517" s="259">
        <f t="shared" si="17"/>
        <v>243.52114597544337</v>
      </c>
      <c r="H517" s="261">
        <f t="shared" si="16"/>
        <v>0.79658385398178111</v>
      </c>
      <c r="I517" s="263"/>
      <c r="K517" s="257"/>
      <c r="L517" s="257"/>
    </row>
    <row r="518" spans="1:12" ht="12.65" customHeight="1">
      <c r="A518" s="180" t="s">
        <v>534</v>
      </c>
      <c r="B518" s="236">
        <f>'Prior Year'!Y71</f>
        <v>379769</v>
      </c>
      <c r="C518" s="236">
        <f>Y71</f>
        <v>386440</v>
      </c>
      <c r="D518" s="236">
        <f>'Prior Year'!Y59</f>
        <v>2470</v>
      </c>
      <c r="E518" s="180">
        <f>Y59</f>
        <v>2485</v>
      </c>
      <c r="F518" s="259">
        <f t="shared" si="17"/>
        <v>153.75263157894736</v>
      </c>
      <c r="G518" s="259">
        <f t="shared" si="17"/>
        <v>155.50905432595573</v>
      </c>
      <c r="H518" s="261" t="str">
        <f t="shared" si="16"/>
        <v/>
      </c>
      <c r="I518" s="263"/>
      <c r="K518" s="257"/>
      <c r="L518" s="257"/>
    </row>
    <row r="519" spans="1:12" ht="12.65" customHeight="1">
      <c r="A519" s="180" t="s">
        <v>535</v>
      </c>
      <c r="B519" s="236">
        <f>'Prior Year'!Z71</f>
        <v>0</v>
      </c>
      <c r="C519" s="236">
        <f>Z71</f>
        <v>0</v>
      </c>
      <c r="D519" s="236">
        <f>'Prior Year'!Z59</f>
        <v>0</v>
      </c>
      <c r="E519" s="180">
        <f>Z59</f>
        <v>0</v>
      </c>
      <c r="F519" s="259" t="str">
        <f t="shared" si="17"/>
        <v/>
      </c>
      <c r="G519" s="259" t="str">
        <f t="shared" si="17"/>
        <v/>
      </c>
      <c r="H519" s="261" t="str">
        <f t="shared" si="16"/>
        <v/>
      </c>
      <c r="I519" s="263"/>
      <c r="K519" s="257"/>
      <c r="L519" s="257"/>
    </row>
    <row r="520" spans="1:12" ht="12.65" customHeight="1">
      <c r="A520" s="180" t="s">
        <v>536</v>
      </c>
      <c r="B520" s="236">
        <f>'Prior Year'!AA71</f>
        <v>0</v>
      </c>
      <c r="C520" s="236">
        <f>AA71</f>
        <v>0</v>
      </c>
      <c r="D520" s="236">
        <f>'Prior Year'!AA59</f>
        <v>0</v>
      </c>
      <c r="E520" s="180">
        <f>AA59</f>
        <v>0</v>
      </c>
      <c r="F520" s="259" t="str">
        <f t="shared" si="17"/>
        <v/>
      </c>
      <c r="G520" s="259" t="str">
        <f t="shared" si="17"/>
        <v/>
      </c>
      <c r="H520" s="261" t="str">
        <f t="shared" si="16"/>
        <v/>
      </c>
      <c r="I520" s="263"/>
      <c r="K520" s="257"/>
      <c r="L520" s="257"/>
    </row>
    <row r="521" spans="1:12" ht="12.65" customHeight="1">
      <c r="A521" s="180" t="s">
        <v>537</v>
      </c>
      <c r="B521" s="236">
        <f>'Prior Year'!AB71</f>
        <v>841500</v>
      </c>
      <c r="C521" s="236">
        <f>AB71</f>
        <v>915571</v>
      </c>
      <c r="D521" s="181" t="s">
        <v>529</v>
      </c>
      <c r="E521" s="181" t="s">
        <v>529</v>
      </c>
      <c r="F521" s="259" t="str">
        <f t="shared" si="17"/>
        <v/>
      </c>
      <c r="G521" s="259" t="str">
        <f t="shared" si="17"/>
        <v/>
      </c>
      <c r="H521" s="261" t="str">
        <f t="shared" si="16"/>
        <v/>
      </c>
      <c r="I521" s="263"/>
      <c r="K521" s="257"/>
      <c r="L521" s="257"/>
    </row>
    <row r="522" spans="1:12" ht="12.65" customHeight="1">
      <c r="A522" s="180" t="s">
        <v>538</v>
      </c>
      <c r="B522" s="236">
        <f>'Prior Year'!AC71</f>
        <v>180923</v>
      </c>
      <c r="C522" s="236">
        <f>AC71</f>
        <v>227638</v>
      </c>
      <c r="D522" s="236">
        <f>'Prior Year'!AC59</f>
        <v>2392</v>
      </c>
      <c r="E522" s="180">
        <f>AC59</f>
        <v>3053</v>
      </c>
      <c r="F522" s="259">
        <f t="shared" si="17"/>
        <v>75.636705685618736</v>
      </c>
      <c r="G522" s="259">
        <f t="shared" si="17"/>
        <v>74.562070094988542</v>
      </c>
      <c r="H522" s="261" t="str">
        <f t="shared" si="16"/>
        <v/>
      </c>
      <c r="I522" s="263"/>
      <c r="K522" s="257"/>
      <c r="L522" s="257"/>
    </row>
    <row r="523" spans="1:12" ht="12.65" customHeight="1">
      <c r="A523" s="180" t="s">
        <v>539</v>
      </c>
      <c r="B523" s="236">
        <f>'Prior Year'!AD71</f>
        <v>0</v>
      </c>
      <c r="C523" s="236">
        <f>AD71</f>
        <v>0</v>
      </c>
      <c r="D523" s="236">
        <f>'Prior Year'!AD59</f>
        <v>0</v>
      </c>
      <c r="E523" s="180">
        <f>AD59</f>
        <v>0</v>
      </c>
      <c r="F523" s="259" t="str">
        <f t="shared" si="17"/>
        <v/>
      </c>
      <c r="G523" s="259" t="str">
        <f t="shared" si="17"/>
        <v/>
      </c>
      <c r="H523" s="261" t="str">
        <f t="shared" si="16"/>
        <v/>
      </c>
      <c r="I523" s="263"/>
      <c r="K523" s="257"/>
      <c r="L523" s="257"/>
    </row>
    <row r="524" spans="1:12" ht="12.65" customHeight="1">
      <c r="A524" s="180" t="s">
        <v>540</v>
      </c>
      <c r="B524" s="236">
        <f>'Prior Year'!AE71</f>
        <v>1223483</v>
      </c>
      <c r="C524" s="236">
        <f>AE71</f>
        <v>1213551</v>
      </c>
      <c r="D524" s="236">
        <f>'Prior Year'!AE59</f>
        <v>31794</v>
      </c>
      <c r="E524" s="180">
        <f>AE59</f>
        <v>26840</v>
      </c>
      <c r="F524" s="259">
        <f t="shared" si="17"/>
        <v>38.481568849468452</v>
      </c>
      <c r="G524" s="259">
        <f t="shared" si="17"/>
        <v>45.214269746646799</v>
      </c>
      <c r="H524" s="261" t="str">
        <f t="shared" si="16"/>
        <v/>
      </c>
      <c r="I524" s="263"/>
      <c r="K524" s="257"/>
      <c r="L524" s="257"/>
    </row>
    <row r="525" spans="1:12" ht="12.65" customHeight="1">
      <c r="A525" s="180" t="s">
        <v>541</v>
      </c>
      <c r="B525" s="236">
        <f>'Prior Year'!AF71</f>
        <v>0</v>
      </c>
      <c r="C525" s="236">
        <f>AF71</f>
        <v>0</v>
      </c>
      <c r="D525" s="236">
        <f>'Prior Year'!AF59</f>
        <v>0</v>
      </c>
      <c r="E525" s="180">
        <f>AF59</f>
        <v>0</v>
      </c>
      <c r="F525" s="259" t="str">
        <f t="shared" si="17"/>
        <v/>
      </c>
      <c r="G525" s="259" t="str">
        <f t="shared" si="17"/>
        <v/>
      </c>
      <c r="H525" s="261" t="str">
        <f t="shared" si="16"/>
        <v/>
      </c>
      <c r="I525" s="263"/>
      <c r="K525" s="257"/>
      <c r="L525" s="257"/>
    </row>
    <row r="526" spans="1:12" ht="12.65" customHeight="1">
      <c r="A526" s="180" t="s">
        <v>542</v>
      </c>
      <c r="B526" s="236">
        <f>'Prior Year'!AG71</f>
        <v>928374</v>
      </c>
      <c r="C526" s="236">
        <f>AG71</f>
        <v>896774</v>
      </c>
      <c r="D526" s="236">
        <f>'Prior Year'!AG59</f>
        <v>1850</v>
      </c>
      <c r="E526" s="180">
        <f>AG59</f>
        <v>1982</v>
      </c>
      <c r="F526" s="259">
        <f t="shared" si="17"/>
        <v>501.82378378378377</v>
      </c>
      <c r="G526" s="259">
        <f t="shared" si="17"/>
        <v>452.45913218970736</v>
      </c>
      <c r="H526" s="261" t="str">
        <f t="shared" si="16"/>
        <v/>
      </c>
      <c r="I526" s="263"/>
      <c r="K526" s="257"/>
      <c r="L526" s="257"/>
    </row>
    <row r="527" spans="1:12" ht="12.65" customHeight="1">
      <c r="A527" s="180" t="s">
        <v>543</v>
      </c>
      <c r="B527" s="236">
        <f>'Prior Year'!AH71</f>
        <v>0</v>
      </c>
      <c r="C527" s="236">
        <f>AH71</f>
        <v>0</v>
      </c>
      <c r="D527" s="236">
        <f>'Prior Year'!AH59</f>
        <v>0</v>
      </c>
      <c r="E527" s="180">
        <f>AH59</f>
        <v>0</v>
      </c>
      <c r="F527" s="259" t="str">
        <f t="shared" si="17"/>
        <v/>
      </c>
      <c r="G527" s="259" t="str">
        <f t="shared" si="17"/>
        <v/>
      </c>
      <c r="H527" s="261" t="str">
        <f t="shared" si="16"/>
        <v/>
      </c>
      <c r="I527" s="263"/>
      <c r="K527" s="257"/>
      <c r="L527" s="257"/>
    </row>
    <row r="528" spans="1:12" ht="12.65" customHeight="1">
      <c r="A528" s="180" t="s">
        <v>544</v>
      </c>
      <c r="B528" s="236">
        <f>'Prior Year'!AI71</f>
        <v>0</v>
      </c>
      <c r="C528" s="236">
        <f>AI71</f>
        <v>0</v>
      </c>
      <c r="D528" s="236">
        <f>'Prior Year'!AI59</f>
        <v>0</v>
      </c>
      <c r="E528" s="180">
        <f>AI59</f>
        <v>0</v>
      </c>
      <c r="F528" s="259" t="str">
        <f t="shared" ref="F528:G540" si="18">IF(B528=0,"",IF(D528=0,"",B528/D528))</f>
        <v/>
      </c>
      <c r="G528" s="259" t="str">
        <f t="shared" si="18"/>
        <v/>
      </c>
      <c r="H528" s="261" t="str">
        <f t="shared" si="16"/>
        <v/>
      </c>
      <c r="I528" s="263"/>
      <c r="K528" s="257"/>
      <c r="L528" s="257"/>
    </row>
    <row r="529" spans="1:12" ht="12.65" customHeight="1">
      <c r="A529" s="180" t="s">
        <v>545</v>
      </c>
      <c r="B529" s="236">
        <f>'Prior Year'!AJ71</f>
        <v>2742778</v>
      </c>
      <c r="C529" s="236">
        <f>AJ71</f>
        <v>2741468</v>
      </c>
      <c r="D529" s="236">
        <f>'Prior Year'!AJ59</f>
        <v>13546</v>
      </c>
      <c r="E529" s="180">
        <f>AJ59</f>
        <v>13825</v>
      </c>
      <c r="F529" s="259">
        <f t="shared" si="18"/>
        <v>202.47881293370736</v>
      </c>
      <c r="G529" s="259">
        <f t="shared" si="18"/>
        <v>198.29786618444845</v>
      </c>
      <c r="H529" s="261" t="str">
        <f t="shared" si="16"/>
        <v/>
      </c>
      <c r="I529" s="263"/>
      <c r="K529" s="257"/>
      <c r="L529" s="257"/>
    </row>
    <row r="530" spans="1:12" ht="12.65" customHeight="1">
      <c r="A530" s="180" t="s">
        <v>546</v>
      </c>
      <c r="B530" s="236">
        <f>'Prior Year'!AK71</f>
        <v>264622</v>
      </c>
      <c r="C530" s="236">
        <f>AK71</f>
        <v>303428</v>
      </c>
      <c r="D530" s="236">
        <f>'Prior Year'!AK59</f>
        <v>5675</v>
      </c>
      <c r="E530" s="180">
        <f>AK59</f>
        <v>7091</v>
      </c>
      <c r="F530" s="259">
        <f t="shared" si="18"/>
        <v>46.629427312775327</v>
      </c>
      <c r="G530" s="259">
        <f t="shared" si="18"/>
        <v>42.790579607953745</v>
      </c>
      <c r="H530" s="261" t="str">
        <f t="shared" si="16"/>
        <v/>
      </c>
      <c r="I530" s="263"/>
      <c r="K530" s="257"/>
      <c r="L530" s="257"/>
    </row>
    <row r="531" spans="1:12" ht="12.65" customHeight="1">
      <c r="A531" s="180" t="s">
        <v>547</v>
      </c>
      <c r="B531" s="236">
        <f>'Prior Year'!AL71</f>
        <v>103871</v>
      </c>
      <c r="C531" s="236">
        <f>AL71</f>
        <v>117955</v>
      </c>
      <c r="D531" s="236">
        <f>'Prior Year'!AL59</f>
        <v>581</v>
      </c>
      <c r="E531" s="180">
        <f>AL59</f>
        <v>544</v>
      </c>
      <c r="F531" s="259">
        <f t="shared" si="18"/>
        <v>178.77969018932873</v>
      </c>
      <c r="G531" s="259">
        <f t="shared" si="18"/>
        <v>216.82904411764707</v>
      </c>
      <c r="H531" s="261" t="str">
        <f t="shared" si="16"/>
        <v/>
      </c>
      <c r="I531" s="263"/>
      <c r="K531" s="257"/>
      <c r="L531" s="257"/>
    </row>
    <row r="532" spans="1:12" ht="12.65" customHeight="1">
      <c r="A532" s="180" t="s">
        <v>548</v>
      </c>
      <c r="B532" s="236">
        <f>'Prior Year'!AM71</f>
        <v>0</v>
      </c>
      <c r="C532" s="236">
        <f>AM71</f>
        <v>0</v>
      </c>
      <c r="D532" s="236">
        <f>'Prior Year'!AM59</f>
        <v>0</v>
      </c>
      <c r="E532" s="180">
        <f>AM59</f>
        <v>0</v>
      </c>
      <c r="F532" s="259" t="str">
        <f t="shared" si="18"/>
        <v/>
      </c>
      <c r="G532" s="259" t="str">
        <f t="shared" si="18"/>
        <v/>
      </c>
      <c r="H532" s="261" t="str">
        <f t="shared" si="16"/>
        <v/>
      </c>
      <c r="I532" s="263"/>
      <c r="K532" s="257"/>
      <c r="L532" s="257"/>
    </row>
    <row r="533" spans="1:12" ht="12.65" customHeight="1">
      <c r="A533" s="180" t="s">
        <v>1247</v>
      </c>
      <c r="B533" s="236">
        <f>'Prior Year'!AN71</f>
        <v>0</v>
      </c>
      <c r="C533" s="236">
        <f>AN71</f>
        <v>0</v>
      </c>
      <c r="D533" s="236">
        <f>'Prior Year'!AN59</f>
        <v>0</v>
      </c>
      <c r="E533" s="180">
        <f>AN59</f>
        <v>0</v>
      </c>
      <c r="F533" s="259" t="str">
        <f t="shared" si="18"/>
        <v/>
      </c>
      <c r="G533" s="259" t="str">
        <f t="shared" si="18"/>
        <v/>
      </c>
      <c r="H533" s="261" t="str">
        <f t="shared" si="16"/>
        <v/>
      </c>
      <c r="I533" s="263"/>
      <c r="K533" s="257"/>
      <c r="L533" s="257"/>
    </row>
    <row r="534" spans="1:12" ht="12.65" customHeight="1">
      <c r="A534" s="180" t="s">
        <v>549</v>
      </c>
      <c r="B534" s="236">
        <f>'Prior Year'!AO71</f>
        <v>19691</v>
      </c>
      <c r="C534" s="236">
        <f>AO71</f>
        <v>36878</v>
      </c>
      <c r="D534" s="236">
        <f>'Prior Year'!AO59</f>
        <v>888</v>
      </c>
      <c r="E534" s="180">
        <f>AO59</f>
        <v>1440</v>
      </c>
      <c r="F534" s="259">
        <f t="shared" si="18"/>
        <v>22.17454954954955</v>
      </c>
      <c r="G534" s="259">
        <f t="shared" si="18"/>
        <v>25.609722222222221</v>
      </c>
      <c r="H534" s="261" t="str">
        <f t="shared" si="16"/>
        <v/>
      </c>
      <c r="I534" s="263"/>
      <c r="K534" s="257"/>
      <c r="L534" s="257"/>
    </row>
    <row r="535" spans="1:12" ht="12.65" customHeight="1">
      <c r="A535" s="180" t="s">
        <v>550</v>
      </c>
      <c r="B535" s="236">
        <f>'Prior Year'!AP71</f>
        <v>0</v>
      </c>
      <c r="C535" s="236">
        <f>AP71</f>
        <v>0</v>
      </c>
      <c r="D535" s="236">
        <f>'Prior Year'!AP59</f>
        <v>0</v>
      </c>
      <c r="E535" s="180">
        <f>AP59</f>
        <v>0</v>
      </c>
      <c r="F535" s="259" t="str">
        <f t="shared" si="18"/>
        <v/>
      </c>
      <c r="G535" s="259" t="str">
        <f t="shared" si="18"/>
        <v/>
      </c>
      <c r="H535" s="261" t="str">
        <f t="shared" si="16"/>
        <v/>
      </c>
      <c r="I535" s="263"/>
      <c r="K535" s="257"/>
      <c r="L535" s="257"/>
    </row>
    <row r="536" spans="1:12" ht="12.65" customHeight="1">
      <c r="A536" s="180" t="s">
        <v>551</v>
      </c>
      <c r="B536" s="236">
        <f>'Prior Year'!AQ71</f>
        <v>0</v>
      </c>
      <c r="C536" s="236">
        <f>AQ71</f>
        <v>0</v>
      </c>
      <c r="D536" s="236">
        <f>'Prior Year'!AQ59</f>
        <v>0</v>
      </c>
      <c r="E536" s="180">
        <f>AQ59</f>
        <v>0</v>
      </c>
      <c r="F536" s="259" t="str">
        <f t="shared" si="18"/>
        <v/>
      </c>
      <c r="G536" s="259" t="str">
        <f t="shared" si="18"/>
        <v/>
      </c>
      <c r="H536" s="261" t="str">
        <f t="shared" si="16"/>
        <v/>
      </c>
      <c r="I536" s="263"/>
      <c r="K536" s="257"/>
      <c r="L536" s="257"/>
    </row>
    <row r="537" spans="1:12" ht="12.65" customHeight="1">
      <c r="A537" s="180" t="s">
        <v>552</v>
      </c>
      <c r="B537" s="236">
        <f>'Prior Year'!AR71</f>
        <v>0</v>
      </c>
      <c r="C537" s="236">
        <f>AR71</f>
        <v>0</v>
      </c>
      <c r="D537" s="236">
        <f>'Prior Year'!AR59</f>
        <v>0</v>
      </c>
      <c r="E537" s="180">
        <f>AR59</f>
        <v>0</v>
      </c>
      <c r="F537" s="259" t="str">
        <f t="shared" si="18"/>
        <v/>
      </c>
      <c r="G537" s="259" t="str">
        <f t="shared" si="18"/>
        <v/>
      </c>
      <c r="H537" s="261" t="str">
        <f t="shared" si="16"/>
        <v/>
      </c>
      <c r="I537" s="263"/>
      <c r="K537" s="257"/>
      <c r="L537" s="257"/>
    </row>
    <row r="538" spans="1:12" ht="12.65" customHeight="1">
      <c r="A538" s="180" t="s">
        <v>553</v>
      </c>
      <c r="B538" s="236">
        <f>'Prior Year'!AS71</f>
        <v>0</v>
      </c>
      <c r="C538" s="236">
        <f>AS71</f>
        <v>0</v>
      </c>
      <c r="D538" s="236">
        <f>'Prior Year'!AS59</f>
        <v>0</v>
      </c>
      <c r="E538" s="180">
        <f>AS59</f>
        <v>0</v>
      </c>
      <c r="F538" s="259" t="str">
        <f t="shared" si="18"/>
        <v/>
      </c>
      <c r="G538" s="259" t="str">
        <f t="shared" si="18"/>
        <v/>
      </c>
      <c r="H538" s="261" t="str">
        <f t="shared" si="16"/>
        <v/>
      </c>
      <c r="I538" s="263"/>
      <c r="K538" s="257"/>
      <c r="L538" s="257"/>
    </row>
    <row r="539" spans="1:12" ht="12.65" customHeight="1">
      <c r="A539" s="180" t="s">
        <v>554</v>
      </c>
      <c r="B539" s="236">
        <f>'Prior Year'!AT71</f>
        <v>0</v>
      </c>
      <c r="C539" s="236">
        <f>AT71</f>
        <v>0</v>
      </c>
      <c r="D539" s="236">
        <f>'Prior Year'!AT59</f>
        <v>0</v>
      </c>
      <c r="E539" s="180">
        <f>AT59</f>
        <v>0</v>
      </c>
      <c r="F539" s="259" t="str">
        <f t="shared" si="18"/>
        <v/>
      </c>
      <c r="G539" s="259" t="str">
        <f t="shared" si="18"/>
        <v/>
      </c>
      <c r="H539" s="261" t="str">
        <f t="shared" si="16"/>
        <v/>
      </c>
      <c r="I539" s="263"/>
      <c r="K539" s="257"/>
      <c r="L539" s="257"/>
    </row>
    <row r="540" spans="1:12" ht="12.65" customHeight="1">
      <c r="A540" s="180" t="s">
        <v>555</v>
      </c>
      <c r="B540" s="236">
        <f>'Prior Year'!AU71</f>
        <v>0</v>
      </c>
      <c r="C540" s="236">
        <f>AU71</f>
        <v>0</v>
      </c>
      <c r="D540" s="236">
        <f>'Prior Year'!AU59</f>
        <v>0</v>
      </c>
      <c r="E540" s="180">
        <f>AU59</f>
        <v>0</v>
      </c>
      <c r="F540" s="259" t="str">
        <f t="shared" si="18"/>
        <v/>
      </c>
      <c r="G540" s="259" t="str">
        <f t="shared" si="18"/>
        <v/>
      </c>
      <c r="H540" s="261" t="str">
        <f t="shared" si="16"/>
        <v/>
      </c>
      <c r="I540" s="263"/>
      <c r="K540" s="257"/>
      <c r="L540" s="257"/>
    </row>
    <row r="541" spans="1:12" ht="12.65" customHeight="1">
      <c r="A541" s="180" t="s">
        <v>556</v>
      </c>
      <c r="B541" s="236">
        <f>'Prior Year'!AV71</f>
        <v>437809</v>
      </c>
      <c r="C541" s="236">
        <f>AV71</f>
        <v>539250</v>
      </c>
      <c r="D541" s="181" t="s">
        <v>529</v>
      </c>
      <c r="E541" s="181" t="s">
        <v>529</v>
      </c>
      <c r="F541" s="259"/>
      <c r="G541" s="259"/>
      <c r="H541" s="261"/>
      <c r="I541" s="263"/>
      <c r="K541" s="257"/>
      <c r="L541" s="257"/>
    </row>
    <row r="542" spans="1:12" ht="12.65" customHeight="1">
      <c r="A542" s="180" t="s">
        <v>1248</v>
      </c>
      <c r="B542" s="236">
        <f>'Prior Year'!AW71</f>
        <v>0</v>
      </c>
      <c r="C542" s="236">
        <f>AW71</f>
        <v>0</v>
      </c>
      <c r="D542" s="181" t="s">
        <v>529</v>
      </c>
      <c r="E542" s="181" t="s">
        <v>529</v>
      </c>
      <c r="F542" s="259"/>
      <c r="G542" s="259"/>
      <c r="H542" s="261"/>
      <c r="I542" s="263"/>
      <c r="K542" s="257"/>
      <c r="L542" s="257"/>
    </row>
    <row r="543" spans="1:12" ht="12.65" customHeight="1">
      <c r="A543" s="180" t="s">
        <v>557</v>
      </c>
      <c r="B543" s="236">
        <f>'Prior Year'!AX71</f>
        <v>0</v>
      </c>
      <c r="C543" s="236">
        <f>AX71</f>
        <v>0</v>
      </c>
      <c r="D543" s="181" t="s">
        <v>529</v>
      </c>
      <c r="E543" s="181" t="s">
        <v>529</v>
      </c>
      <c r="F543" s="259"/>
      <c r="G543" s="259"/>
      <c r="H543" s="261"/>
      <c r="I543" s="263"/>
      <c r="K543" s="257"/>
      <c r="L543" s="257"/>
    </row>
    <row r="544" spans="1:12" ht="12.65" customHeight="1">
      <c r="A544" s="180" t="s">
        <v>558</v>
      </c>
      <c r="B544" s="236">
        <f>'Prior Year'!AY71</f>
        <v>1057172</v>
      </c>
      <c r="C544" s="236">
        <f>AY71</f>
        <v>1124359</v>
      </c>
      <c r="D544" s="236">
        <f>'Prior Year'!AY59</f>
        <v>72320</v>
      </c>
      <c r="E544" s="180">
        <f>AY59</f>
        <v>75678</v>
      </c>
      <c r="F544" s="259">
        <f t="shared" ref="F544:G550" si="19">IF(B544=0,"",IF(D544=0,"",B544/D544))</f>
        <v>14.617975663716814</v>
      </c>
      <c r="G544" s="259">
        <f t="shared" si="19"/>
        <v>14.85714474483998</v>
      </c>
      <c r="H544" s="261" t="str">
        <f t="shared" si="16"/>
        <v/>
      </c>
      <c r="I544" s="263"/>
      <c r="K544" s="257"/>
      <c r="L544" s="257"/>
    </row>
    <row r="545" spans="1:13" ht="12.65" customHeight="1">
      <c r="A545" s="180" t="s">
        <v>559</v>
      </c>
      <c r="B545" s="236">
        <f>'Prior Year'!AZ71</f>
        <v>0</v>
      </c>
      <c r="C545" s="236">
        <f>AZ71</f>
        <v>0</v>
      </c>
      <c r="D545" s="236">
        <f>'Prior Year'!AZ59</f>
        <v>0</v>
      </c>
      <c r="E545" s="180">
        <f>AZ59</f>
        <v>0</v>
      </c>
      <c r="F545" s="259" t="str">
        <f t="shared" si="19"/>
        <v/>
      </c>
      <c r="G545" s="259" t="str">
        <f t="shared" si="19"/>
        <v/>
      </c>
      <c r="H545" s="261" t="str">
        <f t="shared" si="16"/>
        <v/>
      </c>
      <c r="I545" s="263"/>
      <c r="K545" s="257"/>
      <c r="L545" s="257"/>
    </row>
    <row r="546" spans="1:13" ht="12.65" customHeight="1">
      <c r="A546" s="180" t="s">
        <v>560</v>
      </c>
      <c r="B546" s="236">
        <f>'Prior Year'!BA71</f>
        <v>163978</v>
      </c>
      <c r="C546" s="236">
        <f>BA71</f>
        <v>166811</v>
      </c>
      <c r="D546" s="236">
        <f>'Prior Year'!BA59</f>
        <v>0</v>
      </c>
      <c r="E546" s="180">
        <f>BA59</f>
        <v>0</v>
      </c>
      <c r="F546" s="259" t="str">
        <f t="shared" si="19"/>
        <v/>
      </c>
      <c r="G546" s="259" t="str">
        <f t="shared" si="19"/>
        <v/>
      </c>
      <c r="H546" s="261" t="str">
        <f t="shared" si="16"/>
        <v/>
      </c>
      <c r="I546" s="263"/>
      <c r="K546" s="257"/>
      <c r="L546" s="257"/>
    </row>
    <row r="547" spans="1:13" ht="12.65" customHeight="1">
      <c r="A547" s="180" t="s">
        <v>561</v>
      </c>
      <c r="B547" s="236">
        <f>'Prior Year'!BB71</f>
        <v>117980</v>
      </c>
      <c r="C547" s="236">
        <f>BB71</f>
        <v>113328</v>
      </c>
      <c r="D547" s="181" t="s">
        <v>529</v>
      </c>
      <c r="E547" s="181" t="s">
        <v>529</v>
      </c>
      <c r="F547" s="259"/>
      <c r="G547" s="259"/>
      <c r="H547" s="261"/>
      <c r="I547" s="263"/>
      <c r="K547" s="257"/>
      <c r="L547" s="257"/>
    </row>
    <row r="548" spans="1:13" ht="12.65" customHeight="1">
      <c r="A548" s="180" t="s">
        <v>562</v>
      </c>
      <c r="B548" s="236">
        <f>'Prior Year'!BC71</f>
        <v>0</v>
      </c>
      <c r="C548" s="236">
        <f>BC71</f>
        <v>0</v>
      </c>
      <c r="D548" s="181" t="s">
        <v>529</v>
      </c>
      <c r="E548" s="181" t="s">
        <v>529</v>
      </c>
      <c r="F548" s="259"/>
      <c r="G548" s="259"/>
      <c r="H548" s="261"/>
      <c r="I548" s="263"/>
      <c r="K548" s="257"/>
      <c r="L548" s="257"/>
    </row>
    <row r="549" spans="1:13" ht="12.65" customHeight="1">
      <c r="A549" s="180" t="s">
        <v>563</v>
      </c>
      <c r="B549" s="236">
        <f>'Prior Year'!BD71</f>
        <v>106176</v>
      </c>
      <c r="C549" s="236">
        <f>BD71</f>
        <v>98626</v>
      </c>
      <c r="D549" s="181" t="s">
        <v>529</v>
      </c>
      <c r="E549" s="181" t="s">
        <v>529</v>
      </c>
      <c r="F549" s="259"/>
      <c r="G549" s="259"/>
      <c r="H549" s="261"/>
      <c r="I549" s="263"/>
      <c r="K549" s="257"/>
      <c r="L549" s="257"/>
    </row>
    <row r="550" spans="1:13" ht="12.65" customHeight="1">
      <c r="A550" s="180" t="s">
        <v>564</v>
      </c>
      <c r="B550" s="236">
        <f>'Prior Year'!BE71</f>
        <v>893086</v>
      </c>
      <c r="C550" s="236">
        <f>BE71</f>
        <v>1035740</v>
      </c>
      <c r="D550" s="236">
        <f>'Prior Year'!BE59</f>
        <v>61170</v>
      </c>
      <c r="E550" s="180">
        <f>BE59</f>
        <v>61184</v>
      </c>
      <c r="F550" s="259">
        <f t="shared" si="19"/>
        <v>14.600065391531796</v>
      </c>
      <c r="G550" s="259">
        <f t="shared" si="19"/>
        <v>16.92828190376569</v>
      </c>
      <c r="H550" s="261" t="str">
        <f t="shared" si="16"/>
        <v/>
      </c>
      <c r="I550" s="263"/>
      <c r="K550" s="257"/>
      <c r="L550" s="257"/>
    </row>
    <row r="551" spans="1:13" ht="12.65" customHeight="1">
      <c r="A551" s="180" t="s">
        <v>565</v>
      </c>
      <c r="B551" s="236">
        <f>'Prior Year'!BF71</f>
        <v>412039</v>
      </c>
      <c r="C551" s="236">
        <f>BF71</f>
        <v>439764</v>
      </c>
      <c r="D551" s="181" t="s">
        <v>529</v>
      </c>
      <c r="E551" s="181" t="s">
        <v>529</v>
      </c>
      <c r="F551" s="259"/>
      <c r="G551" s="259"/>
      <c r="H551" s="261"/>
      <c r="I551" s="263"/>
      <c r="J551" s="199"/>
      <c r="M551" s="261"/>
    </row>
    <row r="552" spans="1:13" ht="12.65" customHeight="1">
      <c r="A552" s="180" t="s">
        <v>566</v>
      </c>
      <c r="B552" s="236">
        <f>'Prior Year'!BG71</f>
        <v>0</v>
      </c>
      <c r="C552" s="236">
        <f>BG71</f>
        <v>0</v>
      </c>
      <c r="D552" s="181" t="s">
        <v>529</v>
      </c>
      <c r="E552" s="181" t="s">
        <v>529</v>
      </c>
      <c r="F552" s="259"/>
      <c r="G552" s="259"/>
      <c r="H552" s="261"/>
      <c r="J552" s="199"/>
      <c r="M552" s="261"/>
    </row>
    <row r="553" spans="1:13" ht="12.65" customHeight="1">
      <c r="A553" s="180" t="s">
        <v>567</v>
      </c>
      <c r="B553" s="236">
        <f>'Prior Year'!BH71</f>
        <v>835434</v>
      </c>
      <c r="C553" s="236">
        <f>BH71</f>
        <v>1029053</v>
      </c>
      <c r="D553" s="181" t="s">
        <v>529</v>
      </c>
      <c r="E553" s="181" t="s">
        <v>529</v>
      </c>
      <c r="F553" s="259"/>
      <c r="G553" s="259"/>
      <c r="H553" s="261"/>
      <c r="J553" s="199"/>
      <c r="M553" s="261"/>
    </row>
    <row r="554" spans="1:13" ht="12.65" customHeight="1">
      <c r="A554" s="180" t="s">
        <v>568</v>
      </c>
      <c r="B554" s="236">
        <f>'Prior Year'!BI71</f>
        <v>0</v>
      </c>
      <c r="C554" s="236">
        <f>BI71</f>
        <v>0</v>
      </c>
      <c r="D554" s="181" t="s">
        <v>529</v>
      </c>
      <c r="E554" s="181" t="s">
        <v>529</v>
      </c>
      <c r="F554" s="259"/>
      <c r="G554" s="259"/>
      <c r="H554" s="261"/>
      <c r="J554" s="199"/>
      <c r="M554" s="261"/>
    </row>
    <row r="555" spans="1:13" ht="12.65" customHeight="1">
      <c r="A555" s="180" t="s">
        <v>569</v>
      </c>
      <c r="B555" s="236">
        <f>'Prior Year'!BJ71</f>
        <v>454127</v>
      </c>
      <c r="C555" s="236">
        <f>BJ71</f>
        <v>490191</v>
      </c>
      <c r="D555" s="181" t="s">
        <v>529</v>
      </c>
      <c r="E555" s="181" t="s">
        <v>529</v>
      </c>
      <c r="F555" s="259"/>
      <c r="G555" s="259"/>
      <c r="H555" s="261"/>
      <c r="J555" s="199"/>
      <c r="M555" s="261"/>
    </row>
    <row r="556" spans="1:13" ht="12.65" customHeight="1">
      <c r="A556" s="180" t="s">
        <v>570</v>
      </c>
      <c r="B556" s="236">
        <f>'Prior Year'!BK71</f>
        <v>1034291</v>
      </c>
      <c r="C556" s="236">
        <f>BK71</f>
        <v>927805</v>
      </c>
      <c r="D556" s="181" t="s">
        <v>529</v>
      </c>
      <c r="E556" s="181" t="s">
        <v>529</v>
      </c>
      <c r="F556" s="259"/>
      <c r="G556" s="259"/>
      <c r="H556" s="261"/>
      <c r="J556" s="199"/>
      <c r="M556" s="261"/>
    </row>
    <row r="557" spans="1:13" ht="12.65" customHeight="1">
      <c r="A557" s="180" t="s">
        <v>571</v>
      </c>
      <c r="B557" s="236">
        <f>'Prior Year'!BL71</f>
        <v>0</v>
      </c>
      <c r="C557" s="236">
        <f>BL71</f>
        <v>0</v>
      </c>
      <c r="D557" s="181" t="s">
        <v>529</v>
      </c>
      <c r="E557" s="181" t="s">
        <v>529</v>
      </c>
      <c r="F557" s="259"/>
      <c r="G557" s="259"/>
      <c r="H557" s="261"/>
      <c r="J557" s="199"/>
      <c r="M557" s="261"/>
    </row>
    <row r="558" spans="1:13" ht="12.65" customHeight="1">
      <c r="A558" s="180" t="s">
        <v>572</v>
      </c>
      <c r="B558" s="236">
        <f>'Prior Year'!BM71</f>
        <v>0</v>
      </c>
      <c r="C558" s="236">
        <f>BM71</f>
        <v>0</v>
      </c>
      <c r="D558" s="181" t="s">
        <v>529</v>
      </c>
      <c r="E558" s="181" t="s">
        <v>529</v>
      </c>
      <c r="F558" s="259"/>
      <c r="G558" s="259"/>
      <c r="H558" s="261"/>
      <c r="J558" s="199"/>
      <c r="M558" s="261"/>
    </row>
    <row r="559" spans="1:13" ht="12.65" customHeight="1">
      <c r="A559" s="180" t="s">
        <v>573</v>
      </c>
      <c r="B559" s="236">
        <f>'Prior Year'!BN71</f>
        <v>1048280</v>
      </c>
      <c r="C559" s="236">
        <f>BN71</f>
        <v>1041793</v>
      </c>
      <c r="D559" s="181" t="s">
        <v>529</v>
      </c>
      <c r="E559" s="181" t="s">
        <v>529</v>
      </c>
      <c r="F559" s="259"/>
      <c r="G559" s="259"/>
      <c r="H559" s="261"/>
      <c r="J559" s="199"/>
      <c r="M559" s="261"/>
    </row>
    <row r="560" spans="1:13" ht="12.65" customHeight="1">
      <c r="A560" s="180" t="s">
        <v>574</v>
      </c>
      <c r="B560" s="236">
        <f>'Prior Year'!BO71</f>
        <v>0</v>
      </c>
      <c r="C560" s="236">
        <f>BO71</f>
        <v>0</v>
      </c>
      <c r="D560" s="181" t="s">
        <v>529</v>
      </c>
      <c r="E560" s="181" t="s">
        <v>529</v>
      </c>
      <c r="F560" s="259"/>
      <c r="G560" s="259"/>
      <c r="H560" s="261"/>
      <c r="J560" s="199"/>
      <c r="M560" s="261"/>
    </row>
    <row r="561" spans="1:13" ht="12.65" customHeight="1">
      <c r="A561" s="180" t="s">
        <v>575</v>
      </c>
      <c r="B561" s="236">
        <f>'Prior Year'!BP71</f>
        <v>77697</v>
      </c>
      <c r="C561" s="236">
        <f>BP71</f>
        <v>27934</v>
      </c>
      <c r="D561" s="181" t="s">
        <v>529</v>
      </c>
      <c r="E561" s="181" t="s">
        <v>529</v>
      </c>
      <c r="F561" s="259"/>
      <c r="G561" s="259"/>
      <c r="H561" s="261"/>
      <c r="J561" s="199"/>
      <c r="M561" s="261"/>
    </row>
    <row r="562" spans="1:13" ht="12.65" customHeight="1">
      <c r="A562" s="180" t="s">
        <v>576</v>
      </c>
      <c r="B562" s="236">
        <f>'Prior Year'!BQ71</f>
        <v>0</v>
      </c>
      <c r="C562" s="236">
        <f>BQ71</f>
        <v>0</v>
      </c>
      <c r="D562" s="181" t="s">
        <v>529</v>
      </c>
      <c r="E562" s="181" t="s">
        <v>529</v>
      </c>
      <c r="F562" s="259"/>
      <c r="G562" s="259"/>
      <c r="H562" s="261"/>
      <c r="J562" s="199"/>
      <c r="M562" s="261"/>
    </row>
    <row r="563" spans="1:13" ht="12.65" customHeight="1">
      <c r="A563" s="180" t="s">
        <v>577</v>
      </c>
      <c r="B563" s="236">
        <f>'Prior Year'!BR71</f>
        <v>0</v>
      </c>
      <c r="C563" s="236">
        <f>BR71</f>
        <v>0</v>
      </c>
      <c r="D563" s="181" t="s">
        <v>529</v>
      </c>
      <c r="E563" s="181" t="s">
        <v>529</v>
      </c>
      <c r="F563" s="259"/>
      <c r="G563" s="259"/>
      <c r="H563" s="261"/>
      <c r="J563" s="199"/>
      <c r="M563" s="261"/>
    </row>
    <row r="564" spans="1:13" ht="12.65" customHeight="1">
      <c r="A564" s="180" t="s">
        <v>1249</v>
      </c>
      <c r="B564" s="236">
        <f>'Prior Year'!BS71</f>
        <v>0</v>
      </c>
      <c r="C564" s="236">
        <f>BS71</f>
        <v>0</v>
      </c>
      <c r="D564" s="181" t="s">
        <v>529</v>
      </c>
      <c r="E564" s="181" t="s">
        <v>529</v>
      </c>
      <c r="F564" s="259"/>
      <c r="G564" s="259"/>
      <c r="H564" s="261"/>
      <c r="J564" s="199"/>
      <c r="M564" s="261"/>
    </row>
    <row r="565" spans="1:13" ht="12.65" customHeight="1">
      <c r="A565" s="180" t="s">
        <v>578</v>
      </c>
      <c r="B565" s="236">
        <f>'Prior Year'!BT71</f>
        <v>0</v>
      </c>
      <c r="C565" s="236">
        <f>BT71</f>
        <v>0</v>
      </c>
      <c r="D565" s="181" t="s">
        <v>529</v>
      </c>
      <c r="E565" s="181" t="s">
        <v>529</v>
      </c>
      <c r="F565" s="259"/>
      <c r="G565" s="259"/>
      <c r="H565" s="261"/>
      <c r="J565" s="199"/>
      <c r="M565" s="261"/>
    </row>
    <row r="566" spans="1:13" ht="12.65" customHeight="1">
      <c r="A566" s="180" t="s">
        <v>579</v>
      </c>
      <c r="B566" s="236">
        <f>'Prior Year'!BU71</f>
        <v>0</v>
      </c>
      <c r="C566" s="236">
        <f>BU71</f>
        <v>0</v>
      </c>
      <c r="D566" s="181" t="s">
        <v>529</v>
      </c>
      <c r="E566" s="181" t="s">
        <v>529</v>
      </c>
      <c r="F566" s="259"/>
      <c r="G566" s="259"/>
      <c r="H566" s="261"/>
      <c r="J566" s="199"/>
      <c r="M566" s="261"/>
    </row>
    <row r="567" spans="1:13" ht="12.65" customHeight="1">
      <c r="A567" s="180" t="s">
        <v>580</v>
      </c>
      <c r="B567" s="236">
        <f>'Prior Year'!BV71</f>
        <v>217369</v>
      </c>
      <c r="C567" s="236">
        <f>BV71</f>
        <v>230679</v>
      </c>
      <c r="D567" s="181" t="s">
        <v>529</v>
      </c>
      <c r="E567" s="181" t="s">
        <v>529</v>
      </c>
      <c r="F567" s="259"/>
      <c r="G567" s="259"/>
      <c r="H567" s="261"/>
      <c r="J567" s="199"/>
      <c r="M567" s="261"/>
    </row>
    <row r="568" spans="1:13" ht="12.65" customHeight="1">
      <c r="A568" s="180" t="s">
        <v>581</v>
      </c>
      <c r="B568" s="236">
        <f>'Prior Year'!BW71</f>
        <v>0</v>
      </c>
      <c r="C568" s="236">
        <f>BW71</f>
        <v>0</v>
      </c>
      <c r="D568" s="181" t="s">
        <v>529</v>
      </c>
      <c r="E568" s="181" t="s">
        <v>529</v>
      </c>
      <c r="F568" s="259"/>
      <c r="G568" s="259"/>
      <c r="H568" s="261"/>
      <c r="J568" s="199"/>
      <c r="M568" s="261"/>
    </row>
    <row r="569" spans="1:13" ht="12.65" customHeight="1">
      <c r="A569" s="180" t="s">
        <v>582</v>
      </c>
      <c r="B569" s="236">
        <f>'Prior Year'!BX71</f>
        <v>0</v>
      </c>
      <c r="C569" s="236">
        <f>BX71</f>
        <v>0</v>
      </c>
      <c r="D569" s="181" t="s">
        <v>529</v>
      </c>
      <c r="E569" s="181" t="s">
        <v>529</v>
      </c>
      <c r="F569" s="259"/>
      <c r="G569" s="259"/>
      <c r="H569" s="261"/>
      <c r="J569" s="199"/>
      <c r="M569" s="261"/>
    </row>
    <row r="570" spans="1:13" ht="12.65" customHeight="1">
      <c r="A570" s="180" t="s">
        <v>583</v>
      </c>
      <c r="B570" s="236">
        <f>'Prior Year'!BY71</f>
        <v>294752</v>
      </c>
      <c r="C570" s="236">
        <f>BY71</f>
        <v>300344</v>
      </c>
      <c r="D570" s="181" t="s">
        <v>529</v>
      </c>
      <c r="E570" s="181" t="s">
        <v>529</v>
      </c>
      <c r="F570" s="259"/>
      <c r="G570" s="259"/>
      <c r="H570" s="261"/>
      <c r="J570" s="199"/>
      <c r="M570" s="261"/>
    </row>
    <row r="571" spans="1:13" ht="12.65" customHeight="1">
      <c r="A571" s="180" t="s">
        <v>584</v>
      </c>
      <c r="B571" s="236">
        <f>'Prior Year'!BZ71</f>
        <v>0</v>
      </c>
      <c r="C571" s="236">
        <f>BZ71</f>
        <v>0</v>
      </c>
      <c r="D571" s="181" t="s">
        <v>529</v>
      </c>
      <c r="E571" s="181" t="s">
        <v>529</v>
      </c>
      <c r="F571" s="259"/>
      <c r="G571" s="259"/>
      <c r="H571" s="261"/>
      <c r="J571" s="199"/>
      <c r="M571" s="261"/>
    </row>
    <row r="572" spans="1:13" ht="12.65" customHeight="1">
      <c r="A572" s="180" t="s">
        <v>585</v>
      </c>
      <c r="B572" s="236">
        <f>'Prior Year'!CA71</f>
        <v>0</v>
      </c>
      <c r="C572" s="236">
        <f>CA71</f>
        <v>0</v>
      </c>
      <c r="D572" s="181" t="s">
        <v>529</v>
      </c>
      <c r="E572" s="181" t="s">
        <v>529</v>
      </c>
      <c r="F572" s="259"/>
      <c r="G572" s="259"/>
      <c r="H572" s="261"/>
      <c r="J572" s="199"/>
      <c r="M572" s="261"/>
    </row>
    <row r="573" spans="1:13" ht="12.65" customHeight="1">
      <c r="A573" s="180" t="s">
        <v>586</v>
      </c>
      <c r="B573" s="236">
        <f>'Prior Year'!CB71</f>
        <v>0</v>
      </c>
      <c r="C573" s="236">
        <f>CB71</f>
        <v>0</v>
      </c>
      <c r="D573" s="181" t="s">
        <v>529</v>
      </c>
      <c r="E573" s="181" t="s">
        <v>529</v>
      </c>
      <c r="F573" s="259"/>
      <c r="G573" s="259"/>
      <c r="H573" s="261"/>
      <c r="J573" s="199"/>
      <c r="M573" s="261"/>
    </row>
    <row r="574" spans="1:13" ht="12.65" customHeight="1">
      <c r="A574" s="180" t="s">
        <v>587</v>
      </c>
      <c r="B574" s="236">
        <f>'Prior Year'!CC71</f>
        <v>0</v>
      </c>
      <c r="C574" s="236">
        <f>CC71</f>
        <v>0</v>
      </c>
      <c r="D574" s="181" t="s">
        <v>529</v>
      </c>
      <c r="E574" s="181" t="s">
        <v>529</v>
      </c>
      <c r="F574" s="259"/>
      <c r="G574" s="259"/>
      <c r="H574" s="261"/>
      <c r="J574" s="199"/>
      <c r="M574" s="261"/>
    </row>
    <row r="575" spans="1:13" ht="12.65" customHeight="1">
      <c r="A575" s="180" t="s">
        <v>588</v>
      </c>
      <c r="B575" s="236">
        <f>'Prior Year'!CD71</f>
        <v>331095</v>
      </c>
      <c r="C575" s="236">
        <f>CD71</f>
        <v>787354</v>
      </c>
      <c r="D575" s="181" t="s">
        <v>529</v>
      </c>
      <c r="E575" s="181" t="s">
        <v>529</v>
      </c>
      <c r="F575" s="259"/>
      <c r="G575" s="259"/>
      <c r="H575" s="261"/>
    </row>
    <row r="576" spans="1:13" ht="12.65" customHeight="1">
      <c r="M576" s="261"/>
    </row>
    <row r="577" spans="13:13" ht="12.65" customHeight="1">
      <c r="M577" s="261"/>
    </row>
    <row r="578" spans="13:13" ht="12.65" customHeight="1">
      <c r="M578" s="261"/>
    </row>
    <row r="612" spans="1:14" ht="12.65" customHeight="1">
      <c r="A612" s="196"/>
      <c r="C612" s="181" t="s">
        <v>589</v>
      </c>
      <c r="D612" s="180">
        <f>CE76-(BE76+CD76)</f>
        <v>42413.1</v>
      </c>
      <c r="E612" s="180">
        <f>SUM(C624:D647)+SUM(C668:D713)</f>
        <v>20018394.925525371</v>
      </c>
      <c r="F612" s="180">
        <f>CE64-(AX64+BD64+BE64+BG64+BJ64+BN64+BP64+BQ64+CB64+CC64+CD64)</f>
        <v>1863115</v>
      </c>
      <c r="G612" s="180">
        <f>CE77-(AX77+AY77+BD77+BE77+BG77+BJ77+BN77+BP77+BQ77+CB77+CC77+CD77)</f>
        <v>75678</v>
      </c>
      <c r="H612" s="197">
        <f>CE60-(AX60+AY60+AZ60+BD60+BE60+BG60+BJ60+BN60+BO60+BP60+BQ60+BR60+CB60+CC60+CD60)</f>
        <v>134.01638413461535</v>
      </c>
      <c r="I612" s="180">
        <f>CE78-(AX78+AY78+AZ78+BD78+BE78+BF78+BG78+BJ78+BN78+BO78+BP78+BQ78+BR78+CB78+CC78+CD78)</f>
        <v>9281.4485430681671</v>
      </c>
      <c r="J612" s="180">
        <f>CE79-(AX79+AY79+AZ79+BA79+BD79+BE79+BF79+BG79+BJ79+BN79+BO79+BP79+BQ79+BR79+CB79+CC79+CD79)</f>
        <v>139380.33661682691</v>
      </c>
      <c r="K612" s="180">
        <f>CE75-(AW75+AX75+AY75+AZ75+BA75+BB75+BC75+BD75+BE75+BF75+BG75+BH75+BI75+BJ75+BK75+BL75+BM75+BN75+BO75+BP75+BQ75+BR75+BS75+BT75+BU75+BV75+BW75+BX75+CB75+CC75+CD75)</f>
        <v>28907621</v>
      </c>
      <c r="L612" s="197">
        <f>CE80-(AW80+AX80+AY80+AZ80+BA80+BB80+BC80+BD80+BE80+BF80+BG80+BH80+BI80+BJ80+BK80+BL80+BM80+BN80+BO80+BP80+BQ80+BR80+BS80+BT80+BU80+BV80+BW80+BX80+BY80+BZ80+CA80+CB80+CC80+CD80)</f>
        <v>62.05</v>
      </c>
    </row>
    <row r="613" spans="1:14" ht="12.65" customHeight="1">
      <c r="A613" s="196"/>
      <c r="C613" s="181" t="s">
        <v>590</v>
      </c>
      <c r="D613" s="181" t="s">
        <v>591</v>
      </c>
      <c r="E613" s="198" t="s">
        <v>592</v>
      </c>
      <c r="F613" s="181" t="s">
        <v>593</v>
      </c>
      <c r="G613" s="181" t="s">
        <v>594</v>
      </c>
      <c r="H613" s="181" t="s">
        <v>595</v>
      </c>
      <c r="I613" s="181" t="s">
        <v>596</v>
      </c>
      <c r="J613" s="181" t="s">
        <v>597</v>
      </c>
      <c r="K613" s="181" t="s">
        <v>598</v>
      </c>
      <c r="L613" s="198" t="s">
        <v>599</v>
      </c>
    </row>
    <row r="614" spans="1:14" ht="12.65" customHeight="1">
      <c r="A614" s="196">
        <v>8430</v>
      </c>
      <c r="B614" s="198" t="s">
        <v>140</v>
      </c>
      <c r="C614" s="180">
        <f>BE71</f>
        <v>1035740</v>
      </c>
      <c r="N614" s="199" t="s">
        <v>600</v>
      </c>
    </row>
    <row r="615" spans="1:14" ht="12.65" customHeight="1">
      <c r="A615" s="196"/>
      <c r="B615" s="198" t="s">
        <v>601</v>
      </c>
      <c r="C615" s="267">
        <f>CD69-CD70</f>
        <v>787354</v>
      </c>
      <c r="D615" s="262">
        <f>SUM(C614:C615)</f>
        <v>1823094</v>
      </c>
      <c r="N615" s="199" t="s">
        <v>602</v>
      </c>
    </row>
    <row r="616" spans="1:14" ht="12.65" customHeight="1">
      <c r="A616" s="196">
        <v>8310</v>
      </c>
      <c r="B616" s="200" t="s">
        <v>603</v>
      </c>
      <c r="C616" s="180">
        <f>AX71</f>
        <v>0</v>
      </c>
      <c r="D616" s="180">
        <f>(D615/D612)*AX76</f>
        <v>0</v>
      </c>
      <c r="N616" s="199" t="s">
        <v>604</v>
      </c>
    </row>
    <row r="617" spans="1:14" ht="12.65" customHeight="1">
      <c r="A617" s="196">
        <v>8510</v>
      </c>
      <c r="B617" s="200" t="s">
        <v>145</v>
      </c>
      <c r="C617" s="180">
        <f>BJ71</f>
        <v>490191</v>
      </c>
      <c r="D617" s="180">
        <f>(D615/D612)*BJ76</f>
        <v>14356.729312405838</v>
      </c>
      <c r="N617" s="199" t="s">
        <v>605</v>
      </c>
    </row>
    <row r="618" spans="1:14" ht="12.65" customHeight="1">
      <c r="A618" s="196">
        <v>8470</v>
      </c>
      <c r="B618" s="200" t="s">
        <v>606</v>
      </c>
      <c r="C618" s="180">
        <f>BG71</f>
        <v>0</v>
      </c>
      <c r="D618" s="180">
        <f>(D615/D612)*BG76</f>
        <v>0</v>
      </c>
      <c r="N618" s="199" t="s">
        <v>607</v>
      </c>
    </row>
    <row r="619" spans="1:14" ht="12.65" customHeight="1">
      <c r="A619" s="196">
        <v>8610</v>
      </c>
      <c r="B619" s="200" t="s">
        <v>608</v>
      </c>
      <c r="C619" s="180">
        <f>BN71</f>
        <v>1041793</v>
      </c>
      <c r="D619" s="180">
        <f>(D615/D612)*BN76</f>
        <v>198720.34516222586</v>
      </c>
      <c r="N619" s="199" t="s">
        <v>609</v>
      </c>
    </row>
    <row r="620" spans="1:14" ht="12.65" customHeight="1">
      <c r="A620" s="196">
        <v>8790</v>
      </c>
      <c r="B620" s="200" t="s">
        <v>610</v>
      </c>
      <c r="C620" s="180">
        <f>CC71</f>
        <v>0</v>
      </c>
      <c r="D620" s="180">
        <f>(D615/D612)*CC76</f>
        <v>0</v>
      </c>
      <c r="N620" s="199" t="s">
        <v>611</v>
      </c>
    </row>
    <row r="621" spans="1:14" ht="12.65" customHeight="1">
      <c r="A621" s="196">
        <v>8630</v>
      </c>
      <c r="B621" s="200" t="s">
        <v>612</v>
      </c>
      <c r="C621" s="180">
        <f>BP71</f>
        <v>27934</v>
      </c>
      <c r="D621" s="180">
        <f>(D615/D612)*BP76</f>
        <v>0</v>
      </c>
      <c r="N621" s="199" t="s">
        <v>613</v>
      </c>
    </row>
    <row r="622" spans="1:14" ht="12.65" customHeight="1">
      <c r="A622" s="196">
        <v>8770</v>
      </c>
      <c r="B622" s="198" t="s">
        <v>614</v>
      </c>
      <c r="C622" s="180">
        <f>CB71</f>
        <v>0</v>
      </c>
      <c r="D622" s="180">
        <f>(D615/D612)*CB76</f>
        <v>0</v>
      </c>
      <c r="N622" s="199" t="s">
        <v>615</v>
      </c>
    </row>
    <row r="623" spans="1:14" ht="12.65" customHeight="1">
      <c r="A623" s="196">
        <v>8640</v>
      </c>
      <c r="B623" s="200" t="s">
        <v>616</v>
      </c>
      <c r="C623" s="180">
        <f>BQ71</f>
        <v>0</v>
      </c>
      <c r="D623" s="180">
        <f>(D615/D612)*BQ76</f>
        <v>0</v>
      </c>
      <c r="E623" s="180">
        <f>SUM(C616:D623)</f>
        <v>1772995.0744746318</v>
      </c>
      <c r="N623" s="199" t="s">
        <v>617</v>
      </c>
    </row>
    <row r="624" spans="1:14" ht="12.65" customHeight="1">
      <c r="A624" s="196">
        <v>8420</v>
      </c>
      <c r="B624" s="200" t="s">
        <v>139</v>
      </c>
      <c r="C624" s="180">
        <f>BD71</f>
        <v>98626</v>
      </c>
      <c r="D624" s="180">
        <f>(D615/D612)*BD76</f>
        <v>0</v>
      </c>
      <c r="E624" s="180">
        <f>(E623/E612)*SUM(C624:D624)</f>
        <v>8735.1365014868134</v>
      </c>
      <c r="F624" s="180">
        <f>SUM(C624:E624)</f>
        <v>107361.13650148682</v>
      </c>
      <c r="N624" s="199" t="s">
        <v>618</v>
      </c>
    </row>
    <row r="625" spans="1:14" ht="12.65" customHeight="1">
      <c r="A625" s="196">
        <v>8320</v>
      </c>
      <c r="B625" s="200" t="s">
        <v>135</v>
      </c>
      <c r="C625" s="180">
        <f>AY71</f>
        <v>1124359</v>
      </c>
      <c r="D625" s="180">
        <f>(D615/D612)*AY76</f>
        <v>88848.381702822953</v>
      </c>
      <c r="E625" s="180">
        <f>(E623/E612)*SUM(C625:D625)</f>
        <v>107451.70729610418</v>
      </c>
      <c r="F625" s="180">
        <f>(F624/F612)*AY64</f>
        <v>18060.278551962969</v>
      </c>
      <c r="G625" s="180">
        <f>SUM(C625:F625)</f>
        <v>1338719.36755089</v>
      </c>
      <c r="N625" s="199" t="s">
        <v>619</v>
      </c>
    </row>
    <row r="626" spans="1:14" ht="12.65" customHeight="1">
      <c r="A626" s="196">
        <v>8650</v>
      </c>
      <c r="B626" s="200" t="s">
        <v>152</v>
      </c>
      <c r="C626" s="180">
        <f>BR71</f>
        <v>0</v>
      </c>
      <c r="D626" s="180">
        <f>(D615/D612)*BR76</f>
        <v>0</v>
      </c>
      <c r="E626" s="180">
        <f>(E623/E612)*SUM(C626:D626)</f>
        <v>0</v>
      </c>
      <c r="F626" s="180">
        <f>(F624/F612)*BR64</f>
        <v>0</v>
      </c>
      <c r="G626" s="180">
        <f>(G625/G612)*BR77</f>
        <v>0</v>
      </c>
      <c r="N626" s="199" t="s">
        <v>620</v>
      </c>
    </row>
    <row r="627" spans="1:14" ht="12.65" customHeight="1">
      <c r="A627" s="196">
        <v>8620</v>
      </c>
      <c r="B627" s="198" t="s">
        <v>621</v>
      </c>
      <c r="C627" s="180">
        <f>BO71</f>
        <v>0</v>
      </c>
      <c r="D627" s="180">
        <f>(D615/D612)*BO76</f>
        <v>0</v>
      </c>
      <c r="E627" s="180">
        <f>(E623/E612)*SUM(C627:D627)</f>
        <v>0</v>
      </c>
      <c r="F627" s="180">
        <f>(F624/F612)*BO64</f>
        <v>0</v>
      </c>
      <c r="G627" s="180">
        <f>(G625/G612)*BO77</f>
        <v>0</v>
      </c>
      <c r="N627" s="199" t="s">
        <v>622</v>
      </c>
    </row>
    <row r="628" spans="1:14" ht="12.65" customHeight="1">
      <c r="A628" s="196">
        <v>8330</v>
      </c>
      <c r="B628" s="200" t="s">
        <v>136</v>
      </c>
      <c r="C628" s="180">
        <f>AZ71</f>
        <v>0</v>
      </c>
      <c r="D628" s="180">
        <f>(D615/D612)*AZ76</f>
        <v>0</v>
      </c>
      <c r="E628" s="180">
        <f>(E623/E612)*SUM(C628:D628)</f>
        <v>0</v>
      </c>
      <c r="F628" s="180">
        <f>(F624/F612)*AZ64</f>
        <v>0</v>
      </c>
      <c r="G628" s="180">
        <f>(G625/G612)*AZ77</f>
        <v>699520.58286995417</v>
      </c>
      <c r="H628" s="180">
        <f>SUM(C626:G628)</f>
        <v>699520.58286995417</v>
      </c>
      <c r="N628" s="199" t="s">
        <v>623</v>
      </c>
    </row>
    <row r="629" spans="1:14" ht="12.65" customHeight="1">
      <c r="A629" s="196">
        <v>8460</v>
      </c>
      <c r="B629" s="200" t="s">
        <v>141</v>
      </c>
      <c r="C629" s="180">
        <f>BF71</f>
        <v>439764</v>
      </c>
      <c r="D629" s="180">
        <f>(D615/D612)*BF76</f>
        <v>170217.50921295545</v>
      </c>
      <c r="E629" s="180">
        <f>(E623/E612)*SUM(C629:D629)</f>
        <v>54025.021255633423</v>
      </c>
      <c r="F629" s="180">
        <f>(F624/F612)*BF64</f>
        <v>2451.1172430189458</v>
      </c>
      <c r="G629" s="180">
        <f>(G625/G612)*BF77</f>
        <v>0</v>
      </c>
      <c r="H629" s="180">
        <f>(H628/H612)*BF60</f>
        <v>45339.369788802331</v>
      </c>
      <c r="I629" s="180">
        <f>SUM(C629:H629)</f>
        <v>711797.01750041021</v>
      </c>
      <c r="N629" s="199" t="s">
        <v>624</v>
      </c>
    </row>
    <row r="630" spans="1:14" ht="12.65" customHeight="1">
      <c r="A630" s="196">
        <v>8350</v>
      </c>
      <c r="B630" s="200" t="s">
        <v>625</v>
      </c>
      <c r="C630" s="180">
        <f>BA71</f>
        <v>166811</v>
      </c>
      <c r="D630" s="180">
        <f>(D615/D612)*BA76</f>
        <v>50270.044703169544</v>
      </c>
      <c r="E630" s="180">
        <f>(E623/E612)*SUM(C630:D630)</f>
        <v>19226.497651405785</v>
      </c>
      <c r="F630" s="180">
        <f>(F624/F612)*BA64</f>
        <v>303.39317953015683</v>
      </c>
      <c r="G630" s="180">
        <f>(G625/G612)*BA77</f>
        <v>0</v>
      </c>
      <c r="H630" s="180">
        <f>(H628/H612)*BA60</f>
        <v>5597.4378796973515</v>
      </c>
      <c r="I630" s="180">
        <f>(I$629/I$612)*BA78</f>
        <v>26484.765733729582</v>
      </c>
      <c r="J630" s="180">
        <f>SUM(C630:I630)</f>
        <v>268693.13914753241</v>
      </c>
      <c r="N630" s="199" t="s">
        <v>626</v>
      </c>
    </row>
    <row r="631" spans="1:14" ht="12.65" customHeight="1">
      <c r="A631" s="196">
        <v>8200</v>
      </c>
      <c r="B631" s="200" t="s">
        <v>627</v>
      </c>
      <c r="C631" s="180">
        <f>AW71</f>
        <v>0</v>
      </c>
      <c r="D631" s="180">
        <f>(D615/D612)*AW76</f>
        <v>0</v>
      </c>
      <c r="E631" s="180">
        <f>(E623/E612)*SUM(C631:D631)</f>
        <v>0</v>
      </c>
      <c r="F631" s="180">
        <f>(F624/F612)*AW64</f>
        <v>0</v>
      </c>
      <c r="G631" s="180">
        <f>(G625/G612)*AW77</f>
        <v>0</v>
      </c>
      <c r="H631" s="180">
        <f>(H628/H612)*AW60</f>
        <v>0</v>
      </c>
      <c r="I631" s="180">
        <f>(I628/I612)*AW78</f>
        <v>0</v>
      </c>
      <c r="J631" s="180">
        <f>(J630/J612)*AW79</f>
        <v>0</v>
      </c>
      <c r="N631" s="199" t="s">
        <v>628</v>
      </c>
    </row>
    <row r="632" spans="1:14" ht="12.65" customHeight="1">
      <c r="A632" s="196">
        <v>8360</v>
      </c>
      <c r="B632" s="200" t="s">
        <v>629</v>
      </c>
      <c r="C632" s="180">
        <f>BB71</f>
        <v>113328</v>
      </c>
      <c r="D632" s="180">
        <f>(D615/D612)*BB76</f>
        <v>15156.235795072751</v>
      </c>
      <c r="E632" s="180">
        <f>(E623/E612)*SUM(C632:D632)</f>
        <v>11379.629488767448</v>
      </c>
      <c r="F632" s="180">
        <f>(F624/F612)*BB64</f>
        <v>99.459948313210006</v>
      </c>
      <c r="G632" s="180">
        <f>(G625/G612)*BB77</f>
        <v>0</v>
      </c>
      <c r="H632" s="180">
        <f>(H628/H612)*BB60</f>
        <v>12196.356253509695</v>
      </c>
      <c r="I632" s="180">
        <f>(I$629/I$612)*BB78</f>
        <v>7985.0606222428833</v>
      </c>
      <c r="J632" s="180">
        <f>(J630/J612)*BB79</f>
        <v>4.5044582718787307</v>
      </c>
      <c r="N632" s="199" t="s">
        <v>630</v>
      </c>
    </row>
    <row r="633" spans="1:14" ht="12.65" customHeight="1">
      <c r="A633" s="196">
        <v>8370</v>
      </c>
      <c r="B633" s="200" t="s">
        <v>631</v>
      </c>
      <c r="C633" s="180">
        <f>BC71</f>
        <v>0</v>
      </c>
      <c r="D633" s="180">
        <f>(D615/D612)*BC76</f>
        <v>0</v>
      </c>
      <c r="E633" s="180">
        <f>(E623/E612)*SUM(C633:D633)</f>
        <v>0</v>
      </c>
      <c r="F633" s="180">
        <f>(F624/F612)*BC64</f>
        <v>0</v>
      </c>
      <c r="G633" s="180">
        <f>(G625/G612)*BC77</f>
        <v>0</v>
      </c>
      <c r="H633" s="180">
        <f>(H628/H612)*BC60</f>
        <v>0</v>
      </c>
      <c r="I633" s="180">
        <f>(I$629/I$612)*BC78</f>
        <v>0</v>
      </c>
      <c r="J633" s="180">
        <f>(J630/J612)*BC79</f>
        <v>0</v>
      </c>
      <c r="N633" s="199" t="s">
        <v>632</v>
      </c>
    </row>
    <row r="634" spans="1:14" ht="12.65" customHeight="1">
      <c r="A634" s="196">
        <v>8490</v>
      </c>
      <c r="B634" s="200" t="s">
        <v>633</v>
      </c>
      <c r="C634" s="180">
        <f>BI71</f>
        <v>0</v>
      </c>
      <c r="D634" s="180">
        <f>(D615/D612)*BI76</f>
        <v>0</v>
      </c>
      <c r="E634" s="180">
        <f>(E623/E612)*SUM(C634:D634)</f>
        <v>0</v>
      </c>
      <c r="F634" s="180">
        <f>(F624/F612)*BI64</f>
        <v>0</v>
      </c>
      <c r="G634" s="180">
        <f>(G625/G612)*BI77</f>
        <v>0</v>
      </c>
      <c r="H634" s="180">
        <f>(H628/H612)*BI60</f>
        <v>0</v>
      </c>
      <c r="I634" s="180">
        <f>(I$629/I$612)*BI78</f>
        <v>0</v>
      </c>
      <c r="J634" s="180">
        <f>(J630/J612)*BI79</f>
        <v>0</v>
      </c>
      <c r="N634" s="199" t="s">
        <v>634</v>
      </c>
    </row>
    <row r="635" spans="1:14" ht="12.65" customHeight="1">
      <c r="A635" s="196">
        <v>8530</v>
      </c>
      <c r="B635" s="200" t="s">
        <v>635</v>
      </c>
      <c r="C635" s="180">
        <f>BK71</f>
        <v>927805</v>
      </c>
      <c r="D635" s="180">
        <f>(D615/D612)*BK76</f>
        <v>0</v>
      </c>
      <c r="E635" s="180">
        <f>(E623/E612)*SUM(C635:D635)</f>
        <v>82174.105426175374</v>
      </c>
      <c r="F635" s="180">
        <f>(F624/F612)*BK64</f>
        <v>602.52214343158971</v>
      </c>
      <c r="G635" s="180">
        <f>(G625/G612)*BK77</f>
        <v>0</v>
      </c>
      <c r="H635" s="180">
        <f>(H628/H612)*BK60</f>
        <v>53737.275697897145</v>
      </c>
      <c r="I635" s="180">
        <f>(I$629/I$612)*BK78</f>
        <v>0</v>
      </c>
      <c r="J635" s="180">
        <f>(J630/J612)*BK79</f>
        <v>0</v>
      </c>
      <c r="N635" s="199" t="s">
        <v>636</v>
      </c>
    </row>
    <row r="636" spans="1:14" ht="12.65" customHeight="1">
      <c r="A636" s="196">
        <v>8480</v>
      </c>
      <c r="B636" s="200" t="s">
        <v>637</v>
      </c>
      <c r="C636" s="180">
        <f>BH71</f>
        <v>1029053</v>
      </c>
      <c r="D636" s="180">
        <f>(D615/D612)*BH76</f>
        <v>14399.713531904059</v>
      </c>
      <c r="E636" s="180">
        <f>(E623/E612)*SUM(C636:D636)</f>
        <v>92416.826045342983</v>
      </c>
      <c r="F636" s="180">
        <f>(F624/F612)*BH64</f>
        <v>15884.606588745382</v>
      </c>
      <c r="G636" s="180">
        <f>(G625/G612)*BH77</f>
        <v>0</v>
      </c>
      <c r="H636" s="180">
        <f>(H628/H612)*BH60</f>
        <v>21016.051217640299</v>
      </c>
      <c r="I636" s="180">
        <f>(I$629/I$612)*BH78</f>
        <v>7592.3391058575053</v>
      </c>
      <c r="J636" s="180">
        <f>(J630/J612)*BH79</f>
        <v>0</v>
      </c>
      <c r="N636" s="199" t="s">
        <v>638</v>
      </c>
    </row>
    <row r="637" spans="1:14" ht="12.65" customHeight="1">
      <c r="A637" s="196">
        <v>8560</v>
      </c>
      <c r="B637" s="200" t="s">
        <v>147</v>
      </c>
      <c r="C637" s="180">
        <f>BL71</f>
        <v>0</v>
      </c>
      <c r="D637" s="180">
        <f>(D615/D612)*BL76</f>
        <v>0</v>
      </c>
      <c r="E637" s="180">
        <f>(E623/E612)*SUM(C637:D637)</f>
        <v>0</v>
      </c>
      <c r="F637" s="180">
        <f>(F624/F612)*BL64</f>
        <v>0</v>
      </c>
      <c r="G637" s="180">
        <f>(G625/G612)*BL77</f>
        <v>0</v>
      </c>
      <c r="H637" s="180">
        <f>(H628/H612)*BL60</f>
        <v>0</v>
      </c>
      <c r="I637" s="180">
        <f>(I$629/I$612)*BL78</f>
        <v>0</v>
      </c>
      <c r="J637" s="180">
        <f>(J630/J612)*BL79</f>
        <v>0</v>
      </c>
      <c r="N637" s="199" t="s">
        <v>639</v>
      </c>
    </row>
    <row r="638" spans="1:14" ht="12.65" customHeight="1">
      <c r="A638" s="196">
        <v>8590</v>
      </c>
      <c r="B638" s="200" t="s">
        <v>640</v>
      </c>
      <c r="C638" s="180">
        <f>BM71</f>
        <v>0</v>
      </c>
      <c r="D638" s="180">
        <f>(D615/D612)*BM76</f>
        <v>0</v>
      </c>
      <c r="E638" s="180">
        <f>(E623/E612)*SUM(C638:D638)</f>
        <v>0</v>
      </c>
      <c r="F638" s="180">
        <f>(F624/F612)*BM64</f>
        <v>0</v>
      </c>
      <c r="G638" s="180">
        <f>(G625/G612)*BM77</f>
        <v>0</v>
      </c>
      <c r="H638" s="180">
        <f>(H628/H612)*BM60</f>
        <v>0</v>
      </c>
      <c r="I638" s="180">
        <v>0</v>
      </c>
      <c r="J638" s="180">
        <f>(J630/J612)*BM79</f>
        <v>0</v>
      </c>
      <c r="N638" s="199" t="s">
        <v>641</v>
      </c>
    </row>
    <row r="639" spans="1:14" ht="12.65" customHeight="1">
      <c r="A639" s="196">
        <v>8660</v>
      </c>
      <c r="B639" s="200" t="s">
        <v>642</v>
      </c>
      <c r="C639" s="180">
        <f>BS71</f>
        <v>0</v>
      </c>
      <c r="D639" s="180">
        <f>(D615/D612)*BS76</f>
        <v>0</v>
      </c>
      <c r="E639" s="180">
        <f>(E623/E612)*SUM(C639:D639)</f>
        <v>0</v>
      </c>
      <c r="F639" s="180">
        <f>(F624/F612)*BS64</f>
        <v>0</v>
      </c>
      <c r="G639" s="180">
        <f>(G625/G612)*BS77</f>
        <v>0</v>
      </c>
      <c r="H639" s="180">
        <f>(H628/H612)*BS60</f>
        <v>0</v>
      </c>
      <c r="I639" s="180">
        <v>0</v>
      </c>
      <c r="J639" s="180">
        <f>(J630/J612)*BS79</f>
        <v>0</v>
      </c>
      <c r="N639" s="199" t="s">
        <v>643</v>
      </c>
    </row>
    <row r="640" spans="1:14" ht="12.65" customHeight="1">
      <c r="A640" s="196">
        <v>8670</v>
      </c>
      <c r="B640" s="200" t="s">
        <v>644</v>
      </c>
      <c r="C640" s="180">
        <f>BT71</f>
        <v>0</v>
      </c>
      <c r="D640" s="180">
        <f>(D615/D612)*BT76</f>
        <v>0</v>
      </c>
      <c r="E640" s="180">
        <f>(E623/E612)*SUM(C640:D640)</f>
        <v>0</v>
      </c>
      <c r="F640" s="180">
        <f>(F624/F612)*BT64</f>
        <v>0</v>
      </c>
      <c r="G640" s="180">
        <f>(G625/G612)*BT77</f>
        <v>0</v>
      </c>
      <c r="H640" s="180">
        <f>(H628/H612)*BT60</f>
        <v>0</v>
      </c>
      <c r="I640" s="180">
        <v>0</v>
      </c>
      <c r="J640" s="180">
        <f>(J630/J612)*BT79</f>
        <v>0</v>
      </c>
      <c r="N640" s="199" t="s">
        <v>645</v>
      </c>
    </row>
    <row r="641" spans="1:14" ht="12.65" customHeight="1">
      <c r="A641" s="196">
        <v>8680</v>
      </c>
      <c r="B641" s="200" t="s">
        <v>646</v>
      </c>
      <c r="C641" s="180">
        <f>BU71</f>
        <v>0</v>
      </c>
      <c r="D641" s="180">
        <f>(D615/D612)*BU76</f>
        <v>0</v>
      </c>
      <c r="E641" s="180">
        <f>(E623/E612)*SUM(C641:D641)</f>
        <v>0</v>
      </c>
      <c r="F641" s="180">
        <f>(F624/F612)*BU64</f>
        <v>0</v>
      </c>
      <c r="G641" s="180">
        <f>(G625/G612)*BU77</f>
        <v>0</v>
      </c>
      <c r="H641" s="180">
        <f>(H628/H612)*BU60</f>
        <v>0</v>
      </c>
      <c r="I641" s="180">
        <v>0</v>
      </c>
      <c r="J641" s="180">
        <f>(J630/J612)*BU79</f>
        <v>0</v>
      </c>
      <c r="N641" s="199" t="s">
        <v>647</v>
      </c>
    </row>
    <row r="642" spans="1:14" ht="12.65" customHeight="1">
      <c r="A642" s="196">
        <v>8690</v>
      </c>
      <c r="B642" s="200" t="s">
        <v>648</v>
      </c>
      <c r="C642" s="180">
        <f>BV71</f>
        <v>230679</v>
      </c>
      <c r="D642" s="180">
        <f>(D615/D612)*BV76</f>
        <v>85753.517898951046</v>
      </c>
      <c r="E642" s="180">
        <f>(E623/E612)*SUM(C642:D642)</f>
        <v>28025.888075725536</v>
      </c>
      <c r="F642" s="180">
        <f>(F624/F612)*BV64</f>
        <v>146.07819755155697</v>
      </c>
      <c r="G642" s="180">
        <f>(G625/G612)*BV77</f>
        <v>0</v>
      </c>
      <c r="H642" s="180">
        <f>(H628/H612)*BV60</f>
        <v>16047.055942968012</v>
      </c>
      <c r="I642" s="180">
        <f>(I$629/I$612)*BV78</f>
        <v>45179.228421368549</v>
      </c>
      <c r="J642" s="180">
        <f>(J630/J612)*BV79</f>
        <v>0</v>
      </c>
      <c r="N642" s="199" t="s">
        <v>649</v>
      </c>
    </row>
    <row r="643" spans="1:14" ht="12.65" customHeight="1">
      <c r="A643" s="196">
        <v>8700</v>
      </c>
      <c r="B643" s="200" t="s">
        <v>650</v>
      </c>
      <c r="C643" s="180">
        <f>BW71</f>
        <v>0</v>
      </c>
      <c r="D643" s="180">
        <f>(D615/D612)*BW76</f>
        <v>0</v>
      </c>
      <c r="E643" s="180">
        <f>(E623/E612)*SUM(C643:D643)</f>
        <v>0</v>
      </c>
      <c r="F643" s="180">
        <f>(F624/F612)*BW64</f>
        <v>0</v>
      </c>
      <c r="G643" s="180">
        <f>(G625/G612)*BW77</f>
        <v>0</v>
      </c>
      <c r="H643" s="180">
        <f>(H628/H612)*BW60</f>
        <v>0</v>
      </c>
      <c r="I643" s="180">
        <v>0</v>
      </c>
      <c r="J643" s="180">
        <f>(J630/J612)*BW79</f>
        <v>0</v>
      </c>
      <c r="N643" s="199" t="s">
        <v>651</v>
      </c>
    </row>
    <row r="644" spans="1:14" ht="12.65" customHeight="1">
      <c r="A644" s="196">
        <v>8710</v>
      </c>
      <c r="B644" s="200" t="s">
        <v>652</v>
      </c>
      <c r="C644" s="180">
        <f>BX71</f>
        <v>0</v>
      </c>
      <c r="D644" s="180">
        <f>(D615/D612)*BX76</f>
        <v>0</v>
      </c>
      <c r="E644" s="180">
        <f>(E623/E612)*SUM(C644:D644)</f>
        <v>0</v>
      </c>
      <c r="F644" s="180">
        <f>(F624/F612)*BX64</f>
        <v>0</v>
      </c>
      <c r="G644" s="180">
        <f>(G625/G612)*BX77</f>
        <v>0</v>
      </c>
      <c r="H644" s="180">
        <f>(H628/H612)*BX60</f>
        <v>0</v>
      </c>
      <c r="I644" s="180">
        <v>0</v>
      </c>
      <c r="J644" s="180">
        <f>(J630/J612)*BX79</f>
        <v>0</v>
      </c>
      <c r="K644" s="180">
        <f>SUM(C631:J644)</f>
        <v>2810661.4548597373</v>
      </c>
      <c r="N644" s="199" t="s">
        <v>653</v>
      </c>
    </row>
    <row r="645" spans="1:14" ht="12.65" customHeight="1">
      <c r="A645" s="196">
        <v>8720</v>
      </c>
      <c r="B645" s="200" t="s">
        <v>654</v>
      </c>
      <c r="C645" s="180">
        <f>BY71</f>
        <v>300344</v>
      </c>
      <c r="D645" s="180">
        <f>(D615/D612)*BY76</f>
        <v>8983.7018751282048</v>
      </c>
      <c r="E645" s="180">
        <f>(E623/E612)*SUM(C645:D645)</f>
        <v>27396.626645818171</v>
      </c>
      <c r="F645" s="180">
        <f>(F624/F612)*BY64</f>
        <v>50.421468582884557</v>
      </c>
      <c r="G645" s="180">
        <f>(G625/G612)*BY77</f>
        <v>0</v>
      </c>
      <c r="H645" s="180">
        <f>(H628/H612)*BY60</f>
        <v>13884.307970621243</v>
      </c>
      <c r="I645" s="180">
        <f>(I$629/I$612)*BY78</f>
        <v>4733.0620250957527</v>
      </c>
      <c r="J645" s="180">
        <f>(J630/J612)*BY79</f>
        <v>0</v>
      </c>
      <c r="K645" s="180">
        <v>0</v>
      </c>
      <c r="N645" s="199" t="s">
        <v>655</v>
      </c>
    </row>
    <row r="646" spans="1:14" ht="12.65" customHeight="1">
      <c r="A646" s="196">
        <v>8730</v>
      </c>
      <c r="B646" s="200" t="s">
        <v>656</v>
      </c>
      <c r="C646" s="180">
        <f>BZ71</f>
        <v>0</v>
      </c>
      <c r="D646" s="180">
        <f>(D615/D612)*BZ76</f>
        <v>0</v>
      </c>
      <c r="E646" s="180">
        <f>(E623/E612)*SUM(C646:D646)</f>
        <v>0</v>
      </c>
      <c r="F646" s="180">
        <f>(F624/F612)*BZ64</f>
        <v>0</v>
      </c>
      <c r="G646" s="180">
        <f>(G625/G612)*BZ77</f>
        <v>0</v>
      </c>
      <c r="H646" s="180">
        <f>(H628/H612)*BZ60</f>
        <v>0</v>
      </c>
      <c r="I646" s="180">
        <v>0</v>
      </c>
      <c r="J646" s="180">
        <f>(J630/J612)*BZ79</f>
        <v>0</v>
      </c>
      <c r="K646" s="180">
        <v>0</v>
      </c>
      <c r="N646" s="199" t="s">
        <v>657</v>
      </c>
    </row>
    <row r="647" spans="1:14" ht="12.65" customHeight="1">
      <c r="A647" s="196">
        <v>8740</v>
      </c>
      <c r="B647" s="200" t="s">
        <v>658</v>
      </c>
      <c r="C647" s="180">
        <f>CA71</f>
        <v>0</v>
      </c>
      <c r="D647" s="180">
        <f>(D615/D612)*CA76</f>
        <v>0</v>
      </c>
      <c r="E647" s="180">
        <f>(E623/E612)*SUM(C647:D647)</f>
        <v>0</v>
      </c>
      <c r="F647" s="180">
        <f>(F624/F612)*CA64</f>
        <v>0</v>
      </c>
      <c r="G647" s="180">
        <f>(G625/G612)*CA77</f>
        <v>0</v>
      </c>
      <c r="H647" s="180">
        <f>(H628/H612)*CA60</f>
        <v>0</v>
      </c>
      <c r="I647" s="180">
        <v>0</v>
      </c>
      <c r="J647" s="180">
        <f>(J630/J612)*CA79</f>
        <v>0</v>
      </c>
      <c r="K647" s="180">
        <v>0</v>
      </c>
      <c r="L647" s="180">
        <f>SUM(C645:K647)</f>
        <v>355392.11998524622</v>
      </c>
      <c r="N647" s="199" t="s">
        <v>659</v>
      </c>
    </row>
    <row r="648" spans="1:14" ht="12.65" customHeight="1">
      <c r="A648" s="196"/>
      <c r="B648" s="196"/>
      <c r="C648" s="180">
        <f>SUM(C614:C647)</f>
        <v>7813781</v>
      </c>
      <c r="L648" s="262"/>
    </row>
    <row r="666" spans="1:14" ht="12.65" customHeight="1">
      <c r="C666" s="181" t="s">
        <v>660</v>
      </c>
      <c r="M666" s="181" t="s">
        <v>661</v>
      </c>
    </row>
    <row r="667" spans="1:14" ht="12.65" customHeight="1">
      <c r="C667" s="181" t="s">
        <v>590</v>
      </c>
      <c r="D667" s="181" t="s">
        <v>591</v>
      </c>
      <c r="E667" s="198" t="s">
        <v>592</v>
      </c>
      <c r="F667" s="181" t="s">
        <v>593</v>
      </c>
      <c r="G667" s="181" t="s">
        <v>594</v>
      </c>
      <c r="H667" s="181" t="s">
        <v>595</v>
      </c>
      <c r="I667" s="181" t="s">
        <v>596</v>
      </c>
      <c r="J667" s="181" t="s">
        <v>597</v>
      </c>
      <c r="K667" s="181" t="s">
        <v>598</v>
      </c>
      <c r="L667" s="198" t="s">
        <v>599</v>
      </c>
      <c r="M667" s="181" t="s">
        <v>662</v>
      </c>
    </row>
    <row r="668" spans="1:14" ht="12.65" customHeight="1">
      <c r="A668" s="196">
        <v>6010</v>
      </c>
      <c r="B668" s="198" t="s">
        <v>283</v>
      </c>
      <c r="C668" s="180">
        <f>C71</f>
        <v>0</v>
      </c>
      <c r="D668" s="180">
        <f>(D615/D612)*C76</f>
        <v>0</v>
      </c>
      <c r="E668" s="180">
        <f>(E623/E612)*SUM(C668:D668)</f>
        <v>0</v>
      </c>
      <c r="F668" s="180">
        <f>(F624/F612)*C64</f>
        <v>0</v>
      </c>
      <c r="G668" s="180">
        <f>(G625/G612)*C77</f>
        <v>0</v>
      </c>
      <c r="H668" s="180">
        <f>(H628/H612)*C60</f>
        <v>0</v>
      </c>
      <c r="I668" s="180">
        <f>($I$629/$I$612)*C$78</f>
        <v>0</v>
      </c>
      <c r="J668" s="180">
        <f>(J630/J612)*C79</f>
        <v>0</v>
      </c>
      <c r="K668" s="180">
        <f>(K644/K612)*C75</f>
        <v>0</v>
      </c>
      <c r="L668" s="180">
        <f>(L647/L612)*C80</f>
        <v>0</v>
      </c>
      <c r="M668" s="180">
        <f t="shared" ref="M668:M713" si="20">ROUND(SUM(D668:L668),0)</f>
        <v>0</v>
      </c>
      <c r="N668" s="198" t="s">
        <v>663</v>
      </c>
    </row>
    <row r="669" spans="1:14" ht="12.65" customHeight="1">
      <c r="A669" s="196">
        <v>6030</v>
      </c>
      <c r="B669" s="198" t="s">
        <v>284</v>
      </c>
      <c r="C669" s="180">
        <f>D71</f>
        <v>0</v>
      </c>
      <c r="D669" s="180">
        <f>(D615/D612)*D76</f>
        <v>0</v>
      </c>
      <c r="E669" s="180">
        <f>(E623/E612)*SUM(C669:D669)</f>
        <v>0</v>
      </c>
      <c r="F669" s="180">
        <f>(F624/F612)*D64</f>
        <v>0</v>
      </c>
      <c r="G669" s="180">
        <f>(G625/G612)*D77</f>
        <v>0</v>
      </c>
      <c r="H669" s="180">
        <f>(H628/H612)*D60</f>
        <v>0</v>
      </c>
      <c r="I669" s="180">
        <f>($I$629/$I$612)*D78</f>
        <v>0</v>
      </c>
      <c r="J669" s="180">
        <f>(J630/J612)*D79</f>
        <v>0</v>
      </c>
      <c r="K669" s="180">
        <f>(K644/K612)*D75</f>
        <v>0</v>
      </c>
      <c r="L669" s="180">
        <f>(L647/L612)*D80</f>
        <v>0</v>
      </c>
      <c r="M669" s="180">
        <f t="shared" si="20"/>
        <v>0</v>
      </c>
      <c r="N669" s="198" t="s">
        <v>664</v>
      </c>
    </row>
    <row r="670" spans="1:14" ht="12.65" customHeight="1">
      <c r="A670" s="196">
        <v>6070</v>
      </c>
      <c r="B670" s="198" t="s">
        <v>665</v>
      </c>
      <c r="C670" s="180">
        <f>E71</f>
        <v>195466</v>
      </c>
      <c r="D670" s="180">
        <f>(D615/D612)*E76</f>
        <v>15517.303238857807</v>
      </c>
      <c r="E670" s="180">
        <f>(E623/E612)*SUM(C670:D670)</f>
        <v>18686.431096526347</v>
      </c>
      <c r="F670" s="180">
        <f>(F624/F612)*E64</f>
        <v>351.50966669210948</v>
      </c>
      <c r="G670" s="180">
        <f>(G625/G612)*E77</f>
        <v>16610.606598090402</v>
      </c>
      <c r="H670" s="180">
        <f>(H628/H612)*E60</f>
        <v>9708.5762501336503</v>
      </c>
      <c r="I670" s="180">
        <f>($I$629/$I$612)*E78</f>
        <v>8205.861457845991</v>
      </c>
      <c r="J670" s="180">
        <f>(J630/J612)*E79</f>
        <v>5729.3304703502872</v>
      </c>
      <c r="K670" s="180">
        <f>(K644/K612)*E75</f>
        <v>11235.209350325373</v>
      </c>
      <c r="L670" s="180">
        <f>(L647/L612)*E80</f>
        <v>10194.971371051382</v>
      </c>
      <c r="M670" s="180">
        <f t="shared" si="20"/>
        <v>96240</v>
      </c>
      <c r="N670" s="198" t="s">
        <v>666</v>
      </c>
    </row>
    <row r="671" spans="1:14" ht="12.65" customHeight="1">
      <c r="A671" s="196">
        <v>6100</v>
      </c>
      <c r="B671" s="198" t="s">
        <v>667</v>
      </c>
      <c r="C671" s="180">
        <f>F71</f>
        <v>0</v>
      </c>
      <c r="D671" s="180">
        <f>(D615/D612)*F76</f>
        <v>0</v>
      </c>
      <c r="E671" s="180">
        <f>(E623/E612)*SUM(C671:D671)</f>
        <v>0</v>
      </c>
      <c r="F671" s="180">
        <f>(F624/F612)*F64</f>
        <v>0</v>
      </c>
      <c r="G671" s="180">
        <f>(G625/G612)*F77</f>
        <v>0</v>
      </c>
      <c r="H671" s="180">
        <f>(H628/H612)*F60</f>
        <v>0</v>
      </c>
      <c r="I671" s="180">
        <v>0</v>
      </c>
      <c r="J671" s="180">
        <f>(J630/J612)*F79</f>
        <v>0</v>
      </c>
      <c r="K671" s="180">
        <f>(K644/K612)*F75</f>
        <v>0</v>
      </c>
      <c r="L671" s="180">
        <f>(L647/L612)*F80</f>
        <v>0</v>
      </c>
      <c r="M671" s="180">
        <f t="shared" si="20"/>
        <v>0</v>
      </c>
      <c r="N671" s="198" t="s">
        <v>668</v>
      </c>
    </row>
    <row r="672" spans="1:14" ht="12.65" customHeight="1">
      <c r="A672" s="196">
        <v>6120</v>
      </c>
      <c r="B672" s="198" t="s">
        <v>669</v>
      </c>
      <c r="C672" s="180">
        <f>G71</f>
        <v>0</v>
      </c>
      <c r="D672" s="180">
        <f>(D615/D612)*G76</f>
        <v>0</v>
      </c>
      <c r="E672" s="180">
        <f>(E623/E612)*SUM(C672:D672)</f>
        <v>0</v>
      </c>
      <c r="F672" s="180">
        <f>(F624/F612)*G64</f>
        <v>0</v>
      </c>
      <c r="G672" s="180">
        <f>(G625/G612)*G77</f>
        <v>0</v>
      </c>
      <c r="H672" s="180">
        <f>(H628/H612)*G60</f>
        <v>0</v>
      </c>
      <c r="I672" s="180">
        <v>0</v>
      </c>
      <c r="J672" s="180">
        <f>(J630/J612)*G79</f>
        <v>0</v>
      </c>
      <c r="K672" s="180">
        <f>(K644/K612)*G75</f>
        <v>0</v>
      </c>
      <c r="L672" s="180">
        <f>(L647/L612)*G80</f>
        <v>0</v>
      </c>
      <c r="M672" s="180">
        <f t="shared" si="20"/>
        <v>0</v>
      </c>
      <c r="N672" s="198" t="s">
        <v>670</v>
      </c>
    </row>
    <row r="673" spans="1:14" ht="12.65" customHeight="1">
      <c r="A673" s="196">
        <v>6140</v>
      </c>
      <c r="B673" s="198" t="s">
        <v>671</v>
      </c>
      <c r="C673" s="180">
        <f>H71</f>
        <v>0</v>
      </c>
      <c r="D673" s="180">
        <f>(D615/D612)*H76</f>
        <v>0</v>
      </c>
      <c r="E673" s="180">
        <f>(E623/E612)*SUM(C673:D673)</f>
        <v>0</v>
      </c>
      <c r="F673" s="180">
        <f>(F624/F612)*H64</f>
        <v>0</v>
      </c>
      <c r="G673" s="180">
        <f>(G625/G612)*H77</f>
        <v>0</v>
      </c>
      <c r="H673" s="180">
        <f>(H628/H612)*H60</f>
        <v>0</v>
      </c>
      <c r="I673" s="180">
        <v>0</v>
      </c>
      <c r="J673" s="180">
        <f>(J630/J612)*H79</f>
        <v>0</v>
      </c>
      <c r="K673" s="180">
        <f>(K644/K612)*H75</f>
        <v>0</v>
      </c>
      <c r="L673" s="180">
        <f>(L647/L612)*H80</f>
        <v>0</v>
      </c>
      <c r="M673" s="180">
        <f t="shared" si="20"/>
        <v>0</v>
      </c>
      <c r="N673" s="198" t="s">
        <v>672</v>
      </c>
    </row>
    <row r="674" spans="1:14" ht="12.65" customHeight="1">
      <c r="A674" s="196">
        <v>6150</v>
      </c>
      <c r="B674" s="198" t="s">
        <v>673</v>
      </c>
      <c r="C674" s="180">
        <f>I71</f>
        <v>0</v>
      </c>
      <c r="D674" s="180">
        <f>(D615/D612)*I76</f>
        <v>0</v>
      </c>
      <c r="E674" s="180">
        <f>(E623/E612)*SUM(C674:D674)</f>
        <v>0</v>
      </c>
      <c r="F674" s="180">
        <f>(F624/F612)*I64</f>
        <v>0</v>
      </c>
      <c r="G674" s="180">
        <f>(G625/G612)*I77</f>
        <v>0</v>
      </c>
      <c r="H674" s="180">
        <f>(H628/H612)*I60</f>
        <v>0</v>
      </c>
      <c r="I674" s="180">
        <v>0</v>
      </c>
      <c r="J674" s="180">
        <f>(J630/J612)*I79</f>
        <v>0</v>
      </c>
      <c r="K674" s="180">
        <f>(K644/K612)*I75</f>
        <v>0</v>
      </c>
      <c r="L674" s="180">
        <f>(L647/L612)*I80</f>
        <v>0</v>
      </c>
      <c r="M674" s="180">
        <f t="shared" si="20"/>
        <v>0</v>
      </c>
      <c r="N674" s="198" t="s">
        <v>674</v>
      </c>
    </row>
    <row r="675" spans="1:14" ht="12.65" customHeight="1">
      <c r="A675" s="196">
        <v>6170</v>
      </c>
      <c r="B675" s="198" t="s">
        <v>99</v>
      </c>
      <c r="C675" s="180">
        <f>J71</f>
        <v>0</v>
      </c>
      <c r="D675" s="180">
        <f>(D615/D612)*J76</f>
        <v>0</v>
      </c>
      <c r="E675" s="180">
        <f>(E623/E612)*SUM(C675:D675)</f>
        <v>0</v>
      </c>
      <c r="F675" s="180">
        <f>(F624/F612)*J64</f>
        <v>0</v>
      </c>
      <c r="G675" s="180">
        <f>(G625/G612)*J77</f>
        <v>0</v>
      </c>
      <c r="H675" s="180">
        <f>(H628/H612)*J60</f>
        <v>0</v>
      </c>
      <c r="I675" s="180">
        <v>0</v>
      </c>
      <c r="J675" s="180">
        <f>(J630/J612)*J79</f>
        <v>0</v>
      </c>
      <c r="K675" s="180">
        <f>(K644/K612)*J75</f>
        <v>0</v>
      </c>
      <c r="L675" s="180">
        <f>(L647/L612)*J80</f>
        <v>0</v>
      </c>
      <c r="M675" s="180">
        <f t="shared" si="20"/>
        <v>0</v>
      </c>
      <c r="N675" s="198" t="s">
        <v>675</v>
      </c>
    </row>
    <row r="676" spans="1:14" ht="12.65" customHeight="1">
      <c r="A676" s="196">
        <v>6200</v>
      </c>
      <c r="B676" s="198" t="s">
        <v>288</v>
      </c>
      <c r="C676" s="180">
        <f>K71</f>
        <v>1201142</v>
      </c>
      <c r="D676" s="180">
        <f>(D615/D612)*K76</f>
        <v>191365.7452060802</v>
      </c>
      <c r="E676" s="180">
        <f>(E623/E612)*SUM(C676:D676)</f>
        <v>123332.03449143967</v>
      </c>
      <c r="F676" s="180">
        <f>(F624/F612)*K64</f>
        <v>4406.1448597178305</v>
      </c>
      <c r="G676" s="180">
        <f>(G625/G612)*K77</f>
        <v>282857.93344352028</v>
      </c>
      <c r="H676" s="180">
        <f>(H628/H612)*K60</f>
        <v>86281.056674574866</v>
      </c>
      <c r="I676" s="180">
        <f>($I$629/$I$612)*K78</f>
        <v>100847.73660810727</v>
      </c>
      <c r="J676" s="180">
        <f>(J630/J612)*K79</f>
        <v>107665.91748622595</v>
      </c>
      <c r="K676" s="180">
        <f>(K644/K612)*K75</f>
        <v>186547.11989080015</v>
      </c>
      <c r="L676" s="180">
        <f>(L647/L612)*K80</f>
        <v>91296.541378965747</v>
      </c>
      <c r="M676" s="180">
        <f t="shared" si="20"/>
        <v>1174600</v>
      </c>
      <c r="N676" s="198" t="s">
        <v>676</v>
      </c>
    </row>
    <row r="677" spans="1:14" ht="12.65" customHeight="1">
      <c r="A677" s="196">
        <v>6210</v>
      </c>
      <c r="B677" s="198" t="s">
        <v>289</v>
      </c>
      <c r="C677" s="180">
        <f>L71</f>
        <v>3959832</v>
      </c>
      <c r="D677" s="180">
        <f>(D615/D612)*L76</f>
        <v>314558.5182879818</v>
      </c>
      <c r="E677" s="180">
        <f>(E623/E612)*SUM(C677:D677)</f>
        <v>378575.4733833521</v>
      </c>
      <c r="F677" s="180">
        <f>(F624/F612)*L64</f>
        <v>7121.009601826906</v>
      </c>
      <c r="G677" s="180">
        <f>(G625/G612)*L77</f>
        <v>336599.17183010036</v>
      </c>
      <c r="H677" s="180">
        <f>(H628/H612)*L60</f>
        <v>196729.16068147164</v>
      </c>
      <c r="I677" s="180">
        <f>($I$629/$I$612)*L78</f>
        <v>165727.7253308896</v>
      </c>
      <c r="J677" s="180">
        <f>(J630/J612)*L79</f>
        <v>116045.93079531501</v>
      </c>
      <c r="K677" s="180">
        <f>(K644/K612)*L75</f>
        <v>227601.61365240198</v>
      </c>
      <c r="L677" s="180">
        <f>(L647/L612)*L80</f>
        <v>206877.73366425611</v>
      </c>
      <c r="M677" s="180">
        <f t="shared" si="20"/>
        <v>1949836</v>
      </c>
      <c r="N677" s="198" t="s">
        <v>677</v>
      </c>
    </row>
    <row r="678" spans="1:14" ht="12.65" customHeight="1">
      <c r="A678" s="196">
        <v>6330</v>
      </c>
      <c r="B678" s="198" t="s">
        <v>678</v>
      </c>
      <c r="C678" s="180">
        <f>M71</f>
        <v>0</v>
      </c>
      <c r="D678" s="180">
        <f>(D615/D612)*M76</f>
        <v>0</v>
      </c>
      <c r="E678" s="180">
        <f>(E623/E612)*SUM(C678:D678)</f>
        <v>0</v>
      </c>
      <c r="F678" s="180">
        <f>(F624/F612)*M64</f>
        <v>0</v>
      </c>
      <c r="G678" s="180">
        <f>(G625/G612)*M77</f>
        <v>0</v>
      </c>
      <c r="H678" s="180">
        <f>(H628/H612)*M60</f>
        <v>0</v>
      </c>
      <c r="I678" s="180">
        <v>0</v>
      </c>
      <c r="J678" s="180">
        <f>(J630/J612)*M79</f>
        <v>0</v>
      </c>
      <c r="K678" s="180">
        <f>(K644/K612)*M75</f>
        <v>0</v>
      </c>
      <c r="L678" s="180">
        <f>(L647/L612)*M80</f>
        <v>0</v>
      </c>
      <c r="M678" s="180">
        <f t="shared" si="20"/>
        <v>0</v>
      </c>
      <c r="N678" s="198" t="s">
        <v>679</v>
      </c>
    </row>
    <row r="679" spans="1:14" ht="12.65" customHeight="1">
      <c r="A679" s="196">
        <v>6400</v>
      </c>
      <c r="B679" s="198" t="s">
        <v>680</v>
      </c>
      <c r="C679" s="180">
        <f>N71</f>
        <v>0</v>
      </c>
      <c r="D679" s="180">
        <f>(D615/D612)*N76</f>
        <v>0</v>
      </c>
      <c r="E679" s="180">
        <f>(E623/E612)*SUM(C679:D679)</f>
        <v>0</v>
      </c>
      <c r="F679" s="180">
        <f>(F624/F612)*N64</f>
        <v>0</v>
      </c>
      <c r="G679" s="180">
        <f>(G625/G612)*N77</f>
        <v>0</v>
      </c>
      <c r="H679" s="180">
        <f>(H628/H612)*N60</f>
        <v>0</v>
      </c>
      <c r="I679" s="180">
        <v>0</v>
      </c>
      <c r="J679" s="180">
        <f>(J630/J612)*N79</f>
        <v>0</v>
      </c>
      <c r="K679" s="180">
        <f>(K644/K612)*N75</f>
        <v>0</v>
      </c>
      <c r="L679" s="180">
        <f>(L647/L612)*N80</f>
        <v>0</v>
      </c>
      <c r="M679" s="180">
        <f t="shared" si="20"/>
        <v>0</v>
      </c>
      <c r="N679" s="198" t="s">
        <v>681</v>
      </c>
    </row>
    <row r="680" spans="1:14" ht="12.65" customHeight="1">
      <c r="A680" s="196">
        <v>7010</v>
      </c>
      <c r="B680" s="198" t="s">
        <v>682</v>
      </c>
      <c r="C680" s="180">
        <f>O71</f>
        <v>0</v>
      </c>
      <c r="D680" s="180">
        <f>(D615/D612)*O76</f>
        <v>0</v>
      </c>
      <c r="E680" s="180">
        <f>(E623/E612)*SUM(C680:D680)</f>
        <v>0</v>
      </c>
      <c r="F680" s="180">
        <f>(F624/F612)*O64</f>
        <v>0</v>
      </c>
      <c r="G680" s="180">
        <f>(G625/G612)*O77</f>
        <v>0</v>
      </c>
      <c r="H680" s="180">
        <f>(H628/H612)*O60</f>
        <v>0</v>
      </c>
      <c r="I680" s="180">
        <v>0</v>
      </c>
      <c r="J680" s="180">
        <f>(J630/J612)*O79</f>
        <v>0</v>
      </c>
      <c r="K680" s="180">
        <f>(K644/K612)*O75</f>
        <v>0</v>
      </c>
      <c r="L680" s="180">
        <f>(L647/L612)*O80</f>
        <v>0</v>
      </c>
      <c r="M680" s="180">
        <f t="shared" si="20"/>
        <v>0</v>
      </c>
      <c r="N680" s="198" t="s">
        <v>683</v>
      </c>
    </row>
    <row r="681" spans="1:14" ht="12.65" customHeight="1">
      <c r="A681" s="196">
        <v>7020</v>
      </c>
      <c r="B681" s="198" t="s">
        <v>684</v>
      </c>
      <c r="C681" s="180">
        <f>P71</f>
        <v>0</v>
      </c>
      <c r="D681" s="180">
        <f>(D615/D612)*P76</f>
        <v>0</v>
      </c>
      <c r="E681" s="180">
        <f>(E623/E612)*SUM(C681:D681)</f>
        <v>0</v>
      </c>
      <c r="F681" s="180">
        <f>(F624/F612)*P64</f>
        <v>0</v>
      </c>
      <c r="G681" s="180">
        <f>(G625/G612)*P77</f>
        <v>0</v>
      </c>
      <c r="H681" s="180">
        <f>(H628/H612)*P60</f>
        <v>0</v>
      </c>
      <c r="I681" s="180">
        <v>0</v>
      </c>
      <c r="J681" s="180">
        <f>(J630/J612)*P79</f>
        <v>0</v>
      </c>
      <c r="K681" s="180">
        <f>(K644/K612)*P75</f>
        <v>0</v>
      </c>
      <c r="L681" s="180">
        <f>(L647/L612)*P80</f>
        <v>0</v>
      </c>
      <c r="M681" s="180">
        <f t="shared" si="20"/>
        <v>0</v>
      </c>
      <c r="N681" s="198" t="s">
        <v>685</v>
      </c>
    </row>
    <row r="682" spans="1:14" ht="12.65" customHeight="1">
      <c r="A682" s="196">
        <v>7030</v>
      </c>
      <c r="B682" s="198" t="s">
        <v>686</v>
      </c>
      <c r="C682" s="180">
        <f>Q71</f>
        <v>0</v>
      </c>
      <c r="D682" s="180">
        <f>(D615/D612)*Q76</f>
        <v>0</v>
      </c>
      <c r="E682" s="180">
        <f>(E623/E612)*SUM(C682:D682)</f>
        <v>0</v>
      </c>
      <c r="F682" s="180">
        <f>(F624/F612)*Q64</f>
        <v>0</v>
      </c>
      <c r="G682" s="180">
        <f>(G625/G612)*Q77</f>
        <v>0</v>
      </c>
      <c r="H682" s="180">
        <f>(H628/H612)*Q60</f>
        <v>0</v>
      </c>
      <c r="I682" s="180">
        <v>0</v>
      </c>
      <c r="J682" s="180">
        <f>(J630/J612)*Q79</f>
        <v>0</v>
      </c>
      <c r="K682" s="180">
        <f>(K644/K612)*Q75</f>
        <v>0</v>
      </c>
      <c r="L682" s="180">
        <f>(L647/L612)*Q80</f>
        <v>0</v>
      </c>
      <c r="M682" s="180">
        <f t="shared" si="20"/>
        <v>0</v>
      </c>
      <c r="N682" s="198" t="s">
        <v>687</v>
      </c>
    </row>
    <row r="683" spans="1:14" ht="12.65" customHeight="1">
      <c r="A683" s="196">
        <v>7040</v>
      </c>
      <c r="B683" s="198" t="s">
        <v>107</v>
      </c>
      <c r="C683" s="180">
        <f>R71</f>
        <v>0</v>
      </c>
      <c r="D683" s="180">
        <f>(D615/D612)*R76</f>
        <v>0</v>
      </c>
      <c r="E683" s="180">
        <f>(E623/E612)*SUM(C683:D683)</f>
        <v>0</v>
      </c>
      <c r="F683" s="180">
        <f>(F624/F612)*R64</f>
        <v>0</v>
      </c>
      <c r="G683" s="180">
        <f>(G625/G612)*R77</f>
        <v>0</v>
      </c>
      <c r="H683" s="180">
        <f>(H628/H612)*R60</f>
        <v>0</v>
      </c>
      <c r="I683" s="180">
        <v>0</v>
      </c>
      <c r="J683" s="180">
        <f>(J630/J612)*R79</f>
        <v>0</v>
      </c>
      <c r="K683" s="180">
        <f>(K644/K612)*R75</f>
        <v>0</v>
      </c>
      <c r="L683" s="180">
        <f>(L647/L612)*R80</f>
        <v>0</v>
      </c>
      <c r="M683" s="180">
        <f t="shared" si="20"/>
        <v>0</v>
      </c>
      <c r="N683" s="198" t="s">
        <v>688</v>
      </c>
    </row>
    <row r="684" spans="1:14" ht="12.65" customHeight="1">
      <c r="A684" s="196">
        <v>7050</v>
      </c>
      <c r="B684" s="198" t="s">
        <v>689</v>
      </c>
      <c r="C684" s="180">
        <f>S71</f>
        <v>39519</v>
      </c>
      <c r="D684" s="180">
        <f>(D615/D612)*S76</f>
        <v>0</v>
      </c>
      <c r="E684" s="180">
        <f>(E623/E612)*SUM(C684:D684)</f>
        <v>3500.1303855196129</v>
      </c>
      <c r="F684" s="180">
        <f>(F624/F612)*S64</f>
        <v>2277.2640193451598</v>
      </c>
      <c r="G684" s="180">
        <f>(G625/G612)*S77</f>
        <v>0</v>
      </c>
      <c r="H684" s="180">
        <f>(H628/H612)*S60</f>
        <v>0</v>
      </c>
      <c r="I684" s="180">
        <v>0</v>
      </c>
      <c r="J684" s="180">
        <f>(J630/J612)*S79</f>
        <v>79.038542827847166</v>
      </c>
      <c r="K684" s="180">
        <f>(K644/K612)*S75</f>
        <v>41080.065010188075</v>
      </c>
      <c r="L684" s="180">
        <f>(L647/L612)*S80</f>
        <v>0</v>
      </c>
      <c r="M684" s="180">
        <f t="shared" si="20"/>
        <v>46936</v>
      </c>
      <c r="N684" s="198" t="s">
        <v>690</v>
      </c>
    </row>
    <row r="685" spans="1:14" ht="12.65" customHeight="1">
      <c r="A685" s="196">
        <v>7060</v>
      </c>
      <c r="B685" s="198" t="s">
        <v>691</v>
      </c>
      <c r="C685" s="180">
        <f>T71</f>
        <v>0</v>
      </c>
      <c r="D685" s="180">
        <f>(D615/D612)*T76</f>
        <v>0</v>
      </c>
      <c r="E685" s="180">
        <f>(E623/E612)*SUM(C685:D685)</f>
        <v>0</v>
      </c>
      <c r="F685" s="180">
        <f>(F624/F612)*T64</f>
        <v>0</v>
      </c>
      <c r="G685" s="180">
        <f>(G625/G612)*T77</f>
        <v>0</v>
      </c>
      <c r="H685" s="180">
        <f>(H628/H612)*T60</f>
        <v>0</v>
      </c>
      <c r="I685" s="180">
        <v>0</v>
      </c>
      <c r="J685" s="180">
        <f>(J630/J612)*T79</f>
        <v>0</v>
      </c>
      <c r="K685" s="180">
        <f>(K644/K612)*T75</f>
        <v>0</v>
      </c>
      <c r="L685" s="180">
        <f>(L647/L612)*T80</f>
        <v>0</v>
      </c>
      <c r="M685" s="180">
        <f t="shared" si="20"/>
        <v>0</v>
      </c>
      <c r="N685" s="198" t="s">
        <v>692</v>
      </c>
    </row>
    <row r="686" spans="1:14" ht="12.65" customHeight="1">
      <c r="A686" s="196">
        <v>7070</v>
      </c>
      <c r="B686" s="198" t="s">
        <v>109</v>
      </c>
      <c r="C686" s="180">
        <f>U71</f>
        <v>866751</v>
      </c>
      <c r="D686" s="180">
        <f>(D615/D612)*U76</f>
        <v>40340.689999080474</v>
      </c>
      <c r="E686" s="180">
        <f>(E623/E612)*SUM(C686:D686)</f>
        <v>80339.562909438973</v>
      </c>
      <c r="F686" s="180">
        <f>(F624/F612)*U64</f>
        <v>14447.104925581223</v>
      </c>
      <c r="G686" s="180">
        <f>(G625/G612)*U77</f>
        <v>0</v>
      </c>
      <c r="H686" s="180">
        <f>(H628/H612)*U60</f>
        <v>26392.882982224633</v>
      </c>
      <c r="I686" s="180">
        <f>($I$629/$I$612)*U78</f>
        <v>21243.211437601305</v>
      </c>
      <c r="J686" s="180">
        <f>(J630/J612)*U79</f>
        <v>5.7833080117936948</v>
      </c>
      <c r="K686" s="180">
        <f>(K644/K612)*U75</f>
        <v>324808.52749868593</v>
      </c>
      <c r="L686" s="180">
        <f>(L647/L612)*U80</f>
        <v>0</v>
      </c>
      <c r="M686" s="180">
        <f t="shared" si="20"/>
        <v>507578</v>
      </c>
      <c r="N686" s="198" t="s">
        <v>693</v>
      </c>
    </row>
    <row r="687" spans="1:14" ht="12.65" customHeight="1">
      <c r="A687" s="196">
        <v>7110</v>
      </c>
      <c r="B687" s="198" t="s">
        <v>694</v>
      </c>
      <c r="C687" s="180">
        <f>V71</f>
        <v>0</v>
      </c>
      <c r="D687" s="180">
        <f>(D615/D612)*V76</f>
        <v>0</v>
      </c>
      <c r="E687" s="180">
        <f>(E623/E612)*SUM(C687:D687)</f>
        <v>0</v>
      </c>
      <c r="F687" s="180">
        <f>(F624/F612)*V64</f>
        <v>0</v>
      </c>
      <c r="G687" s="180">
        <f>(G625/G612)*V77</f>
        <v>0</v>
      </c>
      <c r="H687" s="180">
        <f>(H628/H612)*V60</f>
        <v>0</v>
      </c>
      <c r="I687" s="180">
        <v>0</v>
      </c>
      <c r="J687" s="180">
        <f>(J630/J612)*V79</f>
        <v>0</v>
      </c>
      <c r="K687" s="180">
        <f>(K644/K612)*V75</f>
        <v>0</v>
      </c>
      <c r="L687" s="180">
        <f>(L647/L612)*V80</f>
        <v>0</v>
      </c>
      <c r="M687" s="180">
        <f t="shared" si="20"/>
        <v>0</v>
      </c>
      <c r="N687" s="198" t="s">
        <v>695</v>
      </c>
    </row>
    <row r="688" spans="1:14" ht="12.65" customHeight="1">
      <c r="A688" s="196">
        <v>7120</v>
      </c>
      <c r="B688" s="198" t="s">
        <v>696</v>
      </c>
      <c r="C688" s="180">
        <f>W71</f>
        <v>157445</v>
      </c>
      <c r="D688" s="180">
        <f>(D615/D612)*W76</f>
        <v>3395.7533403594648</v>
      </c>
      <c r="E688" s="180">
        <f>(E623/E612)*SUM(C688:D688)</f>
        <v>14245.391027011243</v>
      </c>
      <c r="F688" s="180">
        <f>(F624/F612)*W64</f>
        <v>59.468520660042131</v>
      </c>
      <c r="G688" s="180">
        <f>(G625/G612)*W77</f>
        <v>0</v>
      </c>
      <c r="H688" s="180">
        <f>(H628/H612)*W60</f>
        <v>887.34299060361332</v>
      </c>
      <c r="I688" s="180">
        <f>($I$629/$I$612)*W78</f>
        <v>1763.8767619668952</v>
      </c>
      <c r="J688" s="180">
        <f>(J630/J612)*W79</f>
        <v>412.54263817461691</v>
      </c>
      <c r="K688" s="180">
        <f>(K644/K612)*W75</f>
        <v>20591.175002266536</v>
      </c>
      <c r="L688" s="180">
        <f>(L647/L612)*W80</f>
        <v>0</v>
      </c>
      <c r="M688" s="180">
        <f t="shared" si="20"/>
        <v>41356</v>
      </c>
      <c r="N688" s="198" t="s">
        <v>697</v>
      </c>
    </row>
    <row r="689" spans="1:14" ht="12.65" customHeight="1">
      <c r="A689" s="196">
        <v>7130</v>
      </c>
      <c r="B689" s="198" t="s">
        <v>698</v>
      </c>
      <c r="C689" s="180">
        <f>X71</f>
        <v>178501</v>
      </c>
      <c r="D689" s="180">
        <f>(D615/D612)*X76</f>
        <v>13969.871336921849</v>
      </c>
      <c r="E689" s="180">
        <f>(E623/E612)*SUM(C689:D689)</f>
        <v>17046.816596922901</v>
      </c>
      <c r="F689" s="180">
        <f>(F624/F612)*X64</f>
        <v>244.96190050953402</v>
      </c>
      <c r="G689" s="180">
        <f>(G625/G612)*X77</f>
        <v>0</v>
      </c>
      <c r="H689" s="180">
        <f>(H628/H612)*X60</f>
        <v>3705.9619019327374</v>
      </c>
      <c r="I689" s="180">
        <f>($I$629/$I$612)*X78</f>
        <v>7362.2682238618236</v>
      </c>
      <c r="J689" s="180">
        <f>(J630/J612)*X79</f>
        <v>1698.3647861300817</v>
      </c>
      <c r="K689" s="180">
        <f>(K644/K612)*X75</f>
        <v>84794.06585384201</v>
      </c>
      <c r="L689" s="180">
        <f>(L647/L612)*X80</f>
        <v>0</v>
      </c>
      <c r="M689" s="180">
        <f t="shared" si="20"/>
        <v>128822</v>
      </c>
      <c r="N689" s="198" t="s">
        <v>699</v>
      </c>
    </row>
    <row r="690" spans="1:14" ht="12.65" customHeight="1">
      <c r="A690" s="196">
        <v>7140</v>
      </c>
      <c r="B690" s="198" t="s">
        <v>1250</v>
      </c>
      <c r="C690" s="180">
        <f>Y71</f>
        <v>386440</v>
      </c>
      <c r="D690" s="180">
        <f>(D615/D612)*Y76</f>
        <v>47411.594106537843</v>
      </c>
      <c r="E690" s="180">
        <f>(E623/E612)*SUM(C690:D690)</f>
        <v>38425.495264010096</v>
      </c>
      <c r="F690" s="180">
        <f>(F624/F612)*Y64</f>
        <v>830.48480596175114</v>
      </c>
      <c r="G690" s="180">
        <f>(G625/G612)*Y77</f>
        <v>0</v>
      </c>
      <c r="H690" s="180">
        <f>(H628/H612)*Y60</f>
        <v>12631.588454474964</v>
      </c>
      <c r="I690" s="180">
        <f>($I$629/$I$612)*Y78</f>
        <v>25001.035843530775</v>
      </c>
      <c r="J690" s="180">
        <f>(J630/J612)*Y79</f>
        <v>5756.3192410719912</v>
      </c>
      <c r="K690" s="180">
        <f>(K644/K612)*Y75</f>
        <v>287467.01792344049</v>
      </c>
      <c r="L690" s="180">
        <f>(L647/L612)*Y80</f>
        <v>0</v>
      </c>
      <c r="M690" s="180">
        <f t="shared" si="20"/>
        <v>417524</v>
      </c>
      <c r="N690" s="198" t="s">
        <v>700</v>
      </c>
    </row>
    <row r="691" spans="1:14" ht="12.65" customHeight="1">
      <c r="A691" s="196">
        <v>7150</v>
      </c>
      <c r="B691" s="198" t="s">
        <v>701</v>
      </c>
      <c r="C691" s="180">
        <f>Z71</f>
        <v>0</v>
      </c>
      <c r="D691" s="180">
        <f>(D615/D612)*Z76</f>
        <v>0</v>
      </c>
      <c r="E691" s="180">
        <f>(E623/E612)*SUM(C691:D691)</f>
        <v>0</v>
      </c>
      <c r="F691" s="180">
        <f>(F624/F612)*Z64</f>
        <v>0</v>
      </c>
      <c r="G691" s="180">
        <f>(G625/G612)*Z77</f>
        <v>0</v>
      </c>
      <c r="H691" s="180">
        <f>(H628/H612)*Z60</f>
        <v>0</v>
      </c>
      <c r="I691" s="180">
        <f>($I$629/$I$612)*Z78</f>
        <v>0</v>
      </c>
      <c r="J691" s="180">
        <f>(J630/J612)*Z79</f>
        <v>0</v>
      </c>
      <c r="K691" s="180">
        <f>(K644/K612)*Z75</f>
        <v>0</v>
      </c>
      <c r="L691" s="180">
        <f>(L647/L612)*Z80</f>
        <v>0</v>
      </c>
      <c r="M691" s="180">
        <f t="shared" si="20"/>
        <v>0</v>
      </c>
      <c r="N691" s="198" t="s">
        <v>702</v>
      </c>
    </row>
    <row r="692" spans="1:14" ht="12.65" customHeight="1">
      <c r="A692" s="196">
        <v>7160</v>
      </c>
      <c r="B692" s="198" t="s">
        <v>703</v>
      </c>
      <c r="C692" s="180">
        <f>AA71</f>
        <v>0</v>
      </c>
      <c r="D692" s="180">
        <f>(D615/D612)*AA76</f>
        <v>0</v>
      </c>
      <c r="E692" s="180">
        <f>(E623/E612)*SUM(C692:D692)</f>
        <v>0</v>
      </c>
      <c r="F692" s="180">
        <f>(F624/F612)*AA64</f>
        <v>0</v>
      </c>
      <c r="G692" s="180">
        <f>(G625/G612)*AA77</f>
        <v>0</v>
      </c>
      <c r="H692" s="180">
        <f>(H628/H612)*AA60</f>
        <v>0</v>
      </c>
      <c r="I692" s="180">
        <f>($I$629/$I$612)*AA78</f>
        <v>0</v>
      </c>
      <c r="J692" s="180">
        <f>(J630/J612)*AA79</f>
        <v>0</v>
      </c>
      <c r="K692" s="180">
        <f>(K644/K612)*AA75</f>
        <v>0</v>
      </c>
      <c r="L692" s="180">
        <f>(L647/L612)*AA80</f>
        <v>0</v>
      </c>
      <c r="M692" s="180">
        <f t="shared" si="20"/>
        <v>0</v>
      </c>
      <c r="N692" s="198" t="s">
        <v>704</v>
      </c>
    </row>
    <row r="693" spans="1:14" ht="12.65" customHeight="1">
      <c r="A693" s="196">
        <v>7170</v>
      </c>
      <c r="B693" s="198" t="s">
        <v>115</v>
      </c>
      <c r="C693" s="180">
        <f>AB71</f>
        <v>915571</v>
      </c>
      <c r="D693" s="180">
        <f>(D615/D612)*AB76</f>
        <v>16557.521350714756</v>
      </c>
      <c r="E693" s="180">
        <f>(E623/E612)*SUM(C693:D693)</f>
        <v>82557.032333538402</v>
      </c>
      <c r="F693" s="180">
        <f>(F624/F612)*AB64</f>
        <v>26571.191950611792</v>
      </c>
      <c r="G693" s="180">
        <f>(G625/G612)*AB77</f>
        <v>0</v>
      </c>
      <c r="H693" s="180">
        <f>(H628/H612)*AB60</f>
        <v>3920.8464615633584</v>
      </c>
      <c r="I693" s="180">
        <f>($I$629/$I$612)*AB78</f>
        <v>8723.3277132386793</v>
      </c>
      <c r="J693" s="180">
        <f>(J630/J612)*AB79</f>
        <v>0</v>
      </c>
      <c r="K693" s="180">
        <f>(K644/K612)*AB75</f>
        <v>287332.45287384593</v>
      </c>
      <c r="L693" s="180">
        <f>(L647/L612)*AB80</f>
        <v>0</v>
      </c>
      <c r="M693" s="180">
        <f t="shared" si="20"/>
        <v>425662</v>
      </c>
      <c r="N693" s="198" t="s">
        <v>705</v>
      </c>
    </row>
    <row r="694" spans="1:14" ht="12.65" customHeight="1">
      <c r="A694" s="196">
        <v>7180</v>
      </c>
      <c r="B694" s="198" t="s">
        <v>706</v>
      </c>
      <c r="C694" s="180">
        <f>AC71</f>
        <v>227638</v>
      </c>
      <c r="D694" s="180">
        <f>(D615/D612)*AC76</f>
        <v>18423.036476937552</v>
      </c>
      <c r="E694" s="180">
        <f>(E623/E612)*SUM(C694:D694)</f>
        <v>21793.206064560818</v>
      </c>
      <c r="F694" s="180">
        <f>(F624/F612)*AC64</f>
        <v>1467.6969197783653</v>
      </c>
      <c r="G694" s="180">
        <f>(G625/G612)*AC77</f>
        <v>0</v>
      </c>
      <c r="H694" s="180">
        <f>(H628/H612)*AC60</f>
        <v>10789.380590212955</v>
      </c>
      <c r="I694" s="180">
        <f>($I$629/$I$612)*AC78</f>
        <v>9706.1740859140682</v>
      </c>
      <c r="J694" s="180">
        <f>(J630/J612)*AC79</f>
        <v>451.0980249199082</v>
      </c>
      <c r="K694" s="180">
        <f>(K644/K612)*AC75</f>
        <v>60358.06402992268</v>
      </c>
      <c r="L694" s="180">
        <f>(L647/L612)*AC80</f>
        <v>0</v>
      </c>
      <c r="M694" s="180">
        <f t="shared" si="20"/>
        <v>122989</v>
      </c>
      <c r="N694" s="198" t="s">
        <v>707</v>
      </c>
    </row>
    <row r="695" spans="1:14" ht="12.65" customHeight="1">
      <c r="A695" s="196">
        <v>7190</v>
      </c>
      <c r="B695" s="198" t="s">
        <v>117</v>
      </c>
      <c r="C695" s="180">
        <f>AD71</f>
        <v>0</v>
      </c>
      <c r="D695" s="180">
        <f>(D615/D612)*AD76</f>
        <v>0</v>
      </c>
      <c r="E695" s="180">
        <f>(E623/E612)*SUM(C695:D695)</f>
        <v>0</v>
      </c>
      <c r="F695" s="180">
        <f>(F624/F612)*AD64</f>
        <v>0</v>
      </c>
      <c r="G695" s="180">
        <f>(G625/G612)*AD77</f>
        <v>0</v>
      </c>
      <c r="H695" s="180">
        <f>(H628/H612)*AD60</f>
        <v>0</v>
      </c>
      <c r="I695" s="180">
        <f>($I$629/$I$612)*AD78</f>
        <v>0</v>
      </c>
      <c r="J695" s="180">
        <f>(J630/J612)*AD79</f>
        <v>0</v>
      </c>
      <c r="K695" s="180">
        <f>(K644/K612)*AD75</f>
        <v>0</v>
      </c>
      <c r="L695" s="180">
        <f>(L647/L612)*AD80</f>
        <v>0</v>
      </c>
      <c r="M695" s="180">
        <f t="shared" si="20"/>
        <v>0</v>
      </c>
      <c r="N695" s="198" t="s">
        <v>708</v>
      </c>
    </row>
    <row r="696" spans="1:14" ht="12.65" customHeight="1">
      <c r="A696" s="196">
        <v>7200</v>
      </c>
      <c r="B696" s="198" t="s">
        <v>709</v>
      </c>
      <c r="C696" s="180">
        <f>AE71</f>
        <v>1213551</v>
      </c>
      <c r="D696" s="180">
        <f>(D615/D612)*AE76</f>
        <v>205761.16031603448</v>
      </c>
      <c r="E696" s="180">
        <f>(E623/E612)*SUM(C696:D696)</f>
        <v>125706.05579239446</v>
      </c>
      <c r="F696" s="180">
        <f>(F624/F612)*AE64</f>
        <v>1542.1478196744647</v>
      </c>
      <c r="G696" s="180">
        <f>(G625/G612)*AE77</f>
        <v>0</v>
      </c>
      <c r="H696" s="180">
        <f>(H628/H612)*AE60</f>
        <v>41469.0060165545</v>
      </c>
      <c r="I696" s="180">
        <f>($I$629/$I$612)*AE78</f>
        <v>108405.23735852087</v>
      </c>
      <c r="J696" s="180">
        <f>(J630/J612)*AE79</f>
        <v>25045.57922974123</v>
      </c>
      <c r="K696" s="180">
        <f>(K644/K612)*AE75</f>
        <v>337223.61176001566</v>
      </c>
      <c r="L696" s="180">
        <f>(L647/L612)*AE80</f>
        <v>57.275120062086415</v>
      </c>
      <c r="M696" s="180">
        <f t="shared" si="20"/>
        <v>845210</v>
      </c>
      <c r="N696" s="198" t="s">
        <v>710</v>
      </c>
    </row>
    <row r="697" spans="1:14" ht="12.65" customHeight="1">
      <c r="A697" s="196">
        <v>7220</v>
      </c>
      <c r="B697" s="198" t="s">
        <v>711</v>
      </c>
      <c r="C697" s="180">
        <f>AF71</f>
        <v>0</v>
      </c>
      <c r="D697" s="180">
        <f>(D615/D612)*AF76</f>
        <v>0</v>
      </c>
      <c r="E697" s="180">
        <f>(E623/E612)*SUM(C697:D697)</f>
        <v>0</v>
      </c>
      <c r="F697" s="180">
        <f>(F624/F612)*AF64</f>
        <v>0</v>
      </c>
      <c r="G697" s="180">
        <f>(G625/G612)*AF77</f>
        <v>0</v>
      </c>
      <c r="H697" s="180">
        <f>(H628/H612)*AF60</f>
        <v>0</v>
      </c>
      <c r="I697" s="180">
        <v>0</v>
      </c>
      <c r="J697" s="180">
        <f>(J630/J612)*AF79</f>
        <v>0</v>
      </c>
      <c r="K697" s="180">
        <f>(K644/K612)*AF75</f>
        <v>0</v>
      </c>
      <c r="L697" s="180">
        <f>(L647/L612)*AF80</f>
        <v>0</v>
      </c>
      <c r="M697" s="180">
        <f t="shared" si="20"/>
        <v>0</v>
      </c>
      <c r="N697" s="198" t="s">
        <v>712</v>
      </c>
    </row>
    <row r="698" spans="1:14" ht="12.65" customHeight="1">
      <c r="A698" s="196">
        <v>7230</v>
      </c>
      <c r="B698" s="198" t="s">
        <v>713</v>
      </c>
      <c r="C698" s="180">
        <f>AG71</f>
        <v>896774</v>
      </c>
      <c r="D698" s="180">
        <f>(D615/D612)*AG76</f>
        <v>68267.53740707472</v>
      </c>
      <c r="E698" s="180">
        <f>(E623/E612)*SUM(C698:D698)</f>
        <v>85472.081995168512</v>
      </c>
      <c r="F698" s="180">
        <f>(F624/F612)*AG64</f>
        <v>1875.966753960922</v>
      </c>
      <c r="G698" s="180">
        <f>(G625/G612)*AG77</f>
        <v>0</v>
      </c>
      <c r="H698" s="180">
        <f>(H628/H612)*AG60</f>
        <v>2035.6692137377008</v>
      </c>
      <c r="I698" s="180">
        <f>($I$629/$I$612)*AG78</f>
        <v>35966.742144770702</v>
      </c>
      <c r="J698" s="180">
        <f>(J630/J612)*AG79</f>
        <v>4630.5019481094851</v>
      </c>
      <c r="K698" s="180">
        <f>(K644/K612)*AG75</f>
        <v>396913.90645423357</v>
      </c>
      <c r="L698" s="180">
        <f>(L647/L612)*AG80</f>
        <v>1947.3540821109384</v>
      </c>
      <c r="M698" s="180">
        <f t="shared" si="20"/>
        <v>597110</v>
      </c>
      <c r="N698" s="198" t="s">
        <v>714</v>
      </c>
    </row>
    <row r="699" spans="1:14" ht="12.65" customHeight="1">
      <c r="A699" s="196">
        <v>7240</v>
      </c>
      <c r="B699" s="198" t="s">
        <v>119</v>
      </c>
      <c r="C699" s="180">
        <f>AH71</f>
        <v>0</v>
      </c>
      <c r="D699" s="180">
        <f>(D615/D612)*AH76</f>
        <v>0</v>
      </c>
      <c r="E699" s="180">
        <f>(E623/E612)*SUM(C699:D699)</f>
        <v>0</v>
      </c>
      <c r="F699" s="180">
        <f>(F624/F612)*AH64</f>
        <v>0</v>
      </c>
      <c r="G699" s="180">
        <f>(G625/G612)*AH77</f>
        <v>0</v>
      </c>
      <c r="H699" s="180">
        <f>(H628/H612)*AH60</f>
        <v>0</v>
      </c>
      <c r="I699" s="180">
        <v>0</v>
      </c>
      <c r="J699" s="180">
        <f>(J630/J612)*AH79</f>
        <v>0</v>
      </c>
      <c r="K699" s="180">
        <f>(K644/K612)*AH75</f>
        <v>0</v>
      </c>
      <c r="L699" s="180">
        <f>(L647/L612)*AH80</f>
        <v>0</v>
      </c>
      <c r="M699" s="180">
        <f t="shared" si="20"/>
        <v>0</v>
      </c>
      <c r="N699" s="198" t="s">
        <v>715</v>
      </c>
    </row>
    <row r="700" spans="1:14" ht="12.65" customHeight="1">
      <c r="A700" s="196">
        <v>7250</v>
      </c>
      <c r="B700" s="198" t="s">
        <v>716</v>
      </c>
      <c r="C700" s="180">
        <f>AI71</f>
        <v>0</v>
      </c>
      <c r="D700" s="180">
        <f>(D615/D612)*AI76</f>
        <v>0</v>
      </c>
      <c r="E700" s="180">
        <f>(E623/E612)*SUM(C700:D700)</f>
        <v>0</v>
      </c>
      <c r="F700" s="180">
        <f>(F624/F612)*AI64</f>
        <v>0</v>
      </c>
      <c r="G700" s="180">
        <f>(G625/G612)*AI77</f>
        <v>0</v>
      </c>
      <c r="H700" s="180">
        <f>(H628/H612)*AI60</f>
        <v>0</v>
      </c>
      <c r="I700" s="180">
        <v>0</v>
      </c>
      <c r="J700" s="180">
        <f>(J630/J612)*AI79</f>
        <v>0</v>
      </c>
      <c r="K700" s="180">
        <f>(K644/K612)*AI75</f>
        <v>0</v>
      </c>
      <c r="L700" s="180">
        <f>(L647/L612)*AI80</f>
        <v>0</v>
      </c>
      <c r="M700" s="180">
        <f t="shared" si="20"/>
        <v>0</v>
      </c>
      <c r="N700" s="198" t="s">
        <v>717</v>
      </c>
    </row>
    <row r="701" spans="1:14" ht="12.65" customHeight="1">
      <c r="A701" s="196">
        <v>7260</v>
      </c>
      <c r="B701" s="198" t="s">
        <v>121</v>
      </c>
      <c r="C701" s="180">
        <f>AJ71</f>
        <v>2741468</v>
      </c>
      <c r="D701" s="180">
        <f>(D615/D612)*AJ76</f>
        <v>177417.36597890747</v>
      </c>
      <c r="E701" s="180">
        <f>(E623/E612)*SUM(C701:D701)</f>
        <v>258520.69539490648</v>
      </c>
      <c r="F701" s="180">
        <f>(F624/F612)*AJ64</f>
        <v>4685.7391060768659</v>
      </c>
      <c r="G701" s="180">
        <f>(G625/G612)*AJ77</f>
        <v>0</v>
      </c>
      <c r="H701" s="180">
        <f>(H628/H612)*AJ60</f>
        <v>114832.62231340876</v>
      </c>
      <c r="I701" s="180">
        <f>($I$629/$I$612)*AJ78</f>
        <v>93472.313438194848</v>
      </c>
      <c r="J701" s="180">
        <f>(J630/J612)*AJ79</f>
        <v>86.749620176905424</v>
      </c>
      <c r="K701" s="180">
        <f>(K644/K612)*AJ75</f>
        <v>317959.8081862643</v>
      </c>
      <c r="L701" s="180">
        <f>(L647/L612)*AJ80</f>
        <v>40321.684523708835</v>
      </c>
      <c r="M701" s="180">
        <f t="shared" si="20"/>
        <v>1007297</v>
      </c>
      <c r="N701" s="198" t="s">
        <v>718</v>
      </c>
    </row>
    <row r="702" spans="1:14" ht="12.65" customHeight="1">
      <c r="A702" s="196">
        <v>7310</v>
      </c>
      <c r="B702" s="198" t="s">
        <v>719</v>
      </c>
      <c r="C702" s="180">
        <f>AK71</f>
        <v>303428</v>
      </c>
      <c r="D702" s="180">
        <f>(D615/D612)*AK76</f>
        <v>7758.6516194289034</v>
      </c>
      <c r="E702" s="180">
        <f>(E623/E612)*SUM(C702:D702)</f>
        <v>27561.270652123512</v>
      </c>
      <c r="F702" s="180">
        <f>(F624/F612)*AK64</f>
        <v>65.749595032081473</v>
      </c>
      <c r="G702" s="180">
        <f>(G625/G612)*AK77</f>
        <v>0</v>
      </c>
      <c r="H702" s="180">
        <f>(H628/H612)*AK60</f>
        <v>10427.359204880802</v>
      </c>
      <c r="I702" s="180">
        <f>($I$629/$I$612)*AK78</f>
        <v>4087.6444762190595</v>
      </c>
      <c r="J702" s="180">
        <f>(J630/J612)*AK79</f>
        <v>0</v>
      </c>
      <c r="K702" s="180">
        <f>(K644/K612)*AK75</f>
        <v>101628.69804098166</v>
      </c>
      <c r="L702" s="180">
        <f>(L647/L612)*AK80</f>
        <v>0</v>
      </c>
      <c r="M702" s="180">
        <f t="shared" si="20"/>
        <v>151529</v>
      </c>
      <c r="N702" s="198" t="s">
        <v>720</v>
      </c>
    </row>
    <row r="703" spans="1:14" ht="12.65" customHeight="1">
      <c r="A703" s="196">
        <v>7320</v>
      </c>
      <c r="B703" s="198" t="s">
        <v>721</v>
      </c>
      <c r="C703" s="180">
        <f>AL71</f>
        <v>117955</v>
      </c>
      <c r="D703" s="180">
        <f>(D615/D612)*AL76</f>
        <v>5832.9585859085992</v>
      </c>
      <c r="E703" s="180">
        <f>(E623/E612)*SUM(C703:D703)</f>
        <v>10963.688231179487</v>
      </c>
      <c r="F703" s="180">
        <f>(F624/F612)*AL64</f>
        <v>173.68035006721607</v>
      </c>
      <c r="G703" s="180">
        <f>(G625/G612)*AL77</f>
        <v>0</v>
      </c>
      <c r="H703" s="180">
        <f>(H628/H612)*AL60</f>
        <v>3957.384114117624</v>
      </c>
      <c r="I703" s="180">
        <f>($I$629/$I$612)*AL78</f>
        <v>3073.0933818444669</v>
      </c>
      <c r="J703" s="180">
        <f>(J630/J612)*AL79</f>
        <v>0</v>
      </c>
      <c r="K703" s="180">
        <f>(K644/K612)*AL75</f>
        <v>17941.682515668355</v>
      </c>
      <c r="L703" s="180">
        <f>(L647/L612)*AL80</f>
        <v>0</v>
      </c>
      <c r="M703" s="180">
        <f t="shared" si="20"/>
        <v>41942</v>
      </c>
      <c r="N703" s="198" t="s">
        <v>722</v>
      </c>
    </row>
    <row r="704" spans="1:14" ht="12.65" customHeight="1">
      <c r="A704" s="196">
        <v>7330</v>
      </c>
      <c r="B704" s="198" t="s">
        <v>723</v>
      </c>
      <c r="C704" s="180">
        <f>AM71</f>
        <v>0</v>
      </c>
      <c r="D704" s="180">
        <f>(D615/D612)*AM76</f>
        <v>0</v>
      </c>
      <c r="E704" s="180">
        <f>(E623/E612)*SUM(C704:D704)</f>
        <v>0</v>
      </c>
      <c r="F704" s="180">
        <f>(F624/F612)*AM64</f>
        <v>0</v>
      </c>
      <c r="G704" s="180">
        <f>(G625/G612)*AM77</f>
        <v>0</v>
      </c>
      <c r="H704" s="180">
        <f>(H628/H612)*AM60</f>
        <v>0</v>
      </c>
      <c r="I704" s="180">
        <v>0</v>
      </c>
      <c r="J704" s="180">
        <f>(J630/J612)*AM79</f>
        <v>0</v>
      </c>
      <c r="K704" s="180">
        <f>(K644/K612)*AM75</f>
        <v>0</v>
      </c>
      <c r="L704" s="180">
        <f>(L647/L612)*AM80</f>
        <v>0</v>
      </c>
      <c r="M704" s="180">
        <f t="shared" si="20"/>
        <v>0</v>
      </c>
      <c r="N704" s="198" t="s">
        <v>724</v>
      </c>
    </row>
    <row r="705" spans="1:83" ht="12.65" customHeight="1">
      <c r="A705" s="196">
        <v>7340</v>
      </c>
      <c r="B705" s="198" t="s">
        <v>725</v>
      </c>
      <c r="C705" s="180">
        <f>AN71</f>
        <v>0</v>
      </c>
      <c r="D705" s="180">
        <f>(D615/D612)*AN76</f>
        <v>0</v>
      </c>
      <c r="E705" s="180">
        <f>(E623/E612)*SUM(C705:D705)</f>
        <v>0</v>
      </c>
      <c r="F705" s="180">
        <f>(F624/F612)*AN64</f>
        <v>0</v>
      </c>
      <c r="G705" s="180">
        <f>(G625/G612)*AN77</f>
        <v>0</v>
      </c>
      <c r="H705" s="180">
        <f>(H628/H612)*AN60</f>
        <v>0</v>
      </c>
      <c r="I705" s="180">
        <v>0</v>
      </c>
      <c r="J705" s="180">
        <f>(J630/J612)*AN79</f>
        <v>0</v>
      </c>
      <c r="K705" s="180">
        <f>(K644/K612)*AN75</f>
        <v>0</v>
      </c>
      <c r="L705" s="180">
        <f>(L647/L612)*AN80</f>
        <v>0</v>
      </c>
      <c r="M705" s="180">
        <f t="shared" si="20"/>
        <v>0</v>
      </c>
      <c r="N705" s="198" t="s">
        <v>726</v>
      </c>
    </row>
    <row r="706" spans="1:83" ht="12.65" customHeight="1">
      <c r="A706" s="196">
        <v>7350</v>
      </c>
      <c r="B706" s="198" t="s">
        <v>727</v>
      </c>
      <c r="C706" s="180">
        <f>AO71</f>
        <v>36878</v>
      </c>
      <c r="D706" s="180">
        <f>(D615/D612)*AO76</f>
        <v>2922.9269258790328</v>
      </c>
      <c r="E706" s="180">
        <f>(E623/E612)*SUM(C706:D706)</f>
        <v>3525.1001721985604</v>
      </c>
      <c r="F706" s="180">
        <f>(F624/F612)*AO64</f>
        <v>66.325840387314429</v>
      </c>
      <c r="G706" s="180">
        <f>(G625/G612)*AO77</f>
        <v>3131.0728092247086</v>
      </c>
      <c r="H706" s="180">
        <f>(H628/H612)*AO60</f>
        <v>1826.8826277133212</v>
      </c>
      <c r="I706" s="180">
        <f>($I$629/$I$612)*AO78</f>
        <v>1533.8058799712132</v>
      </c>
      <c r="J706" s="180">
        <f>(J630/J612)*AO79</f>
        <v>1081.4785982054209</v>
      </c>
      <c r="K706" s="180">
        <f>(K644/K612)*AO75</f>
        <v>31752.295792049237</v>
      </c>
      <c r="L706" s="180">
        <f>(L647/L612)*AO80</f>
        <v>1947.3540821109384</v>
      </c>
      <c r="M706" s="180">
        <f t="shared" si="20"/>
        <v>47787</v>
      </c>
      <c r="N706" s="198" t="s">
        <v>728</v>
      </c>
    </row>
    <row r="707" spans="1:83" ht="12.65" customHeight="1">
      <c r="A707" s="196">
        <v>7380</v>
      </c>
      <c r="B707" s="198" t="s">
        <v>729</v>
      </c>
      <c r="C707" s="180">
        <f>AP71</f>
        <v>0</v>
      </c>
      <c r="D707" s="180">
        <f>(D615/D612)*AP76</f>
        <v>0</v>
      </c>
      <c r="E707" s="180">
        <f>(E623/E612)*SUM(C707:D707)</f>
        <v>0</v>
      </c>
      <c r="F707" s="180">
        <f>(F624/F612)*AP64</f>
        <v>0</v>
      </c>
      <c r="G707" s="180">
        <f>(G625/G612)*AP77</f>
        <v>0</v>
      </c>
      <c r="H707" s="180">
        <f>(H628/H612)*AP60</f>
        <v>0</v>
      </c>
      <c r="I707" s="180">
        <v>0</v>
      </c>
      <c r="J707" s="180">
        <f>(J630/J612)*AP79</f>
        <v>0</v>
      </c>
      <c r="K707" s="180">
        <f>(K644/K612)*AP75</f>
        <v>0</v>
      </c>
      <c r="L707" s="180">
        <f>(L647/L612)*AP80</f>
        <v>0</v>
      </c>
      <c r="M707" s="180">
        <f t="shared" si="20"/>
        <v>0</v>
      </c>
      <c r="N707" s="198" t="s">
        <v>730</v>
      </c>
    </row>
    <row r="708" spans="1:83" ht="12.65" customHeight="1">
      <c r="A708" s="196">
        <v>7390</v>
      </c>
      <c r="B708" s="198" t="s">
        <v>731</v>
      </c>
      <c r="C708" s="180">
        <f>AQ71</f>
        <v>0</v>
      </c>
      <c r="D708" s="180">
        <f>(D615/D612)*AQ76</f>
        <v>0</v>
      </c>
      <c r="E708" s="180">
        <f>(E623/E612)*SUM(C708:D708)</f>
        <v>0</v>
      </c>
      <c r="F708" s="180">
        <f>(F624/F612)*AQ64</f>
        <v>0</v>
      </c>
      <c r="G708" s="180">
        <f>(G625/G612)*AQ77</f>
        <v>0</v>
      </c>
      <c r="H708" s="180">
        <f>(H628/H612)*AQ60</f>
        <v>0</v>
      </c>
      <c r="I708" s="180">
        <f>($I$629/$I$612)*AQ78</f>
        <v>0</v>
      </c>
      <c r="J708" s="180">
        <f>(J630/J612)*AQ79</f>
        <v>0</v>
      </c>
      <c r="K708" s="180">
        <f>(K644/K612)*AQ75</f>
        <v>0</v>
      </c>
      <c r="L708" s="180">
        <f>(L647/L612)*AQ80</f>
        <v>0</v>
      </c>
      <c r="M708" s="180">
        <f t="shared" si="20"/>
        <v>0</v>
      </c>
      <c r="N708" s="198" t="s">
        <v>732</v>
      </c>
    </row>
    <row r="709" spans="1:83" ht="12.65" customHeight="1">
      <c r="A709" s="196">
        <v>7400</v>
      </c>
      <c r="B709" s="198" t="s">
        <v>733</v>
      </c>
      <c r="C709" s="180">
        <f>AR71</f>
        <v>0</v>
      </c>
      <c r="D709" s="180">
        <f>(D615/D612)*AR76</f>
        <v>0</v>
      </c>
      <c r="E709" s="180">
        <f>(E623/E612)*SUM(C709:D709)</f>
        <v>0</v>
      </c>
      <c r="F709" s="180">
        <f>(F624/F612)*AR64</f>
        <v>0</v>
      </c>
      <c r="G709" s="180">
        <f>(G625/G612)*AR77</f>
        <v>0</v>
      </c>
      <c r="H709" s="180">
        <f>(H628/H612)*AR60</f>
        <v>0</v>
      </c>
      <c r="I709" s="180">
        <v>0</v>
      </c>
      <c r="J709" s="180">
        <f>(J630/J612)*AR79</f>
        <v>0</v>
      </c>
      <c r="K709" s="180">
        <f>(K644/K612)*AR75</f>
        <v>0</v>
      </c>
      <c r="L709" s="180">
        <f>(L647/L612)*AR80</f>
        <v>0</v>
      </c>
      <c r="M709" s="180">
        <f t="shared" si="20"/>
        <v>0</v>
      </c>
      <c r="N709" s="198" t="s">
        <v>734</v>
      </c>
    </row>
    <row r="710" spans="1:83" ht="12.65" customHeight="1">
      <c r="A710" s="196">
        <v>7410</v>
      </c>
      <c r="B710" s="198" t="s">
        <v>129</v>
      </c>
      <c r="C710" s="180">
        <f>AS71</f>
        <v>0</v>
      </c>
      <c r="D710" s="180">
        <f>(D615/D612)*AS76</f>
        <v>0</v>
      </c>
      <c r="E710" s="180">
        <f>(E623/E612)*SUM(C710:D710)</f>
        <v>0</v>
      </c>
      <c r="F710" s="180">
        <f>(F624/F612)*AS64</f>
        <v>0</v>
      </c>
      <c r="G710" s="180">
        <f>(G625/G612)*AS77</f>
        <v>0</v>
      </c>
      <c r="H710" s="180">
        <f>(H628/H612)*AS60</f>
        <v>0</v>
      </c>
      <c r="I710" s="180">
        <v>0</v>
      </c>
      <c r="J710" s="180">
        <f>(J630/J612)*AS79</f>
        <v>0</v>
      </c>
      <c r="K710" s="180">
        <f>(K644/K612)*AS75</f>
        <v>0</v>
      </c>
      <c r="L710" s="180">
        <f>(L647/L612)*AS80</f>
        <v>0</v>
      </c>
      <c r="M710" s="180">
        <f t="shared" si="20"/>
        <v>0</v>
      </c>
      <c r="N710" s="198" t="s">
        <v>735</v>
      </c>
    </row>
    <row r="711" spans="1:83" ht="12.65" customHeight="1">
      <c r="A711" s="196">
        <v>7420</v>
      </c>
      <c r="B711" s="198" t="s">
        <v>736</v>
      </c>
      <c r="C711" s="180">
        <f>AT71</f>
        <v>0</v>
      </c>
      <c r="D711" s="180">
        <f>(D615/D612)*AT76</f>
        <v>0</v>
      </c>
      <c r="E711" s="180">
        <f>(E623/E612)*SUM(C711:D711)</f>
        <v>0</v>
      </c>
      <c r="F711" s="180">
        <f>(F624/F612)*AT64</f>
        <v>0</v>
      </c>
      <c r="G711" s="180">
        <f>(G625/G612)*AT77</f>
        <v>0</v>
      </c>
      <c r="H711" s="180">
        <f>(H628/H612)*AT60</f>
        <v>0</v>
      </c>
      <c r="I711" s="180">
        <v>0</v>
      </c>
      <c r="J711" s="180">
        <f>(J630/J612)*AT79</f>
        <v>0</v>
      </c>
      <c r="K711" s="180">
        <f>(K644/K612)*AT75</f>
        <v>0</v>
      </c>
      <c r="L711" s="180">
        <f>(L647/L612)*AT80</f>
        <v>0</v>
      </c>
      <c r="M711" s="180">
        <f t="shared" si="20"/>
        <v>0</v>
      </c>
      <c r="N711" s="198" t="s">
        <v>737</v>
      </c>
    </row>
    <row r="712" spans="1:83" ht="12.65" customHeight="1">
      <c r="A712" s="196">
        <v>7430</v>
      </c>
      <c r="B712" s="198" t="s">
        <v>738</v>
      </c>
      <c r="C712" s="180">
        <f>AU71</f>
        <v>0</v>
      </c>
      <c r="D712" s="180">
        <f>(D615/D612)*AU76</f>
        <v>0</v>
      </c>
      <c r="E712" s="180">
        <f>(E623/E612)*SUM(C712:D712)</f>
        <v>0</v>
      </c>
      <c r="F712" s="180">
        <f>(F624/F612)*AU64</f>
        <v>0</v>
      </c>
      <c r="G712" s="180">
        <f>(G625/G612)*AU77</f>
        <v>0</v>
      </c>
      <c r="H712" s="180">
        <f>(H628/H612)*AU60</f>
        <v>0</v>
      </c>
      <c r="I712" s="180">
        <v>0</v>
      </c>
      <c r="J712" s="180">
        <f>(J630/J612)*AU79</f>
        <v>0</v>
      </c>
      <c r="K712" s="180">
        <f>(K644/K612)*AU75</f>
        <v>0</v>
      </c>
      <c r="L712" s="180">
        <f>(L647/L612)*AU80</f>
        <v>0</v>
      </c>
      <c r="M712" s="180">
        <f t="shared" si="20"/>
        <v>0</v>
      </c>
      <c r="N712" s="198" t="s">
        <v>739</v>
      </c>
    </row>
    <row r="713" spans="1:83" ht="12.65" customHeight="1">
      <c r="A713" s="196">
        <v>7490</v>
      </c>
      <c r="B713" s="198" t="s">
        <v>740</v>
      </c>
      <c r="C713" s="180">
        <f>AV71</f>
        <v>539250</v>
      </c>
      <c r="D713" s="180">
        <f>(D615/D612)*AV76</f>
        <v>46887.186628659547</v>
      </c>
      <c r="E713" s="180">
        <f>(E623/E612)*SUM(C713:D713)</f>
        <v>51913.170297880795</v>
      </c>
      <c r="F713" s="180">
        <f>(F624/F612)*AV64</f>
        <v>3576.8125444665457</v>
      </c>
      <c r="G713" s="180">
        <f>(G625/G612)*AV77</f>
        <v>0</v>
      </c>
      <c r="H713" s="180">
        <f>(H628/H612)*AV60</f>
        <v>6107.007641213102</v>
      </c>
      <c r="I713" s="180">
        <f>($I$629/$I$612)*AV78</f>
        <v>24702.507449638502</v>
      </c>
      <c r="J713" s="180">
        <f>(J630/J612)*AV79</f>
        <v>0</v>
      </c>
      <c r="K713" s="180">
        <f>(K644/K612)*AV75</f>
        <v>75426.141024805373</v>
      </c>
      <c r="L713" s="180">
        <f>(L647/L612)*AV80</f>
        <v>2749.2057629801479</v>
      </c>
      <c r="M713" s="180">
        <f t="shared" si="20"/>
        <v>211362</v>
      </c>
      <c r="N713" s="199" t="s">
        <v>741</v>
      </c>
    </row>
    <row r="715" spans="1:83" ht="12.65" customHeight="1">
      <c r="C715" s="180">
        <f>SUM(C614:C647)+SUM(C668:C713)</f>
        <v>21791390</v>
      </c>
      <c r="D715" s="180">
        <f>SUM(D616:D647)+SUM(D668:D713)</f>
        <v>1823094.0000000005</v>
      </c>
      <c r="E715" s="180">
        <f>SUM(E624:E647)+SUM(E668:E713)</f>
        <v>1772995.0744746316</v>
      </c>
      <c r="F715" s="180">
        <f>SUM(F625:F648)+SUM(F668:F713)</f>
        <v>107361.13650148682</v>
      </c>
      <c r="G715" s="180">
        <f>SUM(G626:G647)+SUM(G668:G713)</f>
        <v>1338719.36755089</v>
      </c>
      <c r="H715" s="180">
        <f>SUM(H629:H647)+SUM(H668:H713)</f>
        <v>699520.58286995429</v>
      </c>
      <c r="I715" s="180">
        <f>SUM(I630:I647)+SUM(I668:I713)</f>
        <v>711797.01750041032</v>
      </c>
      <c r="J715" s="180">
        <f>SUM(J631:J647)+SUM(J668:J713)</f>
        <v>268693.13914753246</v>
      </c>
      <c r="K715" s="180">
        <f>SUM(K668:K713)</f>
        <v>2810661.4548597373</v>
      </c>
      <c r="L715" s="180">
        <f>SUM(L668:L713)</f>
        <v>355392.11998524622</v>
      </c>
      <c r="M715" s="180">
        <f>SUM(M668:M713)</f>
        <v>7813780</v>
      </c>
      <c r="N715" s="198" t="s">
        <v>742</v>
      </c>
    </row>
    <row r="716" spans="1:83" ht="12.65" customHeight="1">
      <c r="C716" s="180">
        <f>CE71</f>
        <v>21791390</v>
      </c>
      <c r="D716" s="180">
        <f>D615</f>
        <v>1823094</v>
      </c>
      <c r="E716" s="180">
        <f>E623</f>
        <v>1772995.0744746318</v>
      </c>
      <c r="F716" s="180">
        <f>F624</f>
        <v>107361.13650148682</v>
      </c>
      <c r="G716" s="180">
        <f>G625</f>
        <v>1338719.36755089</v>
      </c>
      <c r="H716" s="180">
        <f>H628</f>
        <v>699520.58286995417</v>
      </c>
      <c r="I716" s="180">
        <f>I629</f>
        <v>711797.01750041021</v>
      </c>
      <c r="J716" s="180">
        <f>J630</f>
        <v>268693.13914753241</v>
      </c>
      <c r="K716" s="180">
        <f>K644</f>
        <v>2810661.4548597373</v>
      </c>
      <c r="L716" s="180">
        <f>L647</f>
        <v>355392.11998524622</v>
      </c>
      <c r="M716" s="180">
        <f>C648</f>
        <v>7813781</v>
      </c>
      <c r="N716" s="198" t="s">
        <v>743</v>
      </c>
    </row>
    <row r="717" spans="1:83" ht="12.65" customHeight="1">
      <c r="O717" s="198"/>
    </row>
    <row r="718" spans="1:83" ht="12.65" customHeight="1">
      <c r="O718" s="198"/>
    </row>
    <row r="719" spans="1:83" ht="12.65" customHeight="1">
      <c r="O719" s="198"/>
    </row>
    <row r="720" spans="1:83" s="201" customFormat="1" ht="12.65" customHeight="1">
      <c r="A720" s="201" t="s">
        <v>744</v>
      </c>
      <c r="B720" s="270"/>
      <c r="C720" s="270"/>
      <c r="D720" s="270"/>
      <c r="E720" s="270"/>
      <c r="F720" s="270"/>
      <c r="G720" s="270"/>
      <c r="H720" s="270"/>
      <c r="I720" s="270"/>
      <c r="J720" s="270"/>
      <c r="K720" s="270"/>
      <c r="L720" s="270"/>
      <c r="M720" s="270"/>
      <c r="N720" s="270"/>
      <c r="O720" s="270"/>
      <c r="P720" s="270"/>
      <c r="Q720" s="270"/>
      <c r="R720" s="270"/>
      <c r="S720" s="270"/>
      <c r="T720" s="270"/>
      <c r="U720" s="270"/>
      <c r="V720" s="270"/>
      <c r="W720" s="270"/>
      <c r="X720" s="270"/>
      <c r="Y720" s="270"/>
      <c r="Z720" s="270"/>
      <c r="AA720" s="270"/>
      <c r="AB720" s="270"/>
      <c r="AC720" s="270"/>
      <c r="AD720" s="270"/>
      <c r="AE720" s="270"/>
      <c r="AF720" s="270"/>
      <c r="AG720" s="270"/>
      <c r="AH720" s="270"/>
      <c r="AI720" s="270"/>
      <c r="AJ720" s="270"/>
      <c r="AK720" s="270"/>
      <c r="AL720" s="270"/>
      <c r="AM720" s="270"/>
      <c r="AN720" s="270"/>
      <c r="AO720" s="270"/>
      <c r="AP720" s="270"/>
      <c r="AQ720" s="270"/>
      <c r="AR720" s="270"/>
      <c r="AS720" s="270"/>
      <c r="AT720" s="270"/>
      <c r="AU720" s="270"/>
      <c r="AV720" s="270"/>
      <c r="AW720" s="270"/>
      <c r="AX720" s="270"/>
      <c r="AY720" s="270"/>
      <c r="AZ720" s="270"/>
      <c r="BA720" s="270"/>
      <c r="BB720" s="270"/>
      <c r="BC720" s="270"/>
      <c r="BD720" s="270"/>
      <c r="BE720" s="270"/>
      <c r="BF720" s="270"/>
      <c r="BG720" s="270"/>
      <c r="BH720" s="270"/>
      <c r="BI720" s="270"/>
      <c r="BJ720" s="270"/>
      <c r="BK720" s="270"/>
      <c r="BL720" s="270"/>
      <c r="BM720" s="270"/>
      <c r="BN720" s="270"/>
      <c r="BO720" s="270"/>
      <c r="BP720" s="270"/>
      <c r="BQ720" s="270"/>
      <c r="BR720" s="270"/>
      <c r="BS720" s="270"/>
      <c r="BT720" s="270"/>
      <c r="BU720" s="270"/>
      <c r="BV720" s="270"/>
      <c r="BW720" s="270"/>
      <c r="BX720" s="270"/>
      <c r="BY720" s="270"/>
      <c r="BZ720" s="270"/>
      <c r="CA720" s="270"/>
      <c r="CB720" s="270"/>
      <c r="CC720" s="270"/>
      <c r="CD720" s="270"/>
      <c r="CE720" s="270"/>
    </row>
    <row r="721" spans="1:84" s="203" customFormat="1" ht="12.65" customHeight="1">
      <c r="A721" s="203" t="s">
        <v>745</v>
      </c>
      <c r="B721" s="203" t="s">
        <v>746</v>
      </c>
      <c r="C721" s="203" t="s">
        <v>747</v>
      </c>
      <c r="D721" s="203" t="s">
        <v>748</v>
      </c>
      <c r="E721" s="203" t="s">
        <v>749</v>
      </c>
      <c r="F721" s="203" t="s">
        <v>750</v>
      </c>
      <c r="G721" s="203" t="s">
        <v>751</v>
      </c>
      <c r="H721" s="203" t="s">
        <v>752</v>
      </c>
      <c r="I721" s="203" t="s">
        <v>753</v>
      </c>
      <c r="J721" s="203" t="s">
        <v>754</v>
      </c>
      <c r="K721" s="203" t="s">
        <v>755</v>
      </c>
      <c r="L721" s="203" t="s">
        <v>756</v>
      </c>
      <c r="M721" s="203" t="s">
        <v>757</v>
      </c>
      <c r="N721" s="203" t="s">
        <v>758</v>
      </c>
      <c r="O721" s="203" t="s">
        <v>759</v>
      </c>
      <c r="P721" s="203" t="s">
        <v>760</v>
      </c>
      <c r="Q721" s="203" t="s">
        <v>761</v>
      </c>
      <c r="R721" s="203" t="s">
        <v>762</v>
      </c>
      <c r="S721" s="203" t="s">
        <v>763</v>
      </c>
      <c r="T721" s="203" t="s">
        <v>764</v>
      </c>
      <c r="U721" s="203" t="s">
        <v>765</v>
      </c>
      <c r="V721" s="203" t="s">
        <v>766</v>
      </c>
      <c r="W721" s="203" t="s">
        <v>767</v>
      </c>
      <c r="X721" s="203" t="s">
        <v>768</v>
      </c>
      <c r="Y721" s="203" t="s">
        <v>769</v>
      </c>
      <c r="Z721" s="203" t="s">
        <v>770</v>
      </c>
      <c r="AA721" s="203" t="s">
        <v>771</v>
      </c>
      <c r="AB721" s="203" t="s">
        <v>772</v>
      </c>
      <c r="AC721" s="203" t="s">
        <v>773</v>
      </c>
      <c r="AD721" s="203" t="s">
        <v>774</v>
      </c>
      <c r="AE721" s="203" t="s">
        <v>775</v>
      </c>
      <c r="AF721" s="203" t="s">
        <v>776</v>
      </c>
      <c r="AG721" s="203" t="s">
        <v>777</v>
      </c>
      <c r="AH721" s="203" t="s">
        <v>778</v>
      </c>
      <c r="AI721" s="203" t="s">
        <v>779</v>
      </c>
      <c r="AJ721" s="203" t="s">
        <v>780</v>
      </c>
      <c r="AK721" s="203" t="s">
        <v>781</v>
      </c>
      <c r="AL721" s="203" t="s">
        <v>782</v>
      </c>
      <c r="AM721" s="203" t="s">
        <v>783</v>
      </c>
      <c r="AN721" s="203" t="s">
        <v>784</v>
      </c>
      <c r="AO721" s="203" t="s">
        <v>785</v>
      </c>
      <c r="AP721" s="203" t="s">
        <v>786</v>
      </c>
      <c r="AQ721" s="203" t="s">
        <v>787</v>
      </c>
      <c r="AR721" s="203" t="s">
        <v>788</v>
      </c>
      <c r="AS721" s="203" t="s">
        <v>789</v>
      </c>
      <c r="AT721" s="203" t="s">
        <v>790</v>
      </c>
      <c r="AU721" s="203" t="s">
        <v>791</v>
      </c>
      <c r="AV721" s="203" t="s">
        <v>792</v>
      </c>
      <c r="AW721" s="203" t="s">
        <v>793</v>
      </c>
      <c r="AX721" s="203" t="s">
        <v>794</v>
      </c>
      <c r="AY721" s="203" t="s">
        <v>795</v>
      </c>
      <c r="AZ721" s="203" t="s">
        <v>796</v>
      </c>
      <c r="BA721" s="203" t="s">
        <v>797</v>
      </c>
      <c r="BB721" s="203" t="s">
        <v>798</v>
      </c>
      <c r="BC721" s="203" t="s">
        <v>799</v>
      </c>
      <c r="BD721" s="203" t="s">
        <v>800</v>
      </c>
      <c r="BE721" s="203" t="s">
        <v>801</v>
      </c>
      <c r="BF721" s="203" t="s">
        <v>802</v>
      </c>
      <c r="BG721" s="203" t="s">
        <v>803</v>
      </c>
      <c r="BH721" s="203" t="s">
        <v>804</v>
      </c>
      <c r="BI721" s="203" t="s">
        <v>805</v>
      </c>
      <c r="BJ721" s="203" t="s">
        <v>806</v>
      </c>
      <c r="BK721" s="203" t="s">
        <v>807</v>
      </c>
      <c r="BL721" s="203" t="s">
        <v>808</v>
      </c>
      <c r="BM721" s="203" t="s">
        <v>809</v>
      </c>
      <c r="BN721" s="203" t="s">
        <v>810</v>
      </c>
      <c r="BO721" s="203" t="s">
        <v>811</v>
      </c>
      <c r="BP721" s="203" t="s">
        <v>812</v>
      </c>
      <c r="BQ721" s="203" t="s">
        <v>813</v>
      </c>
      <c r="BR721" s="203" t="s">
        <v>814</v>
      </c>
      <c r="BS721" s="203" t="s">
        <v>815</v>
      </c>
      <c r="BT721" s="203" t="s">
        <v>816</v>
      </c>
      <c r="BU721" s="203" t="s">
        <v>817</v>
      </c>
      <c r="BV721" s="203" t="s">
        <v>818</v>
      </c>
      <c r="BW721" s="203" t="s">
        <v>819</v>
      </c>
      <c r="BX721" s="203" t="s">
        <v>820</v>
      </c>
      <c r="BY721" s="203" t="s">
        <v>821</v>
      </c>
      <c r="BZ721" s="203" t="s">
        <v>822</v>
      </c>
      <c r="CA721" s="203" t="s">
        <v>823</v>
      </c>
      <c r="CB721" s="203" t="s">
        <v>824</v>
      </c>
      <c r="CC721" s="203" t="s">
        <v>825</v>
      </c>
      <c r="CD721" s="203" t="s">
        <v>1256</v>
      </c>
    </row>
    <row r="722" spans="1:84" s="201" customFormat="1" ht="12.65" customHeight="1">
      <c r="A722" s="202" t="e">
        <f>RIGHT(C83,3)&amp;"*"&amp;RIGHT(C82,4)&amp;"*"&amp;"A"</f>
        <v>#VALUE!</v>
      </c>
      <c r="B722" s="270">
        <f>ROUND(C165,0)</f>
        <v>711411</v>
      </c>
      <c r="C722" s="270">
        <f>ROUND(C166,0)</f>
        <v>-3980</v>
      </c>
      <c r="D722" s="270">
        <f>ROUND(C167,0)</f>
        <v>172992</v>
      </c>
      <c r="E722" s="270">
        <f>ROUND(C168,0)</f>
        <v>914191</v>
      </c>
      <c r="F722" s="270">
        <f>ROUND(C169,0)</f>
        <v>0</v>
      </c>
      <c r="G722" s="270">
        <f>ROUND(C170,0)</f>
        <v>130800</v>
      </c>
      <c r="H722" s="270">
        <f>ROUND(C171+C172,0)</f>
        <v>18439</v>
      </c>
      <c r="I722" s="270">
        <f>ROUND(C175,0)</f>
        <v>34044</v>
      </c>
      <c r="J722" s="270">
        <f>ROUND(C176,0)</f>
        <v>144336</v>
      </c>
      <c r="K722" s="270">
        <f>ROUND(C179,0)</f>
        <v>110039</v>
      </c>
      <c r="L722" s="270">
        <f>ROUND(C180,0)</f>
        <v>61585</v>
      </c>
      <c r="M722" s="270">
        <f>ROUND(C183,0)</f>
        <v>26667</v>
      </c>
      <c r="N722" s="270">
        <f>ROUND(C184,0)</f>
        <v>159090</v>
      </c>
      <c r="O722" s="270">
        <f>ROUND(C185,0)</f>
        <v>0</v>
      </c>
      <c r="P722" s="270">
        <f>ROUND(C188,0)</f>
        <v>397365</v>
      </c>
      <c r="Q722" s="270">
        <f>ROUND(C189,0)</f>
        <v>32608</v>
      </c>
      <c r="R722" s="270">
        <f>ROUND(B195,0)</f>
        <v>204226</v>
      </c>
      <c r="S722" s="270">
        <f>ROUND(C195,0)</f>
        <v>0</v>
      </c>
      <c r="T722" s="270">
        <f>ROUND(D195,0)</f>
        <v>0</v>
      </c>
      <c r="U722" s="270">
        <f>ROUND(B196,0)</f>
        <v>470947</v>
      </c>
      <c r="V722" s="270">
        <f>ROUND(C196,0)</f>
        <v>0</v>
      </c>
      <c r="W722" s="270">
        <f>ROUND(D196,0)</f>
        <v>0</v>
      </c>
      <c r="X722" s="270">
        <f>ROUND(B197,0)</f>
        <v>10262299</v>
      </c>
      <c r="Y722" s="270">
        <f>ROUND(C197,0)</f>
        <v>50404</v>
      </c>
      <c r="Z722" s="270">
        <f>ROUND(D197,0)</f>
        <v>0</v>
      </c>
      <c r="AA722" s="270">
        <f>ROUND(B198,0)</f>
        <v>0</v>
      </c>
      <c r="AB722" s="270">
        <f>ROUND(C198,0)</f>
        <v>0</v>
      </c>
      <c r="AC722" s="270">
        <f>ROUND(D198,0)</f>
        <v>0</v>
      </c>
      <c r="AD722" s="270">
        <f>ROUND(B199,0)</f>
        <v>6971751</v>
      </c>
      <c r="AE722" s="270">
        <f>ROUND(C199,0)</f>
        <v>11814</v>
      </c>
      <c r="AF722" s="270">
        <f>ROUND(D199,0)</f>
        <v>0</v>
      </c>
      <c r="AG722" s="270">
        <f>ROUND(B200,0)</f>
        <v>3770700</v>
      </c>
      <c r="AH722" s="270">
        <f>ROUND(C200,0)</f>
        <v>314394</v>
      </c>
      <c r="AI722" s="270">
        <f>ROUND(D200,0)</f>
        <v>0</v>
      </c>
      <c r="AJ722" s="270">
        <f>ROUND(B201,0)</f>
        <v>0</v>
      </c>
      <c r="AK722" s="270">
        <f>ROUND(C201,0)</f>
        <v>0</v>
      </c>
      <c r="AL722" s="270">
        <f>ROUND(D201,0)</f>
        <v>0</v>
      </c>
      <c r="AM722" s="270">
        <f>ROUND(B202,0)</f>
        <v>0</v>
      </c>
      <c r="AN722" s="270">
        <f>ROUND(C202,0)</f>
        <v>0</v>
      </c>
      <c r="AO722" s="270">
        <f>ROUND(D202,0)</f>
        <v>0</v>
      </c>
      <c r="AP722" s="270">
        <f>ROUND(B203,0)</f>
        <v>11813</v>
      </c>
      <c r="AQ722" s="270">
        <f>ROUND(C203,0)</f>
        <v>0</v>
      </c>
      <c r="AR722" s="270">
        <f>ROUND(D203,0)</f>
        <v>0</v>
      </c>
      <c r="AS722" s="270"/>
      <c r="AT722" s="270"/>
      <c r="AU722" s="270"/>
      <c r="AV722" s="270">
        <f>ROUND(B209,0)</f>
        <v>308979</v>
      </c>
      <c r="AW722" s="270">
        <f>ROUND(C209,0)</f>
        <v>22944</v>
      </c>
      <c r="AX722" s="270">
        <f>ROUND(D209,0)</f>
        <v>0</v>
      </c>
      <c r="AY722" s="270">
        <f>ROUND(B210,0)</f>
        <v>4705930</v>
      </c>
      <c r="AZ722" s="270">
        <f>ROUND(C210,0)</f>
        <v>474593</v>
      </c>
      <c r="BA722" s="270">
        <f>ROUND(D210,0)</f>
        <v>0</v>
      </c>
      <c r="BB722" s="270">
        <f>ROUND(B211,0)</f>
        <v>0</v>
      </c>
      <c r="BC722" s="270">
        <f>ROUND(C211,0)</f>
        <v>0</v>
      </c>
      <c r="BD722" s="270">
        <f>ROUND(D211,0)</f>
        <v>0</v>
      </c>
      <c r="BE722" s="270">
        <f>ROUND(B212,0)</f>
        <v>5798980</v>
      </c>
      <c r="BF722" s="270">
        <f>ROUND(C212,0)</f>
        <v>287857</v>
      </c>
      <c r="BG722" s="270">
        <f>ROUND(D212,0)</f>
        <v>0</v>
      </c>
      <c r="BH722" s="270">
        <f>ROUND(B213,0)</f>
        <v>2631733</v>
      </c>
      <c r="BI722" s="270">
        <f>ROUND(C213,0)</f>
        <v>401987</v>
      </c>
      <c r="BJ722" s="270">
        <f>ROUND(D213,0)</f>
        <v>0</v>
      </c>
      <c r="BK722" s="270">
        <f>ROUND(B214,0)</f>
        <v>0</v>
      </c>
      <c r="BL722" s="270">
        <f>ROUND(C214,0)</f>
        <v>0</v>
      </c>
      <c r="BM722" s="270">
        <f>ROUND(D214,0)</f>
        <v>0</v>
      </c>
      <c r="BN722" s="270">
        <f>ROUND(B215,0)</f>
        <v>0</v>
      </c>
      <c r="BO722" s="270">
        <f>ROUND(C215,0)</f>
        <v>0</v>
      </c>
      <c r="BP722" s="270">
        <f>ROUND(D215,0)</f>
        <v>0</v>
      </c>
      <c r="BQ722" s="270">
        <f>ROUND(B216,0)</f>
        <v>0</v>
      </c>
      <c r="BR722" s="270">
        <f>ROUND(C216,0)</f>
        <v>0</v>
      </c>
      <c r="BS722" s="270">
        <f>ROUND(D216,0)</f>
        <v>0</v>
      </c>
      <c r="BT722" s="270">
        <f>ROUND(C223,0)</f>
        <v>3571450</v>
      </c>
      <c r="BU722" s="270">
        <f>ROUND(C224,0)</f>
        <v>2652131</v>
      </c>
      <c r="BV722" s="270">
        <f>ROUND(C225,0)</f>
        <v>0</v>
      </c>
      <c r="BW722" s="270">
        <f>ROUND(C226,0)</f>
        <v>0</v>
      </c>
      <c r="BX722" s="270">
        <f>ROUND(C227,0)</f>
        <v>0</v>
      </c>
      <c r="BY722" s="270">
        <f>ROUND(C228,0)</f>
        <v>3174250</v>
      </c>
      <c r="BZ722" s="270">
        <f>ROUND(C231,0)</f>
        <v>0</v>
      </c>
      <c r="CA722" s="270">
        <f>ROUND(C233,0)</f>
        <v>87945</v>
      </c>
      <c r="CB722" s="270">
        <f>ROUND(C234,0)</f>
        <v>0</v>
      </c>
      <c r="CC722" s="270">
        <f>ROUND(C238+C239,0)</f>
        <v>0</v>
      </c>
      <c r="CD722" s="270">
        <f>D221</f>
        <v>356689</v>
      </c>
      <c r="CE722" s="270"/>
    </row>
    <row r="723" spans="1:84" ht="12.65" customHeight="1">
      <c r="B723" s="271"/>
      <c r="C723" s="271"/>
      <c r="D723" s="271"/>
      <c r="E723" s="271"/>
      <c r="F723" s="271"/>
      <c r="G723" s="271"/>
      <c r="H723" s="271"/>
      <c r="I723" s="271"/>
      <c r="J723" s="271"/>
      <c r="K723" s="271"/>
      <c r="L723" s="271"/>
      <c r="M723" s="271"/>
      <c r="N723" s="271"/>
      <c r="O723" s="271"/>
      <c r="P723" s="271"/>
      <c r="Q723" s="271"/>
      <c r="R723" s="271"/>
      <c r="S723" s="271"/>
      <c r="T723" s="271"/>
      <c r="U723" s="271"/>
      <c r="V723" s="271"/>
      <c r="W723" s="271"/>
      <c r="X723" s="271"/>
      <c r="Y723" s="271"/>
      <c r="Z723" s="271"/>
      <c r="AA723" s="271"/>
      <c r="AB723" s="271"/>
      <c r="AC723" s="271"/>
      <c r="AD723" s="271"/>
      <c r="AE723" s="271"/>
      <c r="AF723" s="271"/>
      <c r="AG723" s="271"/>
      <c r="AH723" s="271"/>
      <c r="AI723" s="271"/>
      <c r="AJ723" s="271"/>
      <c r="AK723" s="271"/>
      <c r="AL723" s="271"/>
      <c r="AM723" s="271"/>
      <c r="AN723" s="271"/>
      <c r="AO723" s="271"/>
      <c r="AP723" s="271"/>
      <c r="AQ723" s="271"/>
      <c r="AR723" s="271"/>
      <c r="AS723" s="271"/>
      <c r="AT723" s="271"/>
      <c r="AU723" s="271"/>
      <c r="AV723" s="271"/>
      <c r="AW723" s="271"/>
      <c r="AX723" s="271"/>
      <c r="AY723" s="271"/>
      <c r="AZ723" s="271"/>
      <c r="BA723" s="271"/>
      <c r="BB723" s="271"/>
      <c r="BC723" s="271"/>
      <c r="BD723" s="271"/>
      <c r="BE723" s="271"/>
      <c r="BF723" s="271"/>
      <c r="BG723" s="271"/>
      <c r="BH723" s="271"/>
      <c r="BI723" s="271"/>
      <c r="BJ723" s="271"/>
      <c r="BK723" s="271"/>
      <c r="BL723" s="271"/>
      <c r="BM723" s="271"/>
      <c r="BN723" s="271"/>
      <c r="BO723" s="271"/>
      <c r="BP723" s="271"/>
      <c r="BQ723" s="271"/>
      <c r="BR723" s="271"/>
      <c r="BS723" s="271"/>
      <c r="BT723" s="271"/>
      <c r="BU723" s="271"/>
      <c r="BV723" s="271"/>
      <c r="BW723" s="271"/>
      <c r="BX723" s="271"/>
      <c r="BY723" s="271"/>
      <c r="BZ723" s="271"/>
      <c r="CA723" s="271"/>
      <c r="CB723" s="271"/>
      <c r="CC723" s="271"/>
      <c r="CD723" s="271"/>
      <c r="CE723" s="271"/>
    </row>
    <row r="724" spans="1:84" s="201" customFormat="1" ht="12.65" customHeight="1">
      <c r="A724" s="201" t="s">
        <v>148</v>
      </c>
      <c r="B724" s="270"/>
      <c r="C724" s="270"/>
      <c r="D724" s="270"/>
      <c r="E724" s="270"/>
      <c r="F724" s="270"/>
      <c r="G724" s="270"/>
      <c r="H724" s="270"/>
      <c r="I724" s="270"/>
      <c r="J724" s="270"/>
      <c r="K724" s="270"/>
      <c r="L724" s="270"/>
      <c r="M724" s="270"/>
      <c r="N724" s="270"/>
      <c r="O724" s="270"/>
      <c r="P724" s="270"/>
      <c r="Q724" s="270"/>
      <c r="R724" s="270"/>
      <c r="S724" s="270"/>
      <c r="T724" s="270"/>
      <c r="U724" s="270"/>
      <c r="V724" s="270"/>
      <c r="W724" s="270"/>
      <c r="X724" s="270"/>
      <c r="Y724" s="270"/>
      <c r="Z724" s="270"/>
      <c r="AA724" s="270"/>
      <c r="AB724" s="270"/>
      <c r="AC724" s="270"/>
      <c r="AD724" s="270"/>
      <c r="AE724" s="270"/>
      <c r="AF724" s="270"/>
      <c r="AG724" s="270"/>
      <c r="AH724" s="270"/>
      <c r="AI724" s="270"/>
      <c r="AJ724" s="270"/>
      <c r="AK724" s="270"/>
      <c r="AL724" s="270"/>
      <c r="AM724" s="270"/>
      <c r="AN724" s="270"/>
      <c r="AO724" s="270"/>
      <c r="AP724" s="270"/>
      <c r="AQ724" s="270"/>
      <c r="AR724" s="270"/>
      <c r="AS724" s="270"/>
      <c r="AT724" s="270"/>
      <c r="AU724" s="270"/>
      <c r="AV724" s="270"/>
      <c r="AW724" s="270"/>
      <c r="AX724" s="270"/>
      <c r="AY724" s="270"/>
      <c r="AZ724" s="270"/>
      <c r="BA724" s="270"/>
      <c r="BB724" s="270"/>
      <c r="BC724" s="270"/>
      <c r="BD724" s="270"/>
      <c r="BE724" s="270"/>
      <c r="BF724" s="270"/>
      <c r="BG724" s="270"/>
      <c r="BH724" s="270"/>
      <c r="BI724" s="270"/>
      <c r="BJ724" s="270"/>
      <c r="BK724" s="270"/>
      <c r="BL724" s="270"/>
      <c r="BM724" s="270"/>
      <c r="BN724" s="270"/>
      <c r="BO724" s="270"/>
      <c r="BP724" s="270"/>
      <c r="BQ724" s="270"/>
      <c r="BR724" s="270"/>
      <c r="BS724" s="270"/>
      <c r="BT724" s="270"/>
      <c r="BU724" s="270"/>
      <c r="BV724" s="270"/>
      <c r="BW724" s="270"/>
      <c r="BX724" s="270"/>
      <c r="BY724" s="270"/>
      <c r="BZ724" s="270"/>
      <c r="CA724" s="270"/>
      <c r="CB724" s="270"/>
      <c r="CC724" s="270"/>
      <c r="CD724" s="270"/>
      <c r="CE724" s="270"/>
    </row>
    <row r="725" spans="1:84" s="203" customFormat="1" ht="12.65" customHeight="1">
      <c r="A725" s="203" t="s">
        <v>745</v>
      </c>
      <c r="B725" s="203" t="s">
        <v>826</v>
      </c>
      <c r="C725" s="203" t="s">
        <v>827</v>
      </c>
      <c r="D725" s="203" t="s">
        <v>828</v>
      </c>
      <c r="E725" s="203" t="s">
        <v>829</v>
      </c>
      <c r="F725" s="203" t="s">
        <v>830</v>
      </c>
      <c r="G725" s="203" t="s">
        <v>831</v>
      </c>
      <c r="H725" s="203" t="s">
        <v>832</v>
      </c>
      <c r="I725" s="203" t="s">
        <v>833</v>
      </c>
      <c r="J725" s="203" t="s">
        <v>834</v>
      </c>
      <c r="K725" s="203" t="s">
        <v>835</v>
      </c>
      <c r="L725" s="203" t="s">
        <v>836</v>
      </c>
      <c r="M725" s="203" t="s">
        <v>837</v>
      </c>
      <c r="N725" s="203" t="s">
        <v>838</v>
      </c>
      <c r="O725" s="203" t="s">
        <v>839</v>
      </c>
      <c r="P725" s="203" t="s">
        <v>840</v>
      </c>
      <c r="Q725" s="203" t="s">
        <v>841</v>
      </c>
      <c r="R725" s="203" t="s">
        <v>842</v>
      </c>
      <c r="S725" s="203" t="s">
        <v>843</v>
      </c>
      <c r="T725" s="203" t="s">
        <v>844</v>
      </c>
      <c r="U725" s="203" t="s">
        <v>845</v>
      </c>
      <c r="V725" s="203" t="s">
        <v>846</v>
      </c>
      <c r="W725" s="203" t="s">
        <v>847</v>
      </c>
      <c r="X725" s="203" t="s">
        <v>848</v>
      </c>
      <c r="Y725" s="203" t="s">
        <v>849</v>
      </c>
      <c r="Z725" s="203" t="s">
        <v>850</v>
      </c>
      <c r="AA725" s="203" t="s">
        <v>851</v>
      </c>
      <c r="AB725" s="203" t="s">
        <v>852</v>
      </c>
      <c r="AC725" s="203" t="s">
        <v>853</v>
      </c>
      <c r="AD725" s="203" t="s">
        <v>854</v>
      </c>
      <c r="AE725" s="203" t="s">
        <v>855</v>
      </c>
      <c r="AF725" s="203" t="s">
        <v>856</v>
      </c>
      <c r="AG725" s="203" t="s">
        <v>857</v>
      </c>
      <c r="AH725" s="203" t="s">
        <v>858</v>
      </c>
      <c r="AI725" s="203" t="s">
        <v>859</v>
      </c>
      <c r="AJ725" s="203" t="s">
        <v>860</v>
      </c>
      <c r="AK725" s="203" t="s">
        <v>861</v>
      </c>
      <c r="AL725" s="203" t="s">
        <v>862</v>
      </c>
      <c r="AM725" s="203" t="s">
        <v>863</v>
      </c>
      <c r="AN725" s="203" t="s">
        <v>864</v>
      </c>
      <c r="AO725" s="203" t="s">
        <v>865</v>
      </c>
      <c r="AP725" s="203" t="s">
        <v>866</v>
      </c>
      <c r="AQ725" s="203" t="s">
        <v>867</v>
      </c>
      <c r="AR725" s="203" t="s">
        <v>868</v>
      </c>
      <c r="AS725" s="203" t="s">
        <v>869</v>
      </c>
      <c r="AT725" s="203" t="s">
        <v>870</v>
      </c>
      <c r="AU725" s="203" t="s">
        <v>871</v>
      </c>
      <c r="AV725" s="203" t="s">
        <v>872</v>
      </c>
      <c r="AW725" s="203" t="s">
        <v>873</v>
      </c>
      <c r="AX725" s="203" t="s">
        <v>874</v>
      </c>
      <c r="AY725" s="203" t="s">
        <v>875</v>
      </c>
      <c r="AZ725" s="203" t="s">
        <v>876</v>
      </c>
      <c r="BA725" s="203" t="s">
        <v>877</v>
      </c>
      <c r="BB725" s="203" t="s">
        <v>878</v>
      </c>
      <c r="BC725" s="203" t="s">
        <v>879</v>
      </c>
      <c r="BD725" s="203" t="s">
        <v>880</v>
      </c>
      <c r="BE725" s="203" t="s">
        <v>881</v>
      </c>
      <c r="BF725" s="203" t="s">
        <v>882</v>
      </c>
      <c r="BG725" s="203" t="s">
        <v>883</v>
      </c>
      <c r="BH725" s="203" t="s">
        <v>884</v>
      </c>
      <c r="BI725" s="203" t="s">
        <v>885</v>
      </c>
      <c r="BJ725" s="203" t="s">
        <v>886</v>
      </c>
      <c r="BK725" s="203" t="s">
        <v>887</v>
      </c>
      <c r="BL725" s="203" t="s">
        <v>888</v>
      </c>
      <c r="BM725" s="203" t="s">
        <v>889</v>
      </c>
      <c r="BN725" s="203" t="s">
        <v>890</v>
      </c>
      <c r="BO725" s="203" t="s">
        <v>891</v>
      </c>
      <c r="BP725" s="203" t="s">
        <v>892</v>
      </c>
      <c r="BQ725" s="203" t="s">
        <v>893</v>
      </c>
      <c r="BR725" s="203" t="s">
        <v>894</v>
      </c>
    </row>
    <row r="726" spans="1:84" s="201" customFormat="1" ht="12.65" customHeight="1">
      <c r="A726" s="202" t="e">
        <f>RIGHT(C83,3)&amp;"*"&amp;RIGHT(C82,4)&amp;"*"&amp;"A"</f>
        <v>#VALUE!</v>
      </c>
      <c r="B726" s="270">
        <f>ROUND(C111,0)</f>
        <v>130</v>
      </c>
      <c r="C726" s="270">
        <f>ROUND(C112,0)</f>
        <v>191</v>
      </c>
      <c r="D726" s="270">
        <f>ROUND(C113,0)</f>
        <v>0</v>
      </c>
      <c r="E726" s="270">
        <f>ROUND(C114,0)</f>
        <v>0</v>
      </c>
      <c r="F726" s="270">
        <f>ROUND(D111,0)</f>
        <v>318</v>
      </c>
      <c r="G726" s="270">
        <f>ROUND(D112,0)</f>
        <v>11722</v>
      </c>
      <c r="H726" s="270">
        <f>ROUND(D113,0)</f>
        <v>0</v>
      </c>
      <c r="I726" s="270">
        <f>ROUND(D114,0)</f>
        <v>0</v>
      </c>
      <c r="J726" s="270">
        <f>ROUND(C116,0)</f>
        <v>0</v>
      </c>
      <c r="K726" s="270">
        <f>ROUND(C117,0)</f>
        <v>0</v>
      </c>
      <c r="L726" s="270">
        <f>ROUND(C118,0)</f>
        <v>25</v>
      </c>
      <c r="M726" s="270">
        <f>ROUND(C119,0)</f>
        <v>0</v>
      </c>
      <c r="N726" s="270">
        <f>ROUND(C120,0)</f>
        <v>0</v>
      </c>
      <c r="O726" s="270">
        <f>ROUND(C121,0)</f>
        <v>0</v>
      </c>
      <c r="P726" s="270">
        <f>ROUND(C122,0)</f>
        <v>0</v>
      </c>
      <c r="Q726" s="270">
        <f>ROUND(C123,0)</f>
        <v>23</v>
      </c>
      <c r="R726" s="270">
        <f>ROUND(C124,0)</f>
        <v>0</v>
      </c>
      <c r="S726" s="270">
        <f>ROUND(C125,0)</f>
        <v>0</v>
      </c>
      <c r="T726" s="270"/>
      <c r="U726" s="270">
        <f>ROUND(C126,0)</f>
        <v>0</v>
      </c>
      <c r="V726" s="270">
        <f>ROUND(C128,0)</f>
        <v>0</v>
      </c>
      <c r="W726" s="270">
        <f>ROUND(C129,0)</f>
        <v>0</v>
      </c>
      <c r="X726" s="270">
        <f>ROUND(B138,0)</f>
        <v>107</v>
      </c>
      <c r="Y726" s="270">
        <f>ROUND(B139,0)</f>
        <v>262</v>
      </c>
      <c r="Z726" s="270">
        <f>ROUND(B140,0)</f>
        <v>32902</v>
      </c>
      <c r="AA726" s="270">
        <f>ROUND(B141,0)</f>
        <v>2462024</v>
      </c>
      <c r="AB726" s="270">
        <f>ROUND(B142,0)</f>
        <v>9417983</v>
      </c>
      <c r="AC726" s="270">
        <f>ROUND(C138,0)</f>
        <v>9</v>
      </c>
      <c r="AD726" s="270">
        <f>ROUND(C139,0)</f>
        <v>23</v>
      </c>
      <c r="AE726" s="270">
        <f>ROUND(C140,0)</f>
        <v>13701</v>
      </c>
      <c r="AF726" s="270">
        <f>ROUND(C141,0)</f>
        <v>1025222</v>
      </c>
      <c r="AG726" s="270">
        <f>ROUND(C142,0)</f>
        <v>3921782</v>
      </c>
      <c r="AH726" s="270">
        <f>ROUND(D138,0)</f>
        <v>13</v>
      </c>
      <c r="AI726" s="270">
        <f>ROUND(D139,0)</f>
        <v>33</v>
      </c>
      <c r="AJ726" s="270">
        <f>ROUND(D140,0)</f>
        <v>17525</v>
      </c>
      <c r="AK726" s="270">
        <f>ROUND(D141,0)</f>
        <v>1311420</v>
      </c>
      <c r="AL726" s="270">
        <f>ROUND(D142,0)</f>
        <v>5016575</v>
      </c>
      <c r="AM726" s="270">
        <f>ROUND(B144,0)</f>
        <v>30</v>
      </c>
      <c r="AN726" s="270">
        <f>ROUND(B145,0)</f>
        <v>1812</v>
      </c>
      <c r="AO726" s="270">
        <f>ROUND(B146,0)</f>
        <v>0</v>
      </c>
      <c r="AP726" s="270">
        <f>ROUND(B147,0)</f>
        <v>2076406</v>
      </c>
      <c r="AQ726" s="270">
        <f>ROUND(B148,0)</f>
        <v>0</v>
      </c>
      <c r="AR726" s="270">
        <f>ROUND(C144,0)</f>
        <v>67</v>
      </c>
      <c r="AS726" s="270">
        <f>ROUND(C145,0)</f>
        <v>4083</v>
      </c>
      <c r="AT726" s="270">
        <f>ROUND(C146,0)</f>
        <v>0</v>
      </c>
      <c r="AU726" s="270">
        <f>ROUND(C147,0)</f>
        <v>864645</v>
      </c>
      <c r="AV726" s="270">
        <f>ROUND(C148,0)</f>
        <v>0</v>
      </c>
      <c r="AW726" s="270">
        <f>ROUND(D144,0)</f>
        <v>94</v>
      </c>
      <c r="AX726" s="270">
        <f>ROUND(D145,0)</f>
        <v>5827</v>
      </c>
      <c r="AY726" s="270">
        <f>ROUND(D146,0)</f>
        <v>0</v>
      </c>
      <c r="AZ726" s="270">
        <f>ROUND(D147,0)</f>
        <v>1106017</v>
      </c>
      <c r="BA726" s="270">
        <f>ROUND(D148,0)</f>
        <v>0</v>
      </c>
      <c r="BB726" s="270">
        <f>ROUND(B150,0)</f>
        <v>0</v>
      </c>
      <c r="BC726" s="270">
        <f>ROUND(B151,0)</f>
        <v>0</v>
      </c>
      <c r="BD726" s="270">
        <f>ROUND(B152,0)</f>
        <v>0</v>
      </c>
      <c r="BE726" s="270">
        <f>ROUND(B153,0)</f>
        <v>0</v>
      </c>
      <c r="BF726" s="270">
        <f>ROUND(B154,0)</f>
        <v>0</v>
      </c>
      <c r="BG726" s="270">
        <f>ROUND(C150,0)</f>
        <v>0</v>
      </c>
      <c r="BH726" s="270">
        <f>ROUND(C151,0)</f>
        <v>0</v>
      </c>
      <c r="BI726" s="270">
        <f>ROUND(C152,0)</f>
        <v>0</v>
      </c>
      <c r="BJ726" s="270">
        <f>ROUND(C153,0)</f>
        <v>0</v>
      </c>
      <c r="BK726" s="270">
        <f>ROUND(C154,0)</f>
        <v>0</v>
      </c>
      <c r="BL726" s="270">
        <f>ROUND(D150,0)</f>
        <v>0</v>
      </c>
      <c r="BM726" s="270">
        <f>ROUND(D151,0)</f>
        <v>0</v>
      </c>
      <c r="BN726" s="270">
        <f>ROUND(D152,0)</f>
        <v>0</v>
      </c>
      <c r="BO726" s="270">
        <f>ROUND(D153,0)</f>
        <v>0</v>
      </c>
      <c r="BP726" s="270">
        <f>ROUND(D154,0)</f>
        <v>0</v>
      </c>
      <c r="BQ726" s="270">
        <f>ROUND(B157,0)</f>
        <v>1705550</v>
      </c>
      <c r="BR726" s="270">
        <f>ROUND(C157,0)</f>
        <v>326511</v>
      </c>
      <c r="BS726" s="270"/>
      <c r="BT726" s="270"/>
      <c r="BU726" s="270"/>
      <c r="BV726" s="270"/>
      <c r="BW726" s="270"/>
      <c r="BX726" s="270"/>
      <c r="BY726" s="270"/>
      <c r="BZ726" s="270"/>
      <c r="CA726" s="270"/>
      <c r="CB726" s="270"/>
      <c r="CC726" s="270"/>
      <c r="CD726" s="270"/>
      <c r="CE726" s="270"/>
    </row>
    <row r="727" spans="1:84" ht="12.65" customHeight="1">
      <c r="B727" s="271"/>
      <c r="C727" s="271"/>
      <c r="D727" s="271"/>
      <c r="E727" s="271"/>
      <c r="F727" s="271"/>
      <c r="G727" s="271"/>
      <c r="H727" s="271"/>
      <c r="I727" s="271"/>
      <c r="J727" s="271"/>
      <c r="K727" s="271"/>
      <c r="L727" s="271"/>
      <c r="M727" s="271"/>
      <c r="N727" s="271"/>
      <c r="O727" s="271"/>
      <c r="P727" s="271"/>
      <c r="Q727" s="271"/>
      <c r="R727" s="271"/>
      <c r="S727" s="271"/>
      <c r="T727" s="271"/>
      <c r="U727" s="271"/>
      <c r="V727" s="271"/>
      <c r="W727" s="271"/>
      <c r="X727" s="271"/>
      <c r="Y727" s="271"/>
      <c r="Z727" s="271"/>
      <c r="AA727" s="271"/>
      <c r="AB727" s="271"/>
      <c r="AC727" s="271"/>
      <c r="AD727" s="271"/>
      <c r="AE727" s="271"/>
      <c r="AF727" s="271"/>
      <c r="AG727" s="271"/>
      <c r="AH727" s="271"/>
      <c r="AI727" s="271"/>
      <c r="AJ727" s="271"/>
      <c r="AK727" s="271"/>
      <c r="AL727" s="271"/>
      <c r="AM727" s="271"/>
      <c r="AN727" s="271"/>
      <c r="AO727" s="271"/>
      <c r="AP727" s="271"/>
      <c r="AQ727" s="271"/>
      <c r="AR727" s="271"/>
      <c r="AS727" s="271"/>
      <c r="AT727" s="271"/>
      <c r="AU727" s="271"/>
      <c r="AV727" s="271"/>
      <c r="AW727" s="271"/>
      <c r="AX727" s="271"/>
      <c r="AY727" s="271"/>
      <c r="AZ727" s="271"/>
      <c r="BA727" s="271"/>
      <c r="BB727" s="271"/>
      <c r="BC727" s="271"/>
      <c r="BD727" s="271"/>
      <c r="BE727" s="271"/>
      <c r="BF727" s="271"/>
      <c r="BG727" s="271"/>
      <c r="BH727" s="271"/>
      <c r="BI727" s="271"/>
      <c r="BJ727" s="271"/>
      <c r="BK727" s="271"/>
      <c r="BL727" s="271"/>
      <c r="BM727" s="271"/>
      <c r="BN727" s="271"/>
      <c r="BO727" s="271"/>
      <c r="BP727" s="271"/>
      <c r="BQ727" s="271"/>
      <c r="BR727" s="271"/>
      <c r="BS727" s="271"/>
      <c r="BT727" s="271"/>
      <c r="BU727" s="271"/>
      <c r="BV727" s="271"/>
      <c r="BW727" s="271"/>
      <c r="BX727" s="271"/>
      <c r="BY727" s="271"/>
      <c r="BZ727" s="271"/>
      <c r="CA727" s="271"/>
      <c r="CB727" s="271"/>
      <c r="CC727" s="271"/>
      <c r="CD727" s="271"/>
      <c r="CE727" s="271"/>
    </row>
    <row r="728" spans="1:84" s="201" customFormat="1" ht="12.65" customHeight="1">
      <c r="A728" s="201" t="s">
        <v>895</v>
      </c>
      <c r="B728" s="270"/>
      <c r="C728" s="270"/>
      <c r="D728" s="270"/>
      <c r="E728" s="270"/>
      <c r="F728" s="270"/>
      <c r="G728" s="270"/>
      <c r="H728" s="270"/>
      <c r="I728" s="270"/>
      <c r="J728" s="270"/>
      <c r="K728" s="270"/>
      <c r="L728" s="270"/>
      <c r="M728" s="270"/>
      <c r="N728" s="270"/>
      <c r="O728" s="270"/>
      <c r="P728" s="270"/>
      <c r="Q728" s="270"/>
      <c r="R728" s="270"/>
      <c r="S728" s="270"/>
      <c r="T728" s="270"/>
      <c r="U728" s="270"/>
      <c r="V728" s="270"/>
      <c r="W728" s="270"/>
      <c r="X728" s="270"/>
      <c r="Y728" s="270"/>
      <c r="Z728" s="270"/>
      <c r="AA728" s="270"/>
      <c r="AB728" s="270"/>
      <c r="AC728" s="270"/>
      <c r="AD728" s="270"/>
      <c r="AE728" s="270"/>
      <c r="AF728" s="270"/>
      <c r="AG728" s="270"/>
      <c r="AH728" s="270"/>
      <c r="AI728" s="270"/>
      <c r="AJ728" s="270"/>
      <c r="AK728" s="270"/>
      <c r="AL728" s="270"/>
      <c r="AM728" s="270"/>
      <c r="AN728" s="270"/>
      <c r="AO728" s="270"/>
      <c r="AP728" s="270"/>
      <c r="AQ728" s="270"/>
      <c r="AR728" s="270"/>
      <c r="AS728" s="270"/>
      <c r="AT728" s="270"/>
      <c r="AU728" s="270"/>
      <c r="AV728" s="270"/>
      <c r="AW728" s="270"/>
      <c r="AX728" s="270"/>
      <c r="AY728" s="270"/>
      <c r="AZ728" s="270"/>
      <c r="BA728" s="270"/>
      <c r="BB728" s="270"/>
      <c r="BC728" s="270"/>
      <c r="BD728" s="270"/>
      <c r="BE728" s="270"/>
      <c r="BF728" s="270"/>
      <c r="BG728" s="270"/>
      <c r="BH728" s="270"/>
      <c r="BI728" s="270"/>
      <c r="BJ728" s="270"/>
      <c r="BK728" s="270"/>
      <c r="BL728" s="270"/>
      <c r="BM728" s="270"/>
      <c r="BN728" s="270"/>
      <c r="BO728" s="270"/>
      <c r="BP728" s="270"/>
      <c r="BQ728" s="270"/>
      <c r="BR728" s="270"/>
      <c r="BS728" s="270"/>
      <c r="BT728" s="270"/>
      <c r="BU728" s="270"/>
      <c r="BV728" s="270"/>
      <c r="BW728" s="270"/>
      <c r="BX728" s="270"/>
      <c r="BY728" s="270"/>
      <c r="BZ728" s="270"/>
      <c r="CA728" s="270"/>
      <c r="CB728" s="270"/>
      <c r="CC728" s="270"/>
      <c r="CD728" s="270"/>
      <c r="CE728" s="270"/>
    </row>
    <row r="729" spans="1:84" s="203" customFormat="1" ht="12.65" customHeight="1">
      <c r="A729" s="203" t="s">
        <v>745</v>
      </c>
      <c r="B729" s="203" t="s">
        <v>896</v>
      </c>
      <c r="C729" s="203" t="s">
        <v>897</v>
      </c>
      <c r="D729" s="203" t="s">
        <v>898</v>
      </c>
      <c r="E729" s="203" t="s">
        <v>899</v>
      </c>
      <c r="F729" s="203" t="s">
        <v>900</v>
      </c>
      <c r="G729" s="203" t="s">
        <v>901</v>
      </c>
      <c r="H729" s="203" t="s">
        <v>902</v>
      </c>
      <c r="I729" s="203" t="s">
        <v>903</v>
      </c>
      <c r="J729" s="203" t="s">
        <v>904</v>
      </c>
      <c r="K729" s="203" t="s">
        <v>905</v>
      </c>
      <c r="L729" s="203" t="s">
        <v>906</v>
      </c>
      <c r="M729" s="203" t="s">
        <v>907</v>
      </c>
      <c r="N729" s="203" t="s">
        <v>908</v>
      </c>
      <c r="O729" s="203" t="s">
        <v>909</v>
      </c>
      <c r="P729" s="203" t="s">
        <v>910</v>
      </c>
      <c r="Q729" s="203" t="s">
        <v>911</v>
      </c>
      <c r="R729" s="203" t="s">
        <v>912</v>
      </c>
      <c r="S729" s="203" t="s">
        <v>913</v>
      </c>
      <c r="T729" s="203" t="s">
        <v>914</v>
      </c>
      <c r="U729" s="203" t="s">
        <v>915</v>
      </c>
      <c r="V729" s="203" t="s">
        <v>916</v>
      </c>
      <c r="W729" s="203" t="s">
        <v>917</v>
      </c>
      <c r="X729" s="203" t="s">
        <v>918</v>
      </c>
      <c r="Y729" s="203" t="s">
        <v>919</v>
      </c>
      <c r="Z729" s="203" t="s">
        <v>920</v>
      </c>
      <c r="AA729" s="203" t="s">
        <v>921</v>
      </c>
      <c r="AB729" s="203" t="s">
        <v>922</v>
      </c>
      <c r="AC729" s="203" t="s">
        <v>923</v>
      </c>
      <c r="AD729" s="203" t="s">
        <v>924</v>
      </c>
      <c r="AE729" s="203" t="s">
        <v>925</v>
      </c>
      <c r="AF729" s="203" t="s">
        <v>926</v>
      </c>
      <c r="AG729" s="203" t="s">
        <v>927</v>
      </c>
      <c r="AH729" s="203" t="s">
        <v>928</v>
      </c>
      <c r="AI729" s="203" t="s">
        <v>929</v>
      </c>
      <c r="AJ729" s="203" t="s">
        <v>930</v>
      </c>
      <c r="AK729" s="203" t="s">
        <v>931</v>
      </c>
      <c r="AL729" s="203" t="s">
        <v>932</v>
      </c>
      <c r="AM729" s="203" t="s">
        <v>933</v>
      </c>
      <c r="AN729" s="203" t="s">
        <v>934</v>
      </c>
      <c r="AO729" s="203" t="s">
        <v>935</v>
      </c>
      <c r="AP729" s="203" t="s">
        <v>936</v>
      </c>
      <c r="AQ729" s="203" t="s">
        <v>937</v>
      </c>
      <c r="AR729" s="203" t="s">
        <v>938</v>
      </c>
      <c r="AS729" s="203" t="s">
        <v>939</v>
      </c>
      <c r="AT729" s="203" t="s">
        <v>940</v>
      </c>
      <c r="AU729" s="203" t="s">
        <v>941</v>
      </c>
      <c r="AV729" s="203" t="s">
        <v>942</v>
      </c>
      <c r="AW729" s="203" t="s">
        <v>943</v>
      </c>
      <c r="AX729" s="203" t="s">
        <v>944</v>
      </c>
      <c r="AY729" s="203" t="s">
        <v>945</v>
      </c>
      <c r="AZ729" s="203" t="s">
        <v>946</v>
      </c>
      <c r="BA729" s="203" t="s">
        <v>947</v>
      </c>
      <c r="BB729" s="203" t="s">
        <v>948</v>
      </c>
      <c r="BC729" s="203" t="s">
        <v>949</v>
      </c>
      <c r="BD729" s="203" t="s">
        <v>950</v>
      </c>
      <c r="BE729" s="203" t="s">
        <v>951</v>
      </c>
      <c r="BF729" s="203" t="s">
        <v>952</v>
      </c>
      <c r="BG729" s="203" t="s">
        <v>953</v>
      </c>
      <c r="BH729" s="203" t="s">
        <v>954</v>
      </c>
      <c r="BI729" s="203" t="s">
        <v>955</v>
      </c>
      <c r="BJ729" s="203" t="s">
        <v>956</v>
      </c>
      <c r="BK729" s="203" t="s">
        <v>957</v>
      </c>
      <c r="BL729" s="203" t="s">
        <v>958</v>
      </c>
      <c r="BM729" s="203" t="s">
        <v>959</v>
      </c>
      <c r="BN729" s="203" t="s">
        <v>960</v>
      </c>
      <c r="BO729" s="203" t="s">
        <v>961</v>
      </c>
      <c r="BP729" s="203" t="s">
        <v>962</v>
      </c>
      <c r="BQ729" s="203" t="s">
        <v>963</v>
      </c>
      <c r="BR729" s="203" t="s">
        <v>964</v>
      </c>
      <c r="BS729" s="203" t="s">
        <v>965</v>
      </c>
      <c r="BT729" s="203" t="s">
        <v>966</v>
      </c>
      <c r="BU729" s="203" t="s">
        <v>967</v>
      </c>
      <c r="BV729" s="203" t="s">
        <v>968</v>
      </c>
      <c r="BW729" s="203" t="s">
        <v>969</v>
      </c>
      <c r="BX729" s="203" t="s">
        <v>970</v>
      </c>
      <c r="BY729" s="203" t="s">
        <v>971</v>
      </c>
      <c r="BZ729" s="203" t="s">
        <v>972</v>
      </c>
      <c r="CA729" s="203" t="s">
        <v>973</v>
      </c>
      <c r="CB729" s="203" t="s">
        <v>974</v>
      </c>
      <c r="CC729" s="203" t="s">
        <v>975</v>
      </c>
      <c r="CD729" s="203" t="s">
        <v>976</v>
      </c>
      <c r="CE729" s="203" t="s">
        <v>977</v>
      </c>
      <c r="CF729" s="203" t="s">
        <v>978</v>
      </c>
    </row>
    <row r="730" spans="1:84" s="201" customFormat="1" ht="12.65" customHeight="1">
      <c r="A730" s="202" t="e">
        <f>RIGHT(C83,3)&amp;"*"&amp;RIGHT(C82,4)&amp;"*"&amp;"A"</f>
        <v>#VALUE!</v>
      </c>
      <c r="B730" s="270">
        <f>ROUND(C250,0)</f>
        <v>1956747</v>
      </c>
      <c r="C730" s="270">
        <f>ROUND(C251,0)</f>
        <v>0</v>
      </c>
      <c r="D730" s="270">
        <f>ROUND(C252,0)</f>
        <v>6621220</v>
      </c>
      <c r="E730" s="270">
        <f>ROUND(C253,0)</f>
        <v>3178672</v>
      </c>
      <c r="F730" s="270">
        <f>ROUND(C254,0)</f>
        <v>409563</v>
      </c>
      <c r="G730" s="270">
        <f>ROUND(C255,0)</f>
        <v>231438</v>
      </c>
      <c r="H730" s="270">
        <f>ROUND(C256,0)</f>
        <v>0</v>
      </c>
      <c r="I730" s="270">
        <f>ROUND(C257,0)</f>
        <v>332259</v>
      </c>
      <c r="J730" s="270">
        <f>ROUND(C258,0)</f>
        <v>84928</v>
      </c>
      <c r="K730" s="270">
        <f>ROUND(C259,0)</f>
        <v>0</v>
      </c>
      <c r="L730" s="270">
        <f>ROUND(C262,0)</f>
        <v>0</v>
      </c>
      <c r="M730" s="270">
        <f>ROUND(C263,0)</f>
        <v>0</v>
      </c>
      <c r="N730" s="270">
        <f>ROUND(C264,0)</f>
        <v>0</v>
      </c>
      <c r="O730" s="270">
        <f>ROUND(C267,0)</f>
        <v>204226</v>
      </c>
      <c r="P730" s="270">
        <f>ROUND(C268,0)</f>
        <v>470947</v>
      </c>
      <c r="Q730" s="270">
        <f>ROUND(C269,0)</f>
        <v>10312703</v>
      </c>
      <c r="R730" s="270">
        <f>ROUND(C270,0)</f>
        <v>0</v>
      </c>
      <c r="S730" s="270">
        <f>ROUND(C271,0)</f>
        <v>6983565</v>
      </c>
      <c r="T730" s="270">
        <f>ROUND(C272,0)</f>
        <v>4085094</v>
      </c>
      <c r="U730" s="270">
        <f>ROUND(C273,0)</f>
        <v>0</v>
      </c>
      <c r="V730" s="270">
        <f>ROUND(C274,0)</f>
        <v>176927</v>
      </c>
      <c r="W730" s="270">
        <f>ROUND(C275,0)</f>
        <v>0</v>
      </c>
      <c r="X730" s="270">
        <f>ROUND(C276,0)</f>
        <v>14633003</v>
      </c>
      <c r="Y730" s="270">
        <f>ROUND(C279,0)</f>
        <v>0</v>
      </c>
      <c r="Z730" s="270">
        <f>ROUND(C280,0)</f>
        <v>0</v>
      </c>
      <c r="AA730" s="270">
        <f>ROUND(C281,0)</f>
        <v>2462778</v>
      </c>
      <c r="AB730" s="270">
        <f>ROUND(C282,0)</f>
        <v>0</v>
      </c>
      <c r="AC730" s="270">
        <f>ROUND(C286,0)</f>
        <v>0</v>
      </c>
      <c r="AD730" s="270">
        <f>ROUND(C287,0)</f>
        <v>0</v>
      </c>
      <c r="AE730" s="270">
        <f>ROUND(C288,0)</f>
        <v>0</v>
      </c>
      <c r="AF730" s="270">
        <f>ROUND(C289,0)</f>
        <v>0</v>
      </c>
      <c r="AG730" s="270">
        <f>ROUND(C304,0)</f>
        <v>0</v>
      </c>
      <c r="AH730" s="270">
        <f>ROUND(C305,0)</f>
        <v>1066551</v>
      </c>
      <c r="AI730" s="270">
        <f>ROUND(C306,0)</f>
        <v>930842</v>
      </c>
      <c r="AJ730" s="270">
        <f>ROUND(C307,0)</f>
        <v>32283</v>
      </c>
      <c r="AK730" s="270">
        <f>ROUND(C308,0)</f>
        <v>0</v>
      </c>
      <c r="AL730" s="270">
        <f>ROUND(C309,0)</f>
        <v>0</v>
      </c>
      <c r="AM730" s="270">
        <f>ROUND(C310,0)</f>
        <v>0</v>
      </c>
      <c r="AN730" s="270">
        <f>ROUND(C311,0)</f>
        <v>0</v>
      </c>
      <c r="AO730" s="270">
        <f>ROUND(C312,0)</f>
        <v>2464665</v>
      </c>
      <c r="AP730" s="270">
        <f>ROUND(C313,0)</f>
        <v>797541</v>
      </c>
      <c r="AQ730" s="270">
        <f>ROUND(C316,0)</f>
        <v>0</v>
      </c>
      <c r="AR730" s="270">
        <f>ROUND(C317,0)</f>
        <v>0</v>
      </c>
      <c r="AS730" s="270">
        <f>ROUND(C318,0)</f>
        <v>0</v>
      </c>
      <c r="AT730" s="270">
        <f>ROUND(C321,0)</f>
        <v>0</v>
      </c>
      <c r="AU730" s="270">
        <f>ROUND(C322,0)</f>
        <v>0</v>
      </c>
      <c r="AV730" s="270">
        <f>ROUND(C323,0)</f>
        <v>317384</v>
      </c>
      <c r="AW730" s="270">
        <f>ROUND(C324,0)</f>
        <v>0</v>
      </c>
      <c r="AX730" s="270">
        <f>ROUND(C325,0)</f>
        <v>9140748</v>
      </c>
      <c r="AY730" s="270">
        <f>ROUND(C326,0)</f>
        <v>0</v>
      </c>
      <c r="AZ730" s="270">
        <f>ROUND(C327,0)</f>
        <v>0</v>
      </c>
      <c r="BA730" s="270">
        <f>ROUND(C328,0)</f>
        <v>0</v>
      </c>
      <c r="BB730" s="270">
        <f>ROUND(C332,0)</f>
        <v>2568247</v>
      </c>
      <c r="BC730" s="270"/>
      <c r="BD730" s="270"/>
      <c r="BE730" s="270">
        <f>ROUND(C337,0)</f>
        <v>0</v>
      </c>
      <c r="BF730" s="270">
        <f>ROUND(C336,0)</f>
        <v>0</v>
      </c>
      <c r="BG730" s="270"/>
      <c r="BH730" s="270"/>
      <c r="BI730" s="270">
        <f>ROUND(CE60,2)</f>
        <v>167.58</v>
      </c>
      <c r="BJ730" s="270">
        <f>ROUND(C359,0)</f>
        <v>8999927</v>
      </c>
      <c r="BK730" s="270">
        <f>ROUND(C360,0)</f>
        <v>19907695</v>
      </c>
      <c r="BL730" s="270">
        <f>ROUND(C364,0)</f>
        <v>9397831</v>
      </c>
      <c r="BM730" s="270">
        <f>ROUND(C365,0)</f>
        <v>87945</v>
      </c>
      <c r="BN730" s="270">
        <f>ROUND(C366,0)</f>
        <v>0</v>
      </c>
      <c r="BO730" s="270">
        <f>ROUND(C370,0)</f>
        <v>1432258</v>
      </c>
      <c r="BP730" s="270">
        <f>ROUND(C371,0)</f>
        <v>1692191</v>
      </c>
      <c r="BQ730" s="270">
        <f>ROUND(C378,0)</f>
        <v>10106661</v>
      </c>
      <c r="BR730" s="270">
        <f>ROUND(C379,0)</f>
        <v>1943853</v>
      </c>
      <c r="BS730" s="270">
        <f>ROUND(C380,0)</f>
        <v>1199030</v>
      </c>
      <c r="BT730" s="270">
        <f>ROUND(C381,0)</f>
        <v>1930007</v>
      </c>
      <c r="BU730" s="270">
        <f>ROUND(C382,0)</f>
        <v>369528</v>
      </c>
      <c r="BV730" s="270">
        <f>ROUND(C383,0)</f>
        <v>3701765</v>
      </c>
      <c r="BW730" s="270">
        <f>ROUND(C384,0)</f>
        <v>1187381</v>
      </c>
      <c r="BX730" s="270">
        <f>ROUND(C385,0)</f>
        <v>178380</v>
      </c>
      <c r="BY730" s="270">
        <f>ROUND(C386,0)</f>
        <v>171624</v>
      </c>
      <c r="BZ730" s="270">
        <f>ROUND(C387,0)</f>
        <v>185757</v>
      </c>
      <c r="CA730" s="270">
        <f>ROUND(C388,0)</f>
        <v>429973</v>
      </c>
      <c r="CB730" s="270">
        <f>C363</f>
        <v>356689</v>
      </c>
      <c r="CC730" s="270">
        <f>ROUND(C389,0)</f>
        <v>387424</v>
      </c>
      <c r="CD730" s="270">
        <f>ROUND(C392,0)</f>
        <v>97133</v>
      </c>
      <c r="CE730" s="270">
        <f>ROUND(C394,0)</f>
        <v>0</v>
      </c>
      <c r="CF730" s="201">
        <f>ROUND(C395,0)</f>
        <v>0</v>
      </c>
    </row>
    <row r="731" spans="1:84" ht="12.65" customHeight="1">
      <c r="B731" s="271"/>
      <c r="C731" s="271"/>
      <c r="D731" s="271"/>
      <c r="E731" s="271"/>
      <c r="F731" s="271"/>
      <c r="G731" s="271"/>
      <c r="H731" s="271"/>
      <c r="I731" s="271"/>
      <c r="J731" s="271"/>
      <c r="K731" s="271"/>
      <c r="L731" s="271"/>
      <c r="M731" s="271"/>
      <c r="N731" s="271"/>
      <c r="O731" s="271"/>
      <c r="P731" s="271"/>
      <c r="Q731" s="271"/>
      <c r="R731" s="271"/>
      <c r="S731" s="271"/>
      <c r="T731" s="271"/>
      <c r="U731" s="271"/>
      <c r="V731" s="271"/>
      <c r="W731" s="271"/>
      <c r="X731" s="271"/>
      <c r="Y731" s="271"/>
      <c r="Z731" s="271"/>
      <c r="AA731" s="271"/>
      <c r="AB731" s="271"/>
      <c r="AC731" s="271"/>
      <c r="AD731" s="271"/>
      <c r="AE731" s="271"/>
      <c r="AF731" s="271"/>
      <c r="AG731" s="271"/>
      <c r="AH731" s="271"/>
      <c r="AI731" s="271"/>
      <c r="AJ731" s="271"/>
      <c r="AK731" s="271"/>
      <c r="AL731" s="271"/>
      <c r="AM731" s="271"/>
      <c r="AN731" s="271"/>
      <c r="AO731" s="271"/>
      <c r="AP731" s="271"/>
      <c r="AQ731" s="271"/>
      <c r="AR731" s="271"/>
      <c r="AS731" s="271"/>
      <c r="AT731" s="271"/>
      <c r="AU731" s="271"/>
      <c r="AV731" s="271"/>
      <c r="AW731" s="271"/>
      <c r="AX731" s="271"/>
      <c r="AY731" s="271"/>
      <c r="AZ731" s="271"/>
      <c r="BA731" s="271"/>
      <c r="BB731" s="271"/>
      <c r="BC731" s="271"/>
      <c r="BD731" s="271"/>
      <c r="BE731" s="271"/>
      <c r="BF731" s="271"/>
      <c r="BG731" s="271"/>
      <c r="BH731" s="271"/>
      <c r="BI731" s="271"/>
      <c r="BJ731" s="271"/>
      <c r="BK731" s="271"/>
      <c r="BL731" s="271"/>
      <c r="BM731" s="271"/>
      <c r="BN731" s="271"/>
      <c r="BO731" s="271"/>
      <c r="BP731" s="271"/>
      <c r="BQ731" s="271"/>
      <c r="BR731" s="271"/>
      <c r="BS731" s="271"/>
      <c r="BT731" s="271"/>
      <c r="BU731" s="271"/>
      <c r="BV731" s="271"/>
      <c r="BW731" s="271"/>
      <c r="BX731" s="271"/>
      <c r="BY731" s="271"/>
      <c r="BZ731" s="271"/>
      <c r="CA731" s="271"/>
      <c r="CB731" s="271"/>
      <c r="CC731" s="271"/>
      <c r="CD731" s="271"/>
      <c r="CE731" s="271"/>
    </row>
    <row r="732" spans="1:84" s="201" customFormat="1" ht="12.65" customHeight="1">
      <c r="A732" s="201" t="s">
        <v>979</v>
      </c>
      <c r="B732" s="270"/>
      <c r="C732" s="270"/>
      <c r="D732" s="270"/>
      <c r="E732" s="270"/>
      <c r="F732" s="270"/>
      <c r="G732" s="270"/>
      <c r="H732" s="270"/>
      <c r="I732" s="270"/>
      <c r="J732" s="270"/>
      <c r="K732" s="270"/>
      <c r="L732" s="270"/>
      <c r="M732" s="270"/>
      <c r="N732" s="270"/>
      <c r="O732" s="270"/>
      <c r="P732" s="270"/>
      <c r="Q732" s="270"/>
      <c r="R732" s="270"/>
      <c r="S732" s="270"/>
      <c r="T732" s="270"/>
      <c r="U732" s="270"/>
      <c r="V732" s="270"/>
      <c r="W732" s="270"/>
      <c r="X732" s="270"/>
      <c r="Y732" s="270"/>
      <c r="Z732" s="270"/>
      <c r="AA732" s="270"/>
      <c r="AB732" s="270"/>
      <c r="AC732" s="270"/>
      <c r="AD732" s="270"/>
      <c r="AE732" s="270"/>
      <c r="AF732" s="270"/>
      <c r="AG732" s="270"/>
      <c r="AH732" s="270"/>
      <c r="AI732" s="270"/>
      <c r="AJ732" s="270"/>
      <c r="AK732" s="270"/>
      <c r="AL732" s="270"/>
      <c r="AM732" s="270"/>
      <c r="AN732" s="270"/>
      <c r="AO732" s="270"/>
      <c r="AP732" s="270"/>
      <c r="AQ732" s="270"/>
      <c r="AR732" s="270"/>
      <c r="AS732" s="270"/>
      <c r="AT732" s="270"/>
      <c r="AU732" s="270"/>
      <c r="AV732" s="270"/>
      <c r="AW732" s="270"/>
      <c r="AX732" s="270"/>
      <c r="AY732" s="270"/>
      <c r="AZ732" s="270"/>
      <c r="BA732" s="270"/>
      <c r="BB732" s="270"/>
      <c r="BC732" s="270"/>
      <c r="BD732" s="270"/>
      <c r="BE732" s="270"/>
      <c r="BF732" s="270"/>
      <c r="BG732" s="270"/>
      <c r="BH732" s="270"/>
      <c r="BI732" s="270"/>
      <c r="BJ732" s="270"/>
      <c r="BK732" s="270"/>
      <c r="BL732" s="270"/>
      <c r="BM732" s="270"/>
      <c r="BN732" s="270"/>
      <c r="BO732" s="270"/>
      <c r="BP732" s="270"/>
      <c r="BQ732" s="270"/>
      <c r="BR732" s="270"/>
      <c r="BS732" s="270"/>
      <c r="BT732" s="270"/>
      <c r="BU732" s="270"/>
      <c r="BV732" s="270"/>
      <c r="BW732" s="270"/>
      <c r="BX732" s="270"/>
      <c r="BY732" s="270"/>
      <c r="BZ732" s="270"/>
      <c r="CA732" s="270"/>
      <c r="CB732" s="270"/>
      <c r="CC732" s="270"/>
      <c r="CD732" s="270"/>
      <c r="CE732" s="270"/>
    </row>
    <row r="733" spans="1:84" s="203" customFormat="1" ht="12.65" customHeight="1">
      <c r="A733" s="203" t="s">
        <v>745</v>
      </c>
      <c r="B733" s="203" t="s">
        <v>980</v>
      </c>
      <c r="C733" s="203" t="s">
        <v>981</v>
      </c>
      <c r="D733" s="203" t="s">
        <v>982</v>
      </c>
      <c r="E733" s="203" t="s">
        <v>983</v>
      </c>
      <c r="F733" s="203" t="s">
        <v>984</v>
      </c>
      <c r="G733" s="203" t="s">
        <v>985</v>
      </c>
      <c r="H733" s="203" t="s">
        <v>986</v>
      </c>
      <c r="I733" s="203" t="s">
        <v>987</v>
      </c>
      <c r="J733" s="203" t="s">
        <v>988</v>
      </c>
      <c r="K733" s="203" t="s">
        <v>989</v>
      </c>
      <c r="L733" s="203" t="s">
        <v>990</v>
      </c>
      <c r="M733" s="203" t="s">
        <v>991</v>
      </c>
      <c r="N733" s="203" t="s">
        <v>992</v>
      </c>
      <c r="O733" s="203" t="s">
        <v>993</v>
      </c>
      <c r="P733" s="203" t="s">
        <v>994</v>
      </c>
      <c r="Q733" s="203" t="s">
        <v>995</v>
      </c>
      <c r="R733" s="203" t="s">
        <v>996</v>
      </c>
      <c r="S733" s="203" t="s">
        <v>997</v>
      </c>
      <c r="T733" s="203" t="s">
        <v>998</v>
      </c>
      <c r="U733" s="203" t="s">
        <v>999</v>
      </c>
      <c r="V733" s="203" t="s">
        <v>1000</v>
      </c>
      <c r="W733" s="203" t="s">
        <v>1001</v>
      </c>
      <c r="X733" s="203" t="s">
        <v>1002</v>
      </c>
      <c r="Y733" s="203" t="s">
        <v>1003</v>
      </c>
    </row>
    <row r="734" spans="1:84" s="201" customFormat="1" ht="12.65" customHeight="1">
      <c r="A734" s="202" t="e">
        <f>RIGHT($C$83,3)&amp;"*"&amp;RIGHT($C$82,4)&amp;"*"&amp;C$55&amp;"*"&amp;"A"</f>
        <v>#VALUE!</v>
      </c>
      <c r="B734" s="270">
        <f>ROUND(C59,0)</f>
        <v>0</v>
      </c>
      <c r="C734" s="270">
        <f>ROUND(C60,2)</f>
        <v>0</v>
      </c>
      <c r="D734" s="270">
        <f>ROUND(C61,0)</f>
        <v>0</v>
      </c>
      <c r="E734" s="270">
        <f>ROUND(C62,0)</f>
        <v>0</v>
      </c>
      <c r="F734" s="270">
        <f>ROUND(C63,0)</f>
        <v>0</v>
      </c>
      <c r="G734" s="270">
        <f>ROUND(C64,0)</f>
        <v>0</v>
      </c>
      <c r="H734" s="270">
        <f>ROUND(C65,0)</f>
        <v>0</v>
      </c>
      <c r="I734" s="270">
        <f>ROUND(C66,0)</f>
        <v>0</v>
      </c>
      <c r="J734" s="270">
        <f>ROUND(C67,0)</f>
        <v>0</v>
      </c>
      <c r="K734" s="270">
        <f>ROUND(C68,0)</f>
        <v>0</v>
      </c>
      <c r="L734" s="270">
        <f>ROUND(C69,0)</f>
        <v>0</v>
      </c>
      <c r="M734" s="270">
        <f>ROUND(C70,0)</f>
        <v>0</v>
      </c>
      <c r="N734" s="270">
        <f>ROUND(C75,0)</f>
        <v>0</v>
      </c>
      <c r="O734" s="270">
        <f>ROUND(C73,0)</f>
        <v>0</v>
      </c>
      <c r="P734" s="270">
        <f>IF(C76&gt;0,ROUND(C76,0),0)</f>
        <v>0</v>
      </c>
      <c r="Q734" s="270">
        <f>IF(C77&gt;0,ROUND(C77,0),0)</f>
        <v>0</v>
      </c>
      <c r="R734" s="270">
        <f>IF(C78&gt;0,ROUND(C78,0),0)</f>
        <v>0</v>
      </c>
      <c r="S734" s="270">
        <f>IF(C79&gt;0,ROUND(C79,0),0)</f>
        <v>0</v>
      </c>
      <c r="T734" s="270">
        <f>IF(C80&gt;0,ROUND(C80,2),0)</f>
        <v>0</v>
      </c>
      <c r="U734" s="270"/>
      <c r="V734" s="270"/>
      <c r="W734" s="270"/>
      <c r="X734" s="270"/>
      <c r="Y734" s="270">
        <f>IF(M668&lt;&gt;0,ROUND(M668,0),0)</f>
        <v>0</v>
      </c>
      <c r="Z734" s="270"/>
      <c r="AA734" s="270"/>
      <c r="AB734" s="270"/>
      <c r="AC734" s="270"/>
      <c r="AD734" s="270"/>
      <c r="AE734" s="270"/>
      <c r="AF734" s="270"/>
      <c r="AG734" s="270"/>
      <c r="AH734" s="270"/>
      <c r="AI734" s="270"/>
      <c r="AJ734" s="270"/>
      <c r="AK734" s="270"/>
      <c r="AL734" s="270"/>
      <c r="AM734" s="270"/>
      <c r="AN734" s="270"/>
      <c r="AO734" s="270"/>
      <c r="AP734" s="270"/>
      <c r="AQ734" s="270"/>
      <c r="AR734" s="270"/>
      <c r="AS734" s="270"/>
      <c r="AT734" s="270"/>
      <c r="AU734" s="270"/>
      <c r="AV734" s="270"/>
      <c r="AW734" s="270"/>
      <c r="AX734" s="270"/>
      <c r="AY734" s="270"/>
      <c r="AZ734" s="270"/>
      <c r="BA734" s="270"/>
      <c r="BB734" s="270"/>
      <c r="BC734" s="270"/>
      <c r="BD734" s="270"/>
      <c r="BE734" s="270"/>
      <c r="BF734" s="270"/>
      <c r="BG734" s="270"/>
      <c r="BH734" s="270"/>
      <c r="BI734" s="270"/>
      <c r="BJ734" s="270"/>
      <c r="BK734" s="270"/>
      <c r="BL734" s="270"/>
      <c r="BM734" s="270"/>
      <c r="BN734" s="270"/>
      <c r="BO734" s="270"/>
      <c r="BP734" s="270"/>
      <c r="BQ734" s="270"/>
      <c r="BR734" s="270"/>
      <c r="BS734" s="270"/>
      <c r="BT734" s="270"/>
      <c r="BU734" s="270"/>
      <c r="BV734" s="270"/>
      <c r="BW734" s="270"/>
      <c r="BX734" s="270"/>
      <c r="BY734" s="270"/>
      <c r="BZ734" s="270"/>
      <c r="CA734" s="270"/>
      <c r="CB734" s="270"/>
      <c r="CC734" s="270"/>
      <c r="CD734" s="270"/>
      <c r="CE734" s="270"/>
    </row>
    <row r="735" spans="1:84" ht="12.65" customHeight="1">
      <c r="A735" s="209" t="e">
        <f>RIGHT($C$83,3)&amp;"*"&amp;RIGHT($C$82,4)&amp;"*"&amp;D$55&amp;"*"&amp;"A"</f>
        <v>#VALUE!</v>
      </c>
      <c r="B735" s="270">
        <f>ROUND(D59,0)</f>
        <v>0</v>
      </c>
      <c r="C735" s="272">
        <f>ROUND(D60,2)</f>
        <v>0</v>
      </c>
      <c r="D735" s="270">
        <f>ROUND(D61,0)</f>
        <v>0</v>
      </c>
      <c r="E735" s="270">
        <f>ROUND(D62,0)</f>
        <v>0</v>
      </c>
      <c r="F735" s="270">
        <f>ROUND(D63,0)</f>
        <v>0</v>
      </c>
      <c r="G735" s="270">
        <f>ROUND(D64,0)</f>
        <v>0</v>
      </c>
      <c r="H735" s="270">
        <f>ROUND(D65,0)</f>
        <v>0</v>
      </c>
      <c r="I735" s="270">
        <f>ROUND(D66,0)</f>
        <v>0</v>
      </c>
      <c r="J735" s="270">
        <f>ROUND(D67,0)</f>
        <v>0</v>
      </c>
      <c r="K735" s="270">
        <f>ROUND(D68,0)</f>
        <v>0</v>
      </c>
      <c r="L735" s="270">
        <f>ROUND(D69,0)</f>
        <v>0</v>
      </c>
      <c r="M735" s="270">
        <f>ROUND(D70,0)</f>
        <v>0</v>
      </c>
      <c r="N735" s="270">
        <f>ROUND(D75,0)</f>
        <v>0</v>
      </c>
      <c r="O735" s="270">
        <f>ROUND(D73,0)</f>
        <v>0</v>
      </c>
      <c r="P735" s="270">
        <f>IF(D76&gt;0,ROUND(D76,0),0)</f>
        <v>0</v>
      </c>
      <c r="Q735" s="270">
        <f>IF(D77&gt;0,ROUND(D77,0),0)</f>
        <v>0</v>
      </c>
      <c r="R735" s="270">
        <f>IF(D78&gt;0,ROUND(D78,0),0)</f>
        <v>0</v>
      </c>
      <c r="S735" s="270">
        <f>IF(D79&gt;0,ROUND(D79,0),0)</f>
        <v>0</v>
      </c>
      <c r="T735" s="272">
        <f>IF(D80&gt;0,ROUND(D80,2),0)</f>
        <v>0</v>
      </c>
      <c r="U735" s="270"/>
      <c r="V735" s="271"/>
      <c r="W735" s="270"/>
      <c r="X735" s="270"/>
      <c r="Y735" s="270">
        <f t="shared" ref="Y735:Y779" si="21">IF(M669&lt;&gt;0,ROUND(M669,0),0)</f>
        <v>0</v>
      </c>
      <c r="Z735" s="271"/>
      <c r="AA735" s="271"/>
      <c r="AB735" s="271"/>
      <c r="AC735" s="271"/>
      <c r="AD735" s="271"/>
      <c r="AE735" s="271"/>
      <c r="AF735" s="271"/>
      <c r="AG735" s="271"/>
      <c r="AH735" s="271"/>
      <c r="AI735" s="271"/>
      <c r="AJ735" s="271"/>
      <c r="AK735" s="271"/>
      <c r="AL735" s="271"/>
      <c r="AM735" s="271"/>
      <c r="AN735" s="271"/>
      <c r="AO735" s="271"/>
      <c r="AP735" s="271"/>
      <c r="AQ735" s="271"/>
      <c r="AR735" s="271"/>
      <c r="AS735" s="271"/>
      <c r="AT735" s="271"/>
      <c r="AU735" s="271"/>
      <c r="AV735" s="271"/>
      <c r="AW735" s="271"/>
      <c r="AX735" s="271"/>
      <c r="AY735" s="271"/>
      <c r="AZ735" s="271"/>
      <c r="BA735" s="271"/>
      <c r="BB735" s="271"/>
      <c r="BC735" s="271"/>
      <c r="BD735" s="271"/>
      <c r="BE735" s="271"/>
      <c r="BF735" s="271"/>
      <c r="BG735" s="271"/>
      <c r="BH735" s="271"/>
      <c r="BI735" s="271"/>
      <c r="BJ735" s="271"/>
      <c r="BK735" s="271"/>
      <c r="BL735" s="271"/>
      <c r="BM735" s="271"/>
      <c r="BN735" s="271"/>
      <c r="BO735" s="271"/>
      <c r="BP735" s="271"/>
      <c r="BQ735" s="271"/>
      <c r="BR735" s="271"/>
      <c r="BS735" s="271"/>
      <c r="BT735" s="271"/>
      <c r="BU735" s="271"/>
      <c r="BV735" s="271"/>
      <c r="BW735" s="271"/>
      <c r="BX735" s="271"/>
      <c r="BY735" s="271"/>
      <c r="BZ735" s="271"/>
      <c r="CA735" s="271"/>
      <c r="CB735" s="271"/>
      <c r="CC735" s="271"/>
      <c r="CD735" s="271"/>
      <c r="CE735" s="271"/>
    </row>
    <row r="736" spans="1:84" ht="12.65" customHeight="1">
      <c r="A736" s="209" t="e">
        <f>RIGHT($C$83,3)&amp;"*"&amp;RIGHT($C$82,4)&amp;"*"&amp;E$55&amp;"*"&amp;"A"</f>
        <v>#VALUE!</v>
      </c>
      <c r="B736" s="270">
        <f>ROUND(E59,0)</f>
        <v>318</v>
      </c>
      <c r="C736" s="272">
        <f>ROUND(E60,2)</f>
        <v>1.86</v>
      </c>
      <c r="D736" s="270">
        <f>ROUND(E61,0)</f>
        <v>124837</v>
      </c>
      <c r="E736" s="270">
        <f>ROUND(E62,0)</f>
        <v>24010</v>
      </c>
      <c r="F736" s="270">
        <f>ROUND(E63,0)</f>
        <v>5823</v>
      </c>
      <c r="G736" s="270">
        <f>ROUND(E64,0)</f>
        <v>6100</v>
      </c>
      <c r="H736" s="270">
        <f>ROUND(E65,0)</f>
        <v>165</v>
      </c>
      <c r="I736" s="270">
        <f>ROUND(E66,0)</f>
        <v>24969</v>
      </c>
      <c r="J736" s="270">
        <f>ROUND(E67,0)</f>
        <v>7006</v>
      </c>
      <c r="K736" s="270">
        <f>ROUND(E68,0)</f>
        <v>2408</v>
      </c>
      <c r="L736" s="270">
        <f>ROUND(E69,0)</f>
        <v>148</v>
      </c>
      <c r="M736" s="270">
        <f>ROUND(E70,0)</f>
        <v>0</v>
      </c>
      <c r="N736" s="270">
        <f>ROUND(E75,0)</f>
        <v>115554</v>
      </c>
      <c r="O736" s="270">
        <f>ROUND(E73,0)</f>
        <v>114251</v>
      </c>
      <c r="P736" s="270">
        <f>IF(E76&gt;0,ROUND(E76,0),0)</f>
        <v>361</v>
      </c>
      <c r="Q736" s="270">
        <f>IF(E77&gt;0,ROUND(E77,0),0)</f>
        <v>939</v>
      </c>
      <c r="R736" s="270">
        <f>IF(E78&gt;0,ROUND(E78,0),0)</f>
        <v>107</v>
      </c>
      <c r="S736" s="270">
        <f>IF(E79&gt;0,ROUND(E79,0),0)</f>
        <v>2972</v>
      </c>
      <c r="T736" s="272">
        <f>IF(E80&gt;0,ROUND(E80,2),0)</f>
        <v>1.78</v>
      </c>
      <c r="U736" s="270"/>
      <c r="V736" s="271"/>
      <c r="W736" s="270"/>
      <c r="X736" s="270"/>
      <c r="Y736" s="270">
        <f t="shared" si="21"/>
        <v>96240</v>
      </c>
      <c r="Z736" s="271"/>
      <c r="AA736" s="271"/>
      <c r="AB736" s="271"/>
      <c r="AC736" s="271"/>
      <c r="AD736" s="271"/>
      <c r="AE736" s="271"/>
      <c r="AF736" s="271"/>
      <c r="AG736" s="271"/>
      <c r="AH736" s="271"/>
      <c r="AI736" s="271"/>
      <c r="AJ736" s="271"/>
      <c r="AK736" s="271"/>
      <c r="AL736" s="271"/>
      <c r="AM736" s="271"/>
      <c r="AN736" s="271"/>
      <c r="AO736" s="271"/>
      <c r="AP736" s="271"/>
      <c r="AQ736" s="271"/>
      <c r="AR736" s="271"/>
      <c r="AS736" s="271"/>
      <c r="AT736" s="271"/>
      <c r="AU736" s="271"/>
      <c r="AV736" s="271"/>
      <c r="AW736" s="271"/>
      <c r="AX736" s="271"/>
      <c r="AY736" s="271"/>
      <c r="AZ736" s="271"/>
      <c r="BA736" s="271"/>
      <c r="BB736" s="271"/>
      <c r="BC736" s="271"/>
      <c r="BD736" s="271"/>
      <c r="BE736" s="271"/>
      <c r="BF736" s="271"/>
      <c r="BG736" s="271"/>
      <c r="BH736" s="271"/>
      <c r="BI736" s="271"/>
      <c r="BJ736" s="271"/>
      <c r="BK736" s="271"/>
      <c r="BL736" s="271"/>
      <c r="BM736" s="271"/>
      <c r="BN736" s="271"/>
      <c r="BO736" s="271"/>
      <c r="BP736" s="271"/>
      <c r="BQ736" s="271"/>
      <c r="BR736" s="271"/>
      <c r="BS736" s="271"/>
      <c r="BT736" s="271"/>
      <c r="BU736" s="271"/>
      <c r="BV736" s="271"/>
      <c r="BW736" s="271"/>
      <c r="BX736" s="271"/>
      <c r="BY736" s="271"/>
      <c r="BZ736" s="271"/>
      <c r="CA736" s="271"/>
      <c r="CB736" s="271"/>
      <c r="CC736" s="271"/>
      <c r="CD736" s="271"/>
      <c r="CE736" s="271"/>
    </row>
    <row r="737" spans="1:83" ht="12.65" customHeight="1">
      <c r="A737" s="209" t="e">
        <f>RIGHT($C$83,3)&amp;"*"&amp;RIGHT($C$82,4)&amp;"*"&amp;F$55&amp;"*"&amp;"A"</f>
        <v>#VALUE!</v>
      </c>
      <c r="B737" s="270">
        <f>ROUND(F59,0)</f>
        <v>0</v>
      </c>
      <c r="C737" s="272">
        <f>ROUND(F60,2)</f>
        <v>0</v>
      </c>
      <c r="D737" s="270">
        <f>ROUND(F61,0)</f>
        <v>0</v>
      </c>
      <c r="E737" s="270">
        <f>ROUND(F62,0)</f>
        <v>0</v>
      </c>
      <c r="F737" s="270">
        <f>ROUND(F63,0)</f>
        <v>0</v>
      </c>
      <c r="G737" s="270">
        <f>ROUND(F64,0)</f>
        <v>0</v>
      </c>
      <c r="H737" s="270">
        <f>ROUND(F65,0)</f>
        <v>0</v>
      </c>
      <c r="I737" s="270">
        <f>ROUND(F66,0)</f>
        <v>0</v>
      </c>
      <c r="J737" s="270">
        <f>ROUND(F67,0)</f>
        <v>0</v>
      </c>
      <c r="K737" s="270">
        <f>ROUND(F68,0)</f>
        <v>0</v>
      </c>
      <c r="L737" s="270">
        <f>ROUND(F69,0)</f>
        <v>0</v>
      </c>
      <c r="M737" s="270">
        <f>ROUND(F70,0)</f>
        <v>0</v>
      </c>
      <c r="N737" s="270">
        <f>ROUND(F75,0)</f>
        <v>0</v>
      </c>
      <c r="O737" s="270">
        <f>ROUND(F73,0)</f>
        <v>0</v>
      </c>
      <c r="P737" s="270">
        <f>IF(F76&gt;0,ROUND(F76,0),0)</f>
        <v>0</v>
      </c>
      <c r="Q737" s="270">
        <f>IF(F77&gt;0,ROUND(F77,0),0)</f>
        <v>0</v>
      </c>
      <c r="R737" s="270">
        <f>IF(F78&gt;0,ROUND(F78,0),0)</f>
        <v>0</v>
      </c>
      <c r="S737" s="270">
        <f>IF(F79&gt;0,ROUND(F79,0),0)</f>
        <v>0</v>
      </c>
      <c r="T737" s="272">
        <f>IF(F80&gt;0,ROUND(F80,2),0)</f>
        <v>0</v>
      </c>
      <c r="U737" s="270"/>
      <c r="V737" s="271"/>
      <c r="W737" s="270"/>
      <c r="X737" s="270"/>
      <c r="Y737" s="270">
        <f t="shared" si="21"/>
        <v>0</v>
      </c>
      <c r="Z737" s="271"/>
      <c r="AA737" s="271"/>
      <c r="AB737" s="271"/>
      <c r="AC737" s="271"/>
      <c r="AD737" s="271"/>
      <c r="AE737" s="271"/>
      <c r="AF737" s="271"/>
      <c r="AG737" s="271"/>
      <c r="AH737" s="271"/>
      <c r="AI737" s="271"/>
      <c r="AJ737" s="271"/>
      <c r="AK737" s="271"/>
      <c r="AL737" s="271"/>
      <c r="AM737" s="271"/>
      <c r="AN737" s="271"/>
      <c r="AO737" s="271"/>
      <c r="AP737" s="271"/>
      <c r="AQ737" s="271"/>
      <c r="AR737" s="271"/>
      <c r="AS737" s="271"/>
      <c r="AT737" s="271"/>
      <c r="AU737" s="271"/>
      <c r="AV737" s="271"/>
      <c r="AW737" s="271"/>
      <c r="AX737" s="271"/>
      <c r="AY737" s="271"/>
      <c r="AZ737" s="271"/>
      <c r="BA737" s="271"/>
      <c r="BB737" s="271"/>
      <c r="BC737" s="271"/>
      <c r="BD737" s="271"/>
      <c r="BE737" s="271"/>
      <c r="BF737" s="271"/>
      <c r="BG737" s="271"/>
      <c r="BH737" s="271"/>
      <c r="BI737" s="271"/>
      <c r="BJ737" s="271"/>
      <c r="BK737" s="271"/>
      <c r="BL737" s="271"/>
      <c r="BM737" s="271"/>
      <c r="BN737" s="271"/>
      <c r="BO737" s="271"/>
      <c r="BP737" s="271"/>
      <c r="BQ737" s="271"/>
      <c r="BR737" s="271"/>
      <c r="BS737" s="271"/>
      <c r="BT737" s="271"/>
      <c r="BU737" s="271"/>
      <c r="BV737" s="271"/>
      <c r="BW737" s="271"/>
      <c r="BX737" s="271"/>
      <c r="BY737" s="271"/>
      <c r="BZ737" s="271"/>
      <c r="CA737" s="271"/>
      <c r="CB737" s="271"/>
      <c r="CC737" s="271"/>
      <c r="CD737" s="271"/>
      <c r="CE737" s="271"/>
    </row>
    <row r="738" spans="1:83" ht="12.65" customHeight="1">
      <c r="A738" s="209" t="e">
        <f>RIGHT($C$83,3)&amp;"*"&amp;RIGHT($C$82,4)&amp;"*"&amp;G$55&amp;"*"&amp;"A"</f>
        <v>#VALUE!</v>
      </c>
      <c r="B738" s="270">
        <f>ROUND(G59,0)</f>
        <v>0</v>
      </c>
      <c r="C738" s="272">
        <f>ROUND(G60,2)</f>
        <v>0</v>
      </c>
      <c r="D738" s="270">
        <f>ROUND(G61,0)</f>
        <v>0</v>
      </c>
      <c r="E738" s="270">
        <f>ROUND(G62,0)</f>
        <v>0</v>
      </c>
      <c r="F738" s="270">
        <f>ROUND(G63,0)</f>
        <v>0</v>
      </c>
      <c r="G738" s="270">
        <f>ROUND(G64,0)</f>
        <v>0</v>
      </c>
      <c r="H738" s="270">
        <f>ROUND(G65,0)</f>
        <v>0</v>
      </c>
      <c r="I738" s="270">
        <f>ROUND(G66,0)</f>
        <v>0</v>
      </c>
      <c r="J738" s="270">
        <f>ROUND(G67,0)</f>
        <v>0</v>
      </c>
      <c r="K738" s="270">
        <f>ROUND(G68,0)</f>
        <v>0</v>
      </c>
      <c r="L738" s="270">
        <f>ROUND(G69,0)</f>
        <v>0</v>
      </c>
      <c r="M738" s="270">
        <f>ROUND(G70,0)</f>
        <v>0</v>
      </c>
      <c r="N738" s="270">
        <f>ROUND(G75,0)</f>
        <v>0</v>
      </c>
      <c r="O738" s="270">
        <f>ROUND(G73,0)</f>
        <v>0</v>
      </c>
      <c r="P738" s="270">
        <f>IF(G76&gt;0,ROUND(G76,0),0)</f>
        <v>0</v>
      </c>
      <c r="Q738" s="270">
        <f>IF(G77&gt;0,ROUND(G77,0),0)</f>
        <v>0</v>
      </c>
      <c r="R738" s="270">
        <f>IF(G78&gt;0,ROUND(G78,0),0)</f>
        <v>0</v>
      </c>
      <c r="S738" s="270">
        <f>IF(G79&gt;0,ROUND(G79,0),0)</f>
        <v>0</v>
      </c>
      <c r="T738" s="272">
        <f>IF(G80&gt;0,ROUND(G80,2),0)</f>
        <v>0</v>
      </c>
      <c r="U738" s="270"/>
      <c r="V738" s="271"/>
      <c r="W738" s="270"/>
      <c r="X738" s="270"/>
      <c r="Y738" s="270">
        <f t="shared" si="21"/>
        <v>0</v>
      </c>
      <c r="Z738" s="271"/>
      <c r="AA738" s="271"/>
      <c r="AB738" s="271"/>
      <c r="AC738" s="271"/>
      <c r="AD738" s="271"/>
      <c r="AE738" s="271"/>
      <c r="AF738" s="271"/>
      <c r="AG738" s="271"/>
      <c r="AH738" s="271"/>
      <c r="AI738" s="271"/>
      <c r="AJ738" s="271"/>
      <c r="AK738" s="271"/>
      <c r="AL738" s="271"/>
      <c r="AM738" s="271"/>
      <c r="AN738" s="271"/>
      <c r="AO738" s="271"/>
      <c r="AP738" s="271"/>
      <c r="AQ738" s="271"/>
      <c r="AR738" s="271"/>
      <c r="AS738" s="271"/>
      <c r="AT738" s="271"/>
      <c r="AU738" s="271"/>
      <c r="AV738" s="271"/>
      <c r="AW738" s="271"/>
      <c r="AX738" s="271"/>
      <c r="AY738" s="271"/>
      <c r="AZ738" s="271"/>
      <c r="BA738" s="271"/>
      <c r="BB738" s="271"/>
      <c r="BC738" s="271"/>
      <c r="BD738" s="271"/>
      <c r="BE738" s="271"/>
      <c r="BF738" s="271"/>
      <c r="BG738" s="271"/>
      <c r="BH738" s="271"/>
      <c r="BI738" s="271"/>
      <c r="BJ738" s="271"/>
      <c r="BK738" s="271"/>
      <c r="BL738" s="271"/>
      <c r="BM738" s="271"/>
      <c r="BN738" s="271"/>
      <c r="BO738" s="271"/>
      <c r="BP738" s="271"/>
      <c r="BQ738" s="271"/>
      <c r="BR738" s="271"/>
      <c r="BS738" s="271"/>
      <c r="BT738" s="271"/>
      <c r="BU738" s="271"/>
      <c r="BV738" s="271"/>
      <c r="BW738" s="271"/>
      <c r="BX738" s="271"/>
      <c r="BY738" s="271"/>
      <c r="BZ738" s="271"/>
      <c r="CA738" s="271"/>
      <c r="CB738" s="271"/>
      <c r="CC738" s="271"/>
      <c r="CD738" s="271"/>
      <c r="CE738" s="271"/>
    </row>
    <row r="739" spans="1:83" ht="12.65" customHeight="1">
      <c r="A739" s="209" t="e">
        <f>RIGHT($C$83,3)&amp;"*"&amp;RIGHT($C$82,4)&amp;"*"&amp;H$55&amp;"*"&amp;"A"</f>
        <v>#VALUE!</v>
      </c>
      <c r="B739" s="270">
        <f>ROUND(H59,0)</f>
        <v>0</v>
      </c>
      <c r="C739" s="272">
        <f>ROUND(H60,2)</f>
        <v>0</v>
      </c>
      <c r="D739" s="270">
        <f>ROUND(H61,0)</f>
        <v>0</v>
      </c>
      <c r="E739" s="270">
        <f>ROUND(H62,0)</f>
        <v>0</v>
      </c>
      <c r="F739" s="270">
        <f>ROUND(H63,0)</f>
        <v>0</v>
      </c>
      <c r="G739" s="270">
        <f>ROUND(H64,0)</f>
        <v>0</v>
      </c>
      <c r="H739" s="270">
        <f>ROUND(H65,0)</f>
        <v>0</v>
      </c>
      <c r="I739" s="270">
        <f>ROUND(H66,0)</f>
        <v>0</v>
      </c>
      <c r="J739" s="270">
        <f>ROUND(H67,0)</f>
        <v>0</v>
      </c>
      <c r="K739" s="270">
        <f>ROUND(H68,0)</f>
        <v>0</v>
      </c>
      <c r="L739" s="270">
        <f>ROUND(H69,0)</f>
        <v>0</v>
      </c>
      <c r="M739" s="270">
        <f>ROUND(H70,0)</f>
        <v>0</v>
      </c>
      <c r="N739" s="270">
        <f>ROUND(H75,0)</f>
        <v>0</v>
      </c>
      <c r="O739" s="270">
        <f>ROUND(H73,0)</f>
        <v>0</v>
      </c>
      <c r="P739" s="270">
        <f>IF(H76&gt;0,ROUND(H76,0),0)</f>
        <v>0</v>
      </c>
      <c r="Q739" s="270">
        <f>IF(H77&gt;0,ROUND(H77,0),0)</f>
        <v>0</v>
      </c>
      <c r="R739" s="270">
        <f>IF(H78&gt;0,ROUND(H78,0),0)</f>
        <v>0</v>
      </c>
      <c r="S739" s="270">
        <f>IF(H79&gt;0,ROUND(H79,0),0)</f>
        <v>0</v>
      </c>
      <c r="T739" s="272">
        <f>IF(H80&gt;0,ROUND(H80,2),0)</f>
        <v>0</v>
      </c>
      <c r="U739" s="270"/>
      <c r="V739" s="271"/>
      <c r="W739" s="270"/>
      <c r="X739" s="270"/>
      <c r="Y739" s="270">
        <f t="shared" si="21"/>
        <v>0</v>
      </c>
      <c r="Z739" s="271"/>
      <c r="AA739" s="271"/>
      <c r="AB739" s="271"/>
      <c r="AC739" s="271"/>
      <c r="AD739" s="271"/>
      <c r="AE739" s="271"/>
      <c r="AF739" s="271"/>
      <c r="AG739" s="271"/>
      <c r="AH739" s="271"/>
      <c r="AI739" s="271"/>
      <c r="AJ739" s="271"/>
      <c r="AK739" s="271"/>
      <c r="AL739" s="271"/>
      <c r="AM739" s="271"/>
      <c r="AN739" s="271"/>
      <c r="AO739" s="271"/>
      <c r="AP739" s="271"/>
      <c r="AQ739" s="271"/>
      <c r="AR739" s="271"/>
      <c r="AS739" s="271"/>
      <c r="AT739" s="271"/>
      <c r="AU739" s="271"/>
      <c r="AV739" s="271"/>
      <c r="AW739" s="271"/>
      <c r="AX739" s="271"/>
      <c r="AY739" s="271"/>
      <c r="AZ739" s="271"/>
      <c r="BA739" s="271"/>
      <c r="BB739" s="271"/>
      <c r="BC739" s="271"/>
      <c r="BD739" s="271"/>
      <c r="BE739" s="271"/>
      <c r="BF739" s="271"/>
      <c r="BG739" s="271"/>
      <c r="BH739" s="271"/>
      <c r="BI739" s="271"/>
      <c r="BJ739" s="271"/>
      <c r="BK739" s="271"/>
      <c r="BL739" s="271"/>
      <c r="BM739" s="271"/>
      <c r="BN739" s="271"/>
      <c r="BO739" s="271"/>
      <c r="BP739" s="271"/>
      <c r="BQ739" s="271"/>
      <c r="BR739" s="271"/>
      <c r="BS739" s="271"/>
      <c r="BT739" s="271"/>
      <c r="BU739" s="271"/>
      <c r="BV739" s="271"/>
      <c r="BW739" s="271"/>
      <c r="BX739" s="271"/>
      <c r="BY739" s="271"/>
      <c r="BZ739" s="271"/>
      <c r="CA739" s="271"/>
      <c r="CB739" s="271"/>
      <c r="CC739" s="271"/>
      <c r="CD739" s="271"/>
      <c r="CE739" s="271"/>
    </row>
    <row r="740" spans="1:83" ht="12.65" customHeight="1">
      <c r="A740" s="209" t="e">
        <f>RIGHT($C$83,3)&amp;"*"&amp;RIGHT($C$82,4)&amp;"*"&amp;I$55&amp;"*"&amp;"A"</f>
        <v>#VALUE!</v>
      </c>
      <c r="B740" s="270">
        <f>ROUND(I59,0)</f>
        <v>0</v>
      </c>
      <c r="C740" s="272">
        <f>ROUND(I60,2)</f>
        <v>0</v>
      </c>
      <c r="D740" s="270">
        <f>ROUND(I61,0)</f>
        <v>0</v>
      </c>
      <c r="E740" s="270">
        <f>ROUND(I62,0)</f>
        <v>0</v>
      </c>
      <c r="F740" s="270">
        <f>ROUND(I63,0)</f>
        <v>0</v>
      </c>
      <c r="G740" s="270">
        <f>ROUND(I64,0)</f>
        <v>0</v>
      </c>
      <c r="H740" s="270">
        <f>ROUND(I65,0)</f>
        <v>0</v>
      </c>
      <c r="I740" s="270">
        <f>ROUND(I66,0)</f>
        <v>0</v>
      </c>
      <c r="J740" s="270">
        <f>ROUND(I67,0)</f>
        <v>0</v>
      </c>
      <c r="K740" s="270">
        <f>ROUND(I68,0)</f>
        <v>0</v>
      </c>
      <c r="L740" s="270">
        <f>ROUND(I69,0)</f>
        <v>0</v>
      </c>
      <c r="M740" s="270">
        <f>ROUND(I70,0)</f>
        <v>0</v>
      </c>
      <c r="N740" s="270">
        <f>ROUND(I75,0)</f>
        <v>0</v>
      </c>
      <c r="O740" s="270">
        <f>ROUND(I73,0)</f>
        <v>0</v>
      </c>
      <c r="P740" s="270">
        <f>IF(I76&gt;0,ROUND(I76,0),0)</f>
        <v>0</v>
      </c>
      <c r="Q740" s="270">
        <f>IF(I77&gt;0,ROUND(I77,0),0)</f>
        <v>0</v>
      </c>
      <c r="R740" s="270">
        <f>IF(I78&gt;0,ROUND(I78,0),0)</f>
        <v>0</v>
      </c>
      <c r="S740" s="270">
        <f>IF(I79&gt;0,ROUND(I79,0),0)</f>
        <v>0</v>
      </c>
      <c r="T740" s="272">
        <f>IF(I80&gt;0,ROUND(I80,2),0)</f>
        <v>0</v>
      </c>
      <c r="U740" s="270"/>
      <c r="V740" s="271"/>
      <c r="W740" s="270"/>
      <c r="X740" s="270"/>
      <c r="Y740" s="270">
        <f t="shared" si="21"/>
        <v>0</v>
      </c>
      <c r="Z740" s="271"/>
      <c r="AA740" s="271"/>
      <c r="AB740" s="271"/>
      <c r="AC740" s="271"/>
      <c r="AD740" s="271"/>
      <c r="AE740" s="271"/>
      <c r="AF740" s="271"/>
      <c r="AG740" s="271"/>
      <c r="AH740" s="271"/>
      <c r="AI740" s="271"/>
      <c r="AJ740" s="271"/>
      <c r="AK740" s="271"/>
      <c r="AL740" s="271"/>
      <c r="AM740" s="271"/>
      <c r="AN740" s="271"/>
      <c r="AO740" s="271"/>
      <c r="AP740" s="271"/>
      <c r="AQ740" s="271"/>
      <c r="AR740" s="271"/>
      <c r="AS740" s="271"/>
      <c r="AT740" s="271"/>
      <c r="AU740" s="271"/>
      <c r="AV740" s="271"/>
      <c r="AW740" s="271"/>
      <c r="AX740" s="271"/>
      <c r="AY740" s="271"/>
      <c r="AZ740" s="271"/>
      <c r="BA740" s="271"/>
      <c r="BB740" s="271"/>
      <c r="BC740" s="271"/>
      <c r="BD740" s="271"/>
      <c r="BE740" s="271"/>
      <c r="BF740" s="271"/>
      <c r="BG740" s="271"/>
      <c r="BH740" s="271"/>
      <c r="BI740" s="271"/>
      <c r="BJ740" s="271"/>
      <c r="BK740" s="271"/>
      <c r="BL740" s="271"/>
      <c r="BM740" s="271"/>
      <c r="BN740" s="271"/>
      <c r="BO740" s="271"/>
      <c r="BP740" s="271"/>
      <c r="BQ740" s="271"/>
      <c r="BR740" s="271"/>
      <c r="BS740" s="271"/>
      <c r="BT740" s="271"/>
      <c r="BU740" s="271"/>
      <c r="BV740" s="271"/>
      <c r="BW740" s="271"/>
      <c r="BX740" s="271"/>
      <c r="BY740" s="271"/>
      <c r="BZ740" s="271"/>
      <c r="CA740" s="271"/>
      <c r="CB740" s="271"/>
      <c r="CC740" s="271"/>
      <c r="CD740" s="271"/>
      <c r="CE740" s="271"/>
    </row>
    <row r="741" spans="1:83" ht="12.65" customHeight="1">
      <c r="A741" s="209" t="e">
        <f>RIGHT($C$83,3)&amp;"*"&amp;RIGHT($C$82,4)&amp;"*"&amp;J$55&amp;"*"&amp;"A"</f>
        <v>#VALUE!</v>
      </c>
      <c r="B741" s="270">
        <f>ROUND(J59,0)</f>
        <v>0</v>
      </c>
      <c r="C741" s="272">
        <f>ROUND(J60,2)</f>
        <v>0</v>
      </c>
      <c r="D741" s="270">
        <f>ROUND(J61,0)</f>
        <v>0</v>
      </c>
      <c r="E741" s="270">
        <f>ROUND(J62,0)</f>
        <v>0</v>
      </c>
      <c r="F741" s="270">
        <f>ROUND(J63,0)</f>
        <v>0</v>
      </c>
      <c r="G741" s="270">
        <f>ROUND(J64,0)</f>
        <v>0</v>
      </c>
      <c r="H741" s="270">
        <f>ROUND(J65,0)</f>
        <v>0</v>
      </c>
      <c r="I741" s="270">
        <f>ROUND(J66,0)</f>
        <v>0</v>
      </c>
      <c r="J741" s="270">
        <f>ROUND(J67,0)</f>
        <v>0</v>
      </c>
      <c r="K741" s="270">
        <f>ROUND(J68,0)</f>
        <v>0</v>
      </c>
      <c r="L741" s="270">
        <f>ROUND(J69,0)</f>
        <v>0</v>
      </c>
      <c r="M741" s="270">
        <f>ROUND(J70,0)</f>
        <v>0</v>
      </c>
      <c r="N741" s="270">
        <f>ROUND(J75,0)</f>
        <v>0</v>
      </c>
      <c r="O741" s="270">
        <f>ROUND(J73,0)</f>
        <v>0</v>
      </c>
      <c r="P741" s="270">
        <f>IF(J76&gt;0,ROUND(J76,0),0)</f>
        <v>0</v>
      </c>
      <c r="Q741" s="270">
        <f>IF(J77&gt;0,ROUND(J77,0),0)</f>
        <v>0</v>
      </c>
      <c r="R741" s="270">
        <f>IF(J78&gt;0,ROUND(J78,0),0)</f>
        <v>0</v>
      </c>
      <c r="S741" s="270">
        <f>IF(J79&gt;0,ROUND(J79,0),0)</f>
        <v>0</v>
      </c>
      <c r="T741" s="272">
        <f>IF(J80&gt;0,ROUND(J80,2),0)</f>
        <v>0</v>
      </c>
      <c r="U741" s="270"/>
      <c r="V741" s="271"/>
      <c r="W741" s="270"/>
      <c r="X741" s="270"/>
      <c r="Y741" s="270">
        <f t="shared" si="21"/>
        <v>0</v>
      </c>
      <c r="Z741" s="271"/>
      <c r="AA741" s="271"/>
      <c r="AB741" s="271"/>
      <c r="AC741" s="271"/>
      <c r="AD741" s="271"/>
      <c r="AE741" s="271"/>
      <c r="AF741" s="271"/>
      <c r="AG741" s="271"/>
      <c r="AH741" s="271"/>
      <c r="AI741" s="271"/>
      <c r="AJ741" s="271"/>
      <c r="AK741" s="271"/>
      <c r="AL741" s="271"/>
      <c r="AM741" s="271"/>
      <c r="AN741" s="271"/>
      <c r="AO741" s="271"/>
      <c r="AP741" s="271"/>
      <c r="AQ741" s="271"/>
      <c r="AR741" s="271"/>
      <c r="AS741" s="271"/>
      <c r="AT741" s="271"/>
      <c r="AU741" s="271"/>
      <c r="AV741" s="271"/>
      <c r="AW741" s="271"/>
      <c r="AX741" s="271"/>
      <c r="AY741" s="271"/>
      <c r="AZ741" s="271"/>
      <c r="BA741" s="271"/>
      <c r="BB741" s="271"/>
      <c r="BC741" s="271"/>
      <c r="BD741" s="271"/>
      <c r="BE741" s="271"/>
      <c r="BF741" s="271"/>
      <c r="BG741" s="271"/>
      <c r="BH741" s="271"/>
      <c r="BI741" s="271"/>
      <c r="BJ741" s="271"/>
      <c r="BK741" s="271"/>
      <c r="BL741" s="271"/>
      <c r="BM741" s="271"/>
      <c r="BN741" s="271"/>
      <c r="BO741" s="271"/>
      <c r="BP741" s="271"/>
      <c r="BQ741" s="271"/>
      <c r="BR741" s="271"/>
      <c r="BS741" s="271"/>
      <c r="BT741" s="271"/>
      <c r="BU741" s="271"/>
      <c r="BV741" s="271"/>
      <c r="BW741" s="271"/>
      <c r="BX741" s="271"/>
      <c r="BY741" s="271"/>
      <c r="BZ741" s="271"/>
      <c r="CA741" s="271"/>
      <c r="CB741" s="271"/>
      <c r="CC741" s="271"/>
      <c r="CD741" s="271"/>
      <c r="CE741" s="271"/>
    </row>
    <row r="742" spans="1:83" ht="12.65" customHeight="1">
      <c r="A742" s="209" t="e">
        <f>RIGHT($C$83,3)&amp;"*"&amp;RIGHT($C$82,4)&amp;"*"&amp;K$55&amp;"*"&amp;"A"</f>
        <v>#VALUE!</v>
      </c>
      <c r="B742" s="270">
        <f>ROUND(K59,0)</f>
        <v>5280</v>
      </c>
      <c r="C742" s="272">
        <f>ROUND(K60,2)</f>
        <v>16.53</v>
      </c>
      <c r="D742" s="270">
        <f>ROUND(K61,0)</f>
        <v>819004</v>
      </c>
      <c r="E742" s="270">
        <f>ROUND(K62,0)</f>
        <v>157522</v>
      </c>
      <c r="F742" s="270">
        <f>ROUND(K63,0)</f>
        <v>6000</v>
      </c>
      <c r="G742" s="270">
        <f>ROUND(K64,0)</f>
        <v>76463</v>
      </c>
      <c r="H742" s="270">
        <f>ROUND(K65,0)</f>
        <v>1525</v>
      </c>
      <c r="I742" s="270">
        <f>ROUND(K66,0)</f>
        <v>33989</v>
      </c>
      <c r="J742" s="270">
        <f>ROUND(K67,0)</f>
        <v>86399</v>
      </c>
      <c r="K742" s="270">
        <f>ROUND(K68,0)</f>
        <v>16313</v>
      </c>
      <c r="L742" s="270">
        <f>ROUND(K69,0)</f>
        <v>3927</v>
      </c>
      <c r="M742" s="270">
        <f>ROUND(K70,0)</f>
        <v>0</v>
      </c>
      <c r="N742" s="270">
        <f>ROUND(K75,0)</f>
        <v>1918635</v>
      </c>
      <c r="O742" s="270">
        <f>ROUND(K73,0)</f>
        <v>1896993</v>
      </c>
      <c r="P742" s="270">
        <f>IF(K76&gt;0,ROUND(K76,0),0)</f>
        <v>4452</v>
      </c>
      <c r="Q742" s="270">
        <f>IF(K77&gt;0,ROUND(K77,0),0)</f>
        <v>15990</v>
      </c>
      <c r="R742" s="270">
        <f>IF(K78&gt;0,ROUND(K78,0),0)</f>
        <v>1315</v>
      </c>
      <c r="S742" s="270">
        <f>IF(K79&gt;0,ROUND(K79,0),0)</f>
        <v>55850</v>
      </c>
      <c r="T742" s="272">
        <f>IF(K80&gt;0,ROUND(K80,2),0)</f>
        <v>15.94</v>
      </c>
      <c r="U742" s="270"/>
      <c r="V742" s="271"/>
      <c r="W742" s="270"/>
      <c r="X742" s="270"/>
      <c r="Y742" s="270">
        <f t="shared" si="21"/>
        <v>1174600</v>
      </c>
      <c r="Z742" s="271"/>
      <c r="AA742" s="271"/>
      <c r="AB742" s="271"/>
      <c r="AC742" s="271"/>
      <c r="AD742" s="271"/>
      <c r="AE742" s="271"/>
      <c r="AF742" s="271"/>
      <c r="AG742" s="271"/>
      <c r="AH742" s="271"/>
      <c r="AI742" s="271"/>
      <c r="AJ742" s="271"/>
      <c r="AK742" s="271"/>
      <c r="AL742" s="271"/>
      <c r="AM742" s="271"/>
      <c r="AN742" s="271"/>
      <c r="AO742" s="271"/>
      <c r="AP742" s="271"/>
      <c r="AQ742" s="271"/>
      <c r="AR742" s="271"/>
      <c r="AS742" s="271"/>
      <c r="AT742" s="271"/>
      <c r="AU742" s="271"/>
      <c r="AV742" s="271"/>
      <c r="AW742" s="271"/>
      <c r="AX742" s="271"/>
      <c r="AY742" s="271"/>
      <c r="AZ742" s="271"/>
      <c r="BA742" s="271"/>
      <c r="BB742" s="271"/>
      <c r="BC742" s="271"/>
      <c r="BD742" s="271"/>
      <c r="BE742" s="271"/>
      <c r="BF742" s="271"/>
      <c r="BG742" s="271"/>
      <c r="BH742" s="271"/>
      <c r="BI742" s="271"/>
      <c r="BJ742" s="271"/>
      <c r="BK742" s="271"/>
      <c r="BL742" s="271"/>
      <c r="BM742" s="271"/>
      <c r="BN742" s="271"/>
      <c r="BO742" s="271"/>
      <c r="BP742" s="271"/>
      <c r="BQ742" s="271"/>
      <c r="BR742" s="271"/>
      <c r="BS742" s="271"/>
      <c r="BT742" s="271"/>
      <c r="BU742" s="271"/>
      <c r="BV742" s="271"/>
      <c r="BW742" s="271"/>
      <c r="BX742" s="271"/>
      <c r="BY742" s="271"/>
      <c r="BZ742" s="271"/>
      <c r="CA742" s="271"/>
      <c r="CB742" s="271"/>
      <c r="CC742" s="271"/>
      <c r="CD742" s="271"/>
      <c r="CE742" s="271"/>
    </row>
    <row r="743" spans="1:83" ht="12.65" customHeight="1">
      <c r="A743" s="209" t="e">
        <f>RIGHT($C$83,3)&amp;"*"&amp;RIGHT($C$82,4)&amp;"*"&amp;L$55&amp;"*"&amp;"A"</f>
        <v>#VALUE!</v>
      </c>
      <c r="B743" s="270">
        <f>ROUND(L59,0)</f>
        <v>6442</v>
      </c>
      <c r="C743" s="272">
        <f>ROUND(L60,2)</f>
        <v>37.69</v>
      </c>
      <c r="D743" s="270">
        <f>ROUND(L61,0)</f>
        <v>2528921</v>
      </c>
      <c r="E743" s="270">
        <f>ROUND(L62,0)</f>
        <v>486397</v>
      </c>
      <c r="F743" s="270">
        <f>ROUND(L63,0)</f>
        <v>117964</v>
      </c>
      <c r="G743" s="270">
        <f>ROUND(L64,0)</f>
        <v>123576</v>
      </c>
      <c r="H743" s="270">
        <f>ROUND(L65,0)</f>
        <v>3339</v>
      </c>
      <c r="I743" s="270">
        <f>ROUND(L66,0)</f>
        <v>505827</v>
      </c>
      <c r="J743" s="270">
        <f>ROUND(L67,0)</f>
        <v>142018</v>
      </c>
      <c r="K743" s="270">
        <f>ROUND(L68,0)</f>
        <v>48788</v>
      </c>
      <c r="L743" s="270">
        <f>ROUND(L69,0)</f>
        <v>3002</v>
      </c>
      <c r="M743" s="270">
        <f>ROUND(L70,0)</f>
        <v>0</v>
      </c>
      <c r="N743" s="270">
        <f>ROUND(L75,0)</f>
        <v>2340880</v>
      </c>
      <c r="O743" s="270">
        <f>ROUND(L73,0)</f>
        <v>2314475</v>
      </c>
      <c r="P743" s="270">
        <f>IF(L76&gt;0,ROUND(L76,0),0)</f>
        <v>7318</v>
      </c>
      <c r="Q743" s="270">
        <f>IF(L77&gt;0,ROUND(L77,0),0)</f>
        <v>19028</v>
      </c>
      <c r="R743" s="270">
        <f>IF(L78&gt;0,ROUND(L78,0),0)</f>
        <v>2161</v>
      </c>
      <c r="S743" s="270">
        <f>IF(L79&gt;0,ROUND(L79,0),0)</f>
        <v>60197</v>
      </c>
      <c r="T743" s="272">
        <f>IF(L80&gt;0,ROUND(L80,2),0)</f>
        <v>36.119999999999997</v>
      </c>
      <c r="U743" s="270"/>
      <c r="V743" s="271"/>
      <c r="W743" s="270"/>
      <c r="X743" s="270"/>
      <c r="Y743" s="270">
        <f t="shared" si="21"/>
        <v>1949836</v>
      </c>
      <c r="Z743" s="271"/>
      <c r="AA743" s="271"/>
      <c r="AB743" s="271"/>
      <c r="AC743" s="271"/>
      <c r="AD743" s="271"/>
      <c r="AE743" s="271"/>
      <c r="AF743" s="271"/>
      <c r="AG743" s="271"/>
      <c r="AH743" s="271"/>
      <c r="AI743" s="271"/>
      <c r="AJ743" s="271"/>
      <c r="AK743" s="271"/>
      <c r="AL743" s="271"/>
      <c r="AM743" s="271"/>
      <c r="AN743" s="271"/>
      <c r="AO743" s="271"/>
      <c r="AP743" s="271"/>
      <c r="AQ743" s="271"/>
      <c r="AR743" s="271"/>
      <c r="AS743" s="271"/>
      <c r="AT743" s="271"/>
      <c r="AU743" s="271"/>
      <c r="AV743" s="271"/>
      <c r="AW743" s="271"/>
      <c r="AX743" s="271"/>
      <c r="AY743" s="271"/>
      <c r="AZ743" s="271"/>
      <c r="BA743" s="271"/>
      <c r="BB743" s="271"/>
      <c r="BC743" s="271"/>
      <c r="BD743" s="271"/>
      <c r="BE743" s="271"/>
      <c r="BF743" s="271"/>
      <c r="BG743" s="271"/>
      <c r="BH743" s="271"/>
      <c r="BI743" s="271"/>
      <c r="BJ743" s="271"/>
      <c r="BK743" s="271"/>
      <c r="BL743" s="271"/>
      <c r="BM743" s="271"/>
      <c r="BN743" s="271"/>
      <c r="BO743" s="271"/>
      <c r="BP743" s="271"/>
      <c r="BQ743" s="271"/>
      <c r="BR743" s="271"/>
      <c r="BS743" s="271"/>
      <c r="BT743" s="271"/>
      <c r="BU743" s="271"/>
      <c r="BV743" s="271"/>
      <c r="BW743" s="271"/>
      <c r="BX743" s="271"/>
      <c r="BY743" s="271"/>
      <c r="BZ743" s="271"/>
      <c r="CA743" s="271"/>
      <c r="CB743" s="271"/>
      <c r="CC743" s="271"/>
      <c r="CD743" s="271"/>
      <c r="CE743" s="271"/>
    </row>
    <row r="744" spans="1:83" ht="12.65" customHeight="1">
      <c r="A744" s="209" t="e">
        <f>RIGHT($C$83,3)&amp;"*"&amp;RIGHT($C$82,4)&amp;"*"&amp;M$55&amp;"*"&amp;"A"</f>
        <v>#VALUE!</v>
      </c>
      <c r="B744" s="270">
        <f>ROUND(M59,0)</f>
        <v>0</v>
      </c>
      <c r="C744" s="272">
        <f>ROUND(M60,2)</f>
        <v>0</v>
      </c>
      <c r="D744" s="270">
        <f>ROUND(M61,0)</f>
        <v>0</v>
      </c>
      <c r="E744" s="270">
        <f>ROUND(M62,0)</f>
        <v>0</v>
      </c>
      <c r="F744" s="270">
        <f>ROUND(M63,0)</f>
        <v>0</v>
      </c>
      <c r="G744" s="270">
        <f>ROUND(M64,0)</f>
        <v>0</v>
      </c>
      <c r="H744" s="270">
        <f>ROUND(M65,0)</f>
        <v>0</v>
      </c>
      <c r="I744" s="270">
        <f>ROUND(M66,0)</f>
        <v>0</v>
      </c>
      <c r="J744" s="270">
        <f>ROUND(M67,0)</f>
        <v>0</v>
      </c>
      <c r="K744" s="270">
        <f>ROUND(M68,0)</f>
        <v>0</v>
      </c>
      <c r="L744" s="270">
        <f>ROUND(M69,0)</f>
        <v>0</v>
      </c>
      <c r="M744" s="270">
        <f>ROUND(M70,0)</f>
        <v>0</v>
      </c>
      <c r="N744" s="270">
        <f>ROUND(M75,0)</f>
        <v>0</v>
      </c>
      <c r="O744" s="270">
        <f>ROUND(M73,0)</f>
        <v>0</v>
      </c>
      <c r="P744" s="270">
        <f>IF(M76&gt;0,ROUND(M76,0),0)</f>
        <v>0</v>
      </c>
      <c r="Q744" s="270">
        <f>IF(M77&gt;0,ROUND(M77,0),0)</f>
        <v>0</v>
      </c>
      <c r="R744" s="270">
        <f>IF(M78&gt;0,ROUND(M78,0),0)</f>
        <v>0</v>
      </c>
      <c r="S744" s="270">
        <f>IF(M79&gt;0,ROUND(M79,0),0)</f>
        <v>0</v>
      </c>
      <c r="T744" s="272">
        <f>IF(M80&gt;0,ROUND(M80,2),0)</f>
        <v>0</v>
      </c>
      <c r="U744" s="270"/>
      <c r="V744" s="271"/>
      <c r="W744" s="270"/>
      <c r="X744" s="270"/>
      <c r="Y744" s="270">
        <f t="shared" si="21"/>
        <v>0</v>
      </c>
      <c r="Z744" s="271"/>
      <c r="AA744" s="271"/>
      <c r="AB744" s="271"/>
      <c r="AC744" s="271"/>
      <c r="AD744" s="271"/>
      <c r="AE744" s="271"/>
      <c r="AF744" s="271"/>
      <c r="AG744" s="271"/>
      <c r="AH744" s="271"/>
      <c r="AI744" s="271"/>
      <c r="AJ744" s="271"/>
      <c r="AK744" s="271"/>
      <c r="AL744" s="271"/>
      <c r="AM744" s="271"/>
      <c r="AN744" s="271"/>
      <c r="AO744" s="271"/>
      <c r="AP744" s="271"/>
      <c r="AQ744" s="271"/>
      <c r="AR744" s="271"/>
      <c r="AS744" s="271"/>
      <c r="AT744" s="271"/>
      <c r="AU744" s="271"/>
      <c r="AV744" s="271"/>
      <c r="AW744" s="271"/>
      <c r="AX744" s="271"/>
      <c r="AY744" s="271"/>
      <c r="AZ744" s="271"/>
      <c r="BA744" s="271"/>
      <c r="BB744" s="271"/>
      <c r="BC744" s="271"/>
      <c r="BD744" s="271"/>
      <c r="BE744" s="271"/>
      <c r="BF744" s="271"/>
      <c r="BG744" s="271"/>
      <c r="BH744" s="271"/>
      <c r="BI744" s="271"/>
      <c r="BJ744" s="271"/>
      <c r="BK744" s="271"/>
      <c r="BL744" s="271"/>
      <c r="BM744" s="271"/>
      <c r="BN744" s="271"/>
      <c r="BO744" s="271"/>
      <c r="BP744" s="271"/>
      <c r="BQ744" s="271"/>
      <c r="BR744" s="271"/>
      <c r="BS744" s="271"/>
      <c r="BT744" s="271"/>
      <c r="BU744" s="271"/>
      <c r="BV744" s="271"/>
      <c r="BW744" s="271"/>
      <c r="BX744" s="271"/>
      <c r="BY744" s="271"/>
      <c r="BZ744" s="271"/>
      <c r="CA744" s="271"/>
      <c r="CB744" s="271"/>
      <c r="CC744" s="271"/>
      <c r="CD744" s="271"/>
      <c r="CE744" s="271"/>
    </row>
    <row r="745" spans="1:83" ht="12.65" customHeight="1">
      <c r="A745" s="209" t="e">
        <f>RIGHT($C$83,3)&amp;"*"&amp;RIGHT($C$82,4)&amp;"*"&amp;N$55&amp;"*"&amp;"A"</f>
        <v>#VALUE!</v>
      </c>
      <c r="B745" s="270">
        <f>ROUND(N59,0)</f>
        <v>0</v>
      </c>
      <c r="C745" s="272">
        <f>ROUND(N60,2)</f>
        <v>0</v>
      </c>
      <c r="D745" s="270">
        <f>ROUND(N61,0)</f>
        <v>0</v>
      </c>
      <c r="E745" s="270">
        <f>ROUND(N62,0)</f>
        <v>0</v>
      </c>
      <c r="F745" s="270">
        <f>ROUND(N63,0)</f>
        <v>0</v>
      </c>
      <c r="G745" s="270">
        <f>ROUND(N64,0)</f>
        <v>0</v>
      </c>
      <c r="H745" s="270">
        <f>ROUND(N65,0)</f>
        <v>0</v>
      </c>
      <c r="I745" s="270">
        <f>ROUND(N66,0)</f>
        <v>0</v>
      </c>
      <c r="J745" s="270">
        <f>ROUND(N67,0)</f>
        <v>0</v>
      </c>
      <c r="K745" s="270">
        <f>ROUND(N68,0)</f>
        <v>0</v>
      </c>
      <c r="L745" s="270">
        <f>ROUND(N69,0)</f>
        <v>0</v>
      </c>
      <c r="M745" s="270">
        <f>ROUND(N70,0)</f>
        <v>0</v>
      </c>
      <c r="N745" s="270">
        <f>ROUND(N75,0)</f>
        <v>0</v>
      </c>
      <c r="O745" s="270">
        <f>ROUND(N73,0)</f>
        <v>0</v>
      </c>
      <c r="P745" s="270">
        <f>IF(N76&gt;0,ROUND(N76,0),0)</f>
        <v>0</v>
      </c>
      <c r="Q745" s="270">
        <f>IF(N77&gt;0,ROUND(N77,0),0)</f>
        <v>0</v>
      </c>
      <c r="R745" s="270">
        <f>IF(N78&gt;0,ROUND(N78,0),0)</f>
        <v>0</v>
      </c>
      <c r="S745" s="270">
        <f>IF(N79&gt;0,ROUND(N79,0),0)</f>
        <v>0</v>
      </c>
      <c r="T745" s="272">
        <f>IF(N80&gt;0,ROUND(N80,2),0)</f>
        <v>0</v>
      </c>
      <c r="U745" s="270"/>
      <c r="V745" s="271"/>
      <c r="W745" s="270"/>
      <c r="X745" s="270"/>
      <c r="Y745" s="270">
        <f t="shared" si="21"/>
        <v>0</v>
      </c>
      <c r="Z745" s="271"/>
      <c r="AA745" s="271"/>
      <c r="AB745" s="271"/>
      <c r="AC745" s="271"/>
      <c r="AD745" s="271"/>
      <c r="AE745" s="271"/>
      <c r="AF745" s="271"/>
      <c r="AG745" s="271"/>
      <c r="AH745" s="271"/>
      <c r="AI745" s="271"/>
      <c r="AJ745" s="271"/>
      <c r="AK745" s="271"/>
      <c r="AL745" s="271"/>
      <c r="AM745" s="271"/>
      <c r="AN745" s="271"/>
      <c r="AO745" s="271"/>
      <c r="AP745" s="271"/>
      <c r="AQ745" s="271"/>
      <c r="AR745" s="271"/>
      <c r="AS745" s="271"/>
      <c r="AT745" s="271"/>
      <c r="AU745" s="271"/>
      <c r="AV745" s="271"/>
      <c r="AW745" s="271"/>
      <c r="AX745" s="271"/>
      <c r="AY745" s="271"/>
      <c r="AZ745" s="271"/>
      <c r="BA745" s="271"/>
      <c r="BB745" s="271"/>
      <c r="BC745" s="271"/>
      <c r="BD745" s="271"/>
      <c r="BE745" s="271"/>
      <c r="BF745" s="271"/>
      <c r="BG745" s="271"/>
      <c r="BH745" s="271"/>
      <c r="BI745" s="271"/>
      <c r="BJ745" s="271"/>
      <c r="BK745" s="271"/>
      <c r="BL745" s="271"/>
      <c r="BM745" s="271"/>
      <c r="BN745" s="271"/>
      <c r="BO745" s="271"/>
      <c r="BP745" s="271"/>
      <c r="BQ745" s="271"/>
      <c r="BR745" s="271"/>
      <c r="BS745" s="271"/>
      <c r="BT745" s="271"/>
      <c r="BU745" s="271"/>
      <c r="BV745" s="271"/>
      <c r="BW745" s="271"/>
      <c r="BX745" s="271"/>
      <c r="BY745" s="271"/>
      <c r="BZ745" s="271"/>
      <c r="CA745" s="271"/>
      <c r="CB745" s="271"/>
      <c r="CC745" s="271"/>
      <c r="CD745" s="271"/>
      <c r="CE745" s="271"/>
    </row>
    <row r="746" spans="1:83" ht="12.65" customHeight="1">
      <c r="A746" s="209" t="e">
        <f>RIGHT($C$83,3)&amp;"*"&amp;RIGHT($C$82,4)&amp;"*"&amp;O$55&amp;"*"&amp;"A"</f>
        <v>#VALUE!</v>
      </c>
      <c r="B746" s="270">
        <f>ROUND(O59,0)</f>
        <v>0</v>
      </c>
      <c r="C746" s="272">
        <f>ROUND(O60,2)</f>
        <v>0</v>
      </c>
      <c r="D746" s="270">
        <f>ROUND(O61,0)</f>
        <v>0</v>
      </c>
      <c r="E746" s="270">
        <f>ROUND(O62,0)</f>
        <v>0</v>
      </c>
      <c r="F746" s="270">
        <f>ROUND(O63,0)</f>
        <v>0</v>
      </c>
      <c r="G746" s="270">
        <f>ROUND(O64,0)</f>
        <v>0</v>
      </c>
      <c r="H746" s="270">
        <f>ROUND(O65,0)</f>
        <v>0</v>
      </c>
      <c r="I746" s="270">
        <f>ROUND(O66,0)</f>
        <v>0</v>
      </c>
      <c r="J746" s="270">
        <f>ROUND(O67,0)</f>
        <v>0</v>
      </c>
      <c r="K746" s="270">
        <f>ROUND(O68,0)</f>
        <v>0</v>
      </c>
      <c r="L746" s="270">
        <f>ROUND(O69,0)</f>
        <v>0</v>
      </c>
      <c r="M746" s="270">
        <f>ROUND(O70,0)</f>
        <v>0</v>
      </c>
      <c r="N746" s="270">
        <f>ROUND(O75,0)</f>
        <v>0</v>
      </c>
      <c r="O746" s="270">
        <f>ROUND(O73,0)</f>
        <v>0</v>
      </c>
      <c r="P746" s="270">
        <f>IF(O76&gt;0,ROUND(O76,0),0)</f>
        <v>0</v>
      </c>
      <c r="Q746" s="270">
        <f>IF(O77&gt;0,ROUND(O77,0),0)</f>
        <v>0</v>
      </c>
      <c r="R746" s="270">
        <f>IF(O78&gt;0,ROUND(O78,0),0)</f>
        <v>0</v>
      </c>
      <c r="S746" s="270">
        <f>IF(O79&gt;0,ROUND(O79,0),0)</f>
        <v>0</v>
      </c>
      <c r="T746" s="272">
        <f>IF(O80&gt;0,ROUND(O80,2),0)</f>
        <v>0</v>
      </c>
      <c r="U746" s="270"/>
      <c r="V746" s="271"/>
      <c r="W746" s="270"/>
      <c r="X746" s="270"/>
      <c r="Y746" s="270">
        <f t="shared" si="21"/>
        <v>0</v>
      </c>
      <c r="Z746" s="271"/>
      <c r="AA746" s="271"/>
      <c r="AB746" s="271"/>
      <c r="AC746" s="271"/>
      <c r="AD746" s="271"/>
      <c r="AE746" s="271"/>
      <c r="AF746" s="271"/>
      <c r="AG746" s="271"/>
      <c r="AH746" s="271"/>
      <c r="AI746" s="271"/>
      <c r="AJ746" s="271"/>
      <c r="AK746" s="271"/>
      <c r="AL746" s="271"/>
      <c r="AM746" s="271"/>
      <c r="AN746" s="271"/>
      <c r="AO746" s="271"/>
      <c r="AP746" s="271"/>
      <c r="AQ746" s="271"/>
      <c r="AR746" s="271"/>
      <c r="AS746" s="271"/>
      <c r="AT746" s="271"/>
      <c r="AU746" s="271"/>
      <c r="AV746" s="271"/>
      <c r="AW746" s="271"/>
      <c r="AX746" s="271"/>
      <c r="AY746" s="271"/>
      <c r="AZ746" s="271"/>
      <c r="BA746" s="271"/>
      <c r="BB746" s="271"/>
      <c r="BC746" s="271"/>
      <c r="BD746" s="271"/>
      <c r="BE746" s="271"/>
      <c r="BF746" s="271"/>
      <c r="BG746" s="271"/>
      <c r="BH746" s="271"/>
      <c r="BI746" s="271"/>
      <c r="BJ746" s="271"/>
      <c r="BK746" s="271"/>
      <c r="BL746" s="271"/>
      <c r="BM746" s="271"/>
      <c r="BN746" s="271"/>
      <c r="BO746" s="271"/>
      <c r="BP746" s="271"/>
      <c r="BQ746" s="271"/>
      <c r="BR746" s="271"/>
      <c r="BS746" s="271"/>
      <c r="BT746" s="271"/>
      <c r="BU746" s="271"/>
      <c r="BV746" s="271"/>
      <c r="BW746" s="271"/>
      <c r="BX746" s="271"/>
      <c r="BY746" s="271"/>
      <c r="BZ746" s="271"/>
      <c r="CA746" s="271"/>
      <c r="CB746" s="271"/>
      <c r="CC746" s="271"/>
      <c r="CD746" s="271"/>
      <c r="CE746" s="271"/>
    </row>
    <row r="747" spans="1:83" ht="12.65" customHeight="1">
      <c r="A747" s="209" t="e">
        <f>RIGHT($C$83,3)&amp;"*"&amp;RIGHT($C$82,4)&amp;"*"&amp;P$55&amp;"*"&amp;"A"</f>
        <v>#VALUE!</v>
      </c>
      <c r="B747" s="270">
        <f>ROUND(P59,0)</f>
        <v>0</v>
      </c>
      <c r="C747" s="272">
        <f>ROUND(P60,2)</f>
        <v>0</v>
      </c>
      <c r="D747" s="270">
        <f>ROUND(P61,0)</f>
        <v>0</v>
      </c>
      <c r="E747" s="270">
        <f>ROUND(P62,0)</f>
        <v>0</v>
      </c>
      <c r="F747" s="270">
        <f>ROUND(P63,0)</f>
        <v>0</v>
      </c>
      <c r="G747" s="270">
        <f>ROUND(P64,0)</f>
        <v>0</v>
      </c>
      <c r="H747" s="270">
        <f>ROUND(P65,0)</f>
        <v>0</v>
      </c>
      <c r="I747" s="270">
        <f>ROUND(P66,0)</f>
        <v>0</v>
      </c>
      <c r="J747" s="270">
        <f>ROUND(P67,0)</f>
        <v>0</v>
      </c>
      <c r="K747" s="270">
        <f>ROUND(P68,0)</f>
        <v>0</v>
      </c>
      <c r="L747" s="270">
        <f>ROUND(P69,0)</f>
        <v>0</v>
      </c>
      <c r="M747" s="270">
        <f>ROUND(P70,0)</f>
        <v>0</v>
      </c>
      <c r="N747" s="270">
        <f>ROUND(P75,0)</f>
        <v>0</v>
      </c>
      <c r="O747" s="270">
        <f>ROUND(P73,0)</f>
        <v>0</v>
      </c>
      <c r="P747" s="270">
        <f>IF(P76&gt;0,ROUND(P76,0),0)</f>
        <v>0</v>
      </c>
      <c r="Q747" s="270">
        <f>IF(P77&gt;0,ROUND(P77,0),0)</f>
        <v>0</v>
      </c>
      <c r="R747" s="270">
        <f>IF(P78&gt;0,ROUND(P78,0),0)</f>
        <v>0</v>
      </c>
      <c r="S747" s="270">
        <f>IF(P79&gt;0,ROUND(P79,0),0)</f>
        <v>0</v>
      </c>
      <c r="T747" s="272">
        <f>IF(P80&gt;0,ROUND(P80,2),0)</f>
        <v>0</v>
      </c>
      <c r="U747" s="270"/>
      <c r="V747" s="271"/>
      <c r="W747" s="270"/>
      <c r="X747" s="270"/>
      <c r="Y747" s="270">
        <f t="shared" si="21"/>
        <v>0</v>
      </c>
      <c r="Z747" s="271"/>
      <c r="AA747" s="271"/>
      <c r="AB747" s="271"/>
      <c r="AC747" s="271"/>
      <c r="AD747" s="271"/>
      <c r="AE747" s="271"/>
      <c r="AF747" s="271"/>
      <c r="AG747" s="271"/>
      <c r="AH747" s="271"/>
      <c r="AI747" s="271"/>
      <c r="AJ747" s="271"/>
      <c r="AK747" s="271"/>
      <c r="AL747" s="271"/>
      <c r="AM747" s="271"/>
      <c r="AN747" s="271"/>
      <c r="AO747" s="271"/>
      <c r="AP747" s="271"/>
      <c r="AQ747" s="271"/>
      <c r="AR747" s="271"/>
      <c r="AS747" s="271"/>
      <c r="AT747" s="271"/>
      <c r="AU747" s="271"/>
      <c r="AV747" s="271"/>
      <c r="AW747" s="271"/>
      <c r="AX747" s="271"/>
      <c r="AY747" s="271"/>
      <c r="AZ747" s="271"/>
      <c r="BA747" s="271"/>
      <c r="BB747" s="271"/>
      <c r="BC747" s="271"/>
      <c r="BD747" s="271"/>
      <c r="BE747" s="271"/>
      <c r="BF747" s="271"/>
      <c r="BG747" s="271"/>
      <c r="BH747" s="271"/>
      <c r="BI747" s="271"/>
      <c r="BJ747" s="271"/>
      <c r="BK747" s="271"/>
      <c r="BL747" s="271"/>
      <c r="BM747" s="271"/>
      <c r="BN747" s="271"/>
      <c r="BO747" s="271"/>
      <c r="BP747" s="271"/>
      <c r="BQ747" s="271"/>
      <c r="BR747" s="271"/>
      <c r="BS747" s="271"/>
      <c r="BT747" s="271"/>
      <c r="BU747" s="271"/>
      <c r="BV747" s="271"/>
      <c r="BW747" s="271"/>
      <c r="BX747" s="271"/>
      <c r="BY747" s="271"/>
      <c r="BZ747" s="271"/>
      <c r="CA747" s="271"/>
      <c r="CB747" s="271"/>
      <c r="CC747" s="271"/>
      <c r="CD747" s="271"/>
      <c r="CE747" s="271"/>
    </row>
    <row r="748" spans="1:83" ht="12.65" customHeight="1">
      <c r="A748" s="209" t="e">
        <f>RIGHT($C$83,3)&amp;"*"&amp;RIGHT($C$82,4)&amp;"*"&amp;Q$55&amp;"*"&amp;"A"</f>
        <v>#VALUE!</v>
      </c>
      <c r="B748" s="270">
        <f>ROUND(Q59,0)</f>
        <v>0</v>
      </c>
      <c r="C748" s="272">
        <f>ROUND(Q60,2)</f>
        <v>0</v>
      </c>
      <c r="D748" s="270">
        <f>ROUND(Q61,0)</f>
        <v>0</v>
      </c>
      <c r="E748" s="270">
        <f>ROUND(Q62,0)</f>
        <v>0</v>
      </c>
      <c r="F748" s="270">
        <f>ROUND(Q63,0)</f>
        <v>0</v>
      </c>
      <c r="G748" s="270">
        <f>ROUND(Q64,0)</f>
        <v>0</v>
      </c>
      <c r="H748" s="270">
        <f>ROUND(Q65,0)</f>
        <v>0</v>
      </c>
      <c r="I748" s="270">
        <f>ROUND(Q66,0)</f>
        <v>0</v>
      </c>
      <c r="J748" s="270">
        <f>ROUND(Q67,0)</f>
        <v>0</v>
      </c>
      <c r="K748" s="270">
        <f>ROUND(Q68,0)</f>
        <v>0</v>
      </c>
      <c r="L748" s="270">
        <f>ROUND(Q69,0)</f>
        <v>0</v>
      </c>
      <c r="M748" s="270">
        <f>ROUND(Q70,0)</f>
        <v>0</v>
      </c>
      <c r="N748" s="270">
        <f>ROUND(Q75,0)</f>
        <v>0</v>
      </c>
      <c r="O748" s="270">
        <f>ROUND(Q73,0)</f>
        <v>0</v>
      </c>
      <c r="P748" s="270">
        <f>IF(Q76&gt;0,ROUND(Q76,0),0)</f>
        <v>0</v>
      </c>
      <c r="Q748" s="270">
        <f>IF(Q77&gt;0,ROUND(Q77,0),0)</f>
        <v>0</v>
      </c>
      <c r="R748" s="270">
        <f>IF(Q78&gt;0,ROUND(Q78,0),0)</f>
        <v>0</v>
      </c>
      <c r="S748" s="270">
        <f>IF(Q79&gt;0,ROUND(Q79,0),0)</f>
        <v>0</v>
      </c>
      <c r="T748" s="272">
        <f>IF(Q80&gt;0,ROUND(Q80,2),0)</f>
        <v>0</v>
      </c>
      <c r="U748" s="270"/>
      <c r="V748" s="271"/>
      <c r="W748" s="270"/>
      <c r="X748" s="270"/>
      <c r="Y748" s="270">
        <f t="shared" si="21"/>
        <v>0</v>
      </c>
      <c r="Z748" s="271"/>
      <c r="AA748" s="271"/>
      <c r="AB748" s="271"/>
      <c r="AC748" s="271"/>
      <c r="AD748" s="271"/>
      <c r="AE748" s="271"/>
      <c r="AF748" s="271"/>
      <c r="AG748" s="271"/>
      <c r="AH748" s="271"/>
      <c r="AI748" s="271"/>
      <c r="AJ748" s="271"/>
      <c r="AK748" s="271"/>
      <c r="AL748" s="271"/>
      <c r="AM748" s="271"/>
      <c r="AN748" s="271"/>
      <c r="AO748" s="271"/>
      <c r="AP748" s="271"/>
      <c r="AQ748" s="271"/>
      <c r="AR748" s="271"/>
      <c r="AS748" s="271"/>
      <c r="AT748" s="271"/>
      <c r="AU748" s="271"/>
      <c r="AV748" s="271"/>
      <c r="AW748" s="271"/>
      <c r="AX748" s="271"/>
      <c r="AY748" s="271"/>
      <c r="AZ748" s="271"/>
      <c r="BA748" s="271"/>
      <c r="BB748" s="271"/>
      <c r="BC748" s="271"/>
      <c r="BD748" s="271"/>
      <c r="BE748" s="271"/>
      <c r="BF748" s="271"/>
      <c r="BG748" s="271"/>
      <c r="BH748" s="271"/>
      <c r="BI748" s="271"/>
      <c r="BJ748" s="271"/>
      <c r="BK748" s="271"/>
      <c r="BL748" s="271"/>
      <c r="BM748" s="271"/>
      <c r="BN748" s="271"/>
      <c r="BO748" s="271"/>
      <c r="BP748" s="271"/>
      <c r="BQ748" s="271"/>
      <c r="BR748" s="271"/>
      <c r="BS748" s="271"/>
      <c r="BT748" s="271"/>
      <c r="BU748" s="271"/>
      <c r="BV748" s="271"/>
      <c r="BW748" s="271"/>
      <c r="BX748" s="271"/>
      <c r="BY748" s="271"/>
      <c r="BZ748" s="271"/>
      <c r="CA748" s="271"/>
      <c r="CB748" s="271"/>
      <c r="CC748" s="271"/>
      <c r="CD748" s="271"/>
      <c r="CE748" s="271"/>
    </row>
    <row r="749" spans="1:83" ht="12.65" customHeight="1">
      <c r="A749" s="209" t="e">
        <f>RIGHT($C$83,3)&amp;"*"&amp;RIGHT($C$82,4)&amp;"*"&amp;R$55&amp;"*"&amp;"A"</f>
        <v>#VALUE!</v>
      </c>
      <c r="B749" s="270">
        <f>ROUND(R59,0)</f>
        <v>0</v>
      </c>
      <c r="C749" s="272">
        <f>ROUND(R60,2)</f>
        <v>0</v>
      </c>
      <c r="D749" s="270">
        <f>ROUND(R61,0)</f>
        <v>0</v>
      </c>
      <c r="E749" s="270">
        <f>ROUND(R62,0)</f>
        <v>0</v>
      </c>
      <c r="F749" s="270">
        <f>ROUND(R63,0)</f>
        <v>0</v>
      </c>
      <c r="G749" s="270">
        <f>ROUND(R64,0)</f>
        <v>0</v>
      </c>
      <c r="H749" s="270">
        <f>ROUND(R65,0)</f>
        <v>0</v>
      </c>
      <c r="I749" s="270">
        <f>ROUND(R66,0)</f>
        <v>0</v>
      </c>
      <c r="J749" s="270">
        <f>ROUND(R67,0)</f>
        <v>0</v>
      </c>
      <c r="K749" s="270">
        <f>ROUND(R68,0)</f>
        <v>0</v>
      </c>
      <c r="L749" s="270">
        <f>ROUND(R69,0)</f>
        <v>0</v>
      </c>
      <c r="M749" s="270">
        <f>ROUND(R70,0)</f>
        <v>0</v>
      </c>
      <c r="N749" s="270">
        <f>ROUND(R75,0)</f>
        <v>0</v>
      </c>
      <c r="O749" s="270">
        <f>ROUND(R73,0)</f>
        <v>0</v>
      </c>
      <c r="P749" s="270">
        <f>IF(R76&gt;0,ROUND(R76,0),0)</f>
        <v>0</v>
      </c>
      <c r="Q749" s="270">
        <f>IF(R77&gt;0,ROUND(R77,0),0)</f>
        <v>0</v>
      </c>
      <c r="R749" s="270">
        <f>IF(R78&gt;0,ROUND(R78,0),0)</f>
        <v>0</v>
      </c>
      <c r="S749" s="270">
        <f>IF(R79&gt;0,ROUND(R79,0),0)</f>
        <v>0</v>
      </c>
      <c r="T749" s="272">
        <f>IF(R80&gt;0,ROUND(R80,2),0)</f>
        <v>0</v>
      </c>
      <c r="U749" s="270"/>
      <c r="V749" s="271"/>
      <c r="W749" s="270"/>
      <c r="X749" s="270"/>
      <c r="Y749" s="270">
        <f t="shared" si="21"/>
        <v>0</v>
      </c>
      <c r="Z749" s="271"/>
      <c r="AA749" s="271"/>
      <c r="AB749" s="271"/>
      <c r="AC749" s="271"/>
      <c r="AD749" s="271"/>
      <c r="AE749" s="271"/>
      <c r="AF749" s="271"/>
      <c r="AG749" s="271"/>
      <c r="AH749" s="271"/>
      <c r="AI749" s="271"/>
      <c r="AJ749" s="271"/>
      <c r="AK749" s="271"/>
      <c r="AL749" s="271"/>
      <c r="AM749" s="271"/>
      <c r="AN749" s="271"/>
      <c r="AO749" s="271"/>
      <c r="AP749" s="271"/>
      <c r="AQ749" s="271"/>
      <c r="AR749" s="271"/>
      <c r="AS749" s="271"/>
      <c r="AT749" s="271"/>
      <c r="AU749" s="271"/>
      <c r="AV749" s="271"/>
      <c r="AW749" s="271"/>
      <c r="AX749" s="271"/>
      <c r="AY749" s="271"/>
      <c r="AZ749" s="271"/>
      <c r="BA749" s="271"/>
      <c r="BB749" s="271"/>
      <c r="BC749" s="271"/>
      <c r="BD749" s="271"/>
      <c r="BE749" s="271"/>
      <c r="BF749" s="271"/>
      <c r="BG749" s="271"/>
      <c r="BH749" s="271"/>
      <c r="BI749" s="271"/>
      <c r="BJ749" s="271"/>
      <c r="BK749" s="271"/>
      <c r="BL749" s="271"/>
      <c r="BM749" s="271"/>
      <c r="BN749" s="271"/>
      <c r="BO749" s="271"/>
      <c r="BP749" s="271"/>
      <c r="BQ749" s="271"/>
      <c r="BR749" s="271"/>
      <c r="BS749" s="271"/>
      <c r="BT749" s="271"/>
      <c r="BU749" s="271"/>
      <c r="BV749" s="271"/>
      <c r="BW749" s="271"/>
      <c r="BX749" s="271"/>
      <c r="BY749" s="271"/>
      <c r="BZ749" s="271"/>
      <c r="CA749" s="271"/>
      <c r="CB749" s="271"/>
      <c r="CC749" s="271"/>
      <c r="CD749" s="271"/>
      <c r="CE749" s="271"/>
    </row>
    <row r="750" spans="1:83" ht="12.65" customHeight="1">
      <c r="A750" s="209" t="e">
        <f>RIGHT($C$83,3)&amp;"*"&amp;RIGHT($C$82,4)&amp;"*"&amp;S$55&amp;"*"&amp;"A"</f>
        <v>#VALUE!</v>
      </c>
      <c r="B750" s="270"/>
      <c r="C750" s="272">
        <f>ROUND(S60,2)</f>
        <v>0</v>
      </c>
      <c r="D750" s="270">
        <f>ROUND(S61,0)</f>
        <v>0</v>
      </c>
      <c r="E750" s="270">
        <f>ROUND(S62,0)</f>
        <v>0</v>
      </c>
      <c r="F750" s="270">
        <f>ROUND(S63,0)</f>
        <v>0</v>
      </c>
      <c r="G750" s="270">
        <f>ROUND(S64,0)</f>
        <v>39519</v>
      </c>
      <c r="H750" s="270">
        <f>ROUND(S65,0)</f>
        <v>0</v>
      </c>
      <c r="I750" s="270">
        <f>ROUND(S66,0)</f>
        <v>0</v>
      </c>
      <c r="J750" s="270">
        <f>ROUND(S67,0)</f>
        <v>0</v>
      </c>
      <c r="K750" s="270">
        <f>ROUND(S68,0)</f>
        <v>0</v>
      </c>
      <c r="L750" s="270">
        <f>ROUND(S69,0)</f>
        <v>0</v>
      </c>
      <c r="M750" s="270">
        <f>ROUND(S70,0)</f>
        <v>0</v>
      </c>
      <c r="N750" s="270">
        <f>ROUND(S75,0)</f>
        <v>422508</v>
      </c>
      <c r="O750" s="270">
        <f>ROUND(S73,0)</f>
        <v>302250</v>
      </c>
      <c r="P750" s="270">
        <f>IF(S76&gt;0,ROUND(S76,0),0)</f>
        <v>0</v>
      </c>
      <c r="Q750" s="270">
        <f>IF(S77&gt;0,ROUND(S77,0),0)</f>
        <v>0</v>
      </c>
      <c r="R750" s="270">
        <f>IF(S78&gt;0,ROUND(S78,0),0)</f>
        <v>0</v>
      </c>
      <c r="S750" s="270">
        <f>IF(S79&gt;0,ROUND(S79,0),0)</f>
        <v>41</v>
      </c>
      <c r="T750" s="272">
        <f>IF(S80&gt;0,ROUND(S80,2),0)</f>
        <v>0</v>
      </c>
      <c r="U750" s="270"/>
      <c r="V750" s="271"/>
      <c r="W750" s="270"/>
      <c r="X750" s="270"/>
      <c r="Y750" s="270">
        <f t="shared" si="21"/>
        <v>46936</v>
      </c>
      <c r="Z750" s="271"/>
      <c r="AA750" s="271"/>
      <c r="AB750" s="271"/>
      <c r="AC750" s="271"/>
      <c r="AD750" s="271"/>
      <c r="AE750" s="271"/>
      <c r="AF750" s="271"/>
      <c r="AG750" s="271"/>
      <c r="AH750" s="271"/>
      <c r="AI750" s="271"/>
      <c r="AJ750" s="271"/>
      <c r="AK750" s="271"/>
      <c r="AL750" s="271"/>
      <c r="AM750" s="271"/>
      <c r="AN750" s="271"/>
      <c r="AO750" s="271"/>
      <c r="AP750" s="271"/>
      <c r="AQ750" s="271"/>
      <c r="AR750" s="271"/>
      <c r="AS750" s="271"/>
      <c r="AT750" s="271"/>
      <c r="AU750" s="271"/>
      <c r="AV750" s="271"/>
      <c r="AW750" s="271"/>
      <c r="AX750" s="271"/>
      <c r="AY750" s="271"/>
      <c r="AZ750" s="271"/>
      <c r="BA750" s="271"/>
      <c r="BB750" s="271"/>
      <c r="BC750" s="271"/>
      <c r="BD750" s="271"/>
      <c r="BE750" s="271"/>
      <c r="BF750" s="271"/>
      <c r="BG750" s="271"/>
      <c r="BH750" s="271"/>
      <c r="BI750" s="271"/>
      <c r="BJ750" s="271"/>
      <c r="BK750" s="271"/>
      <c r="BL750" s="271"/>
      <c r="BM750" s="271"/>
      <c r="BN750" s="271"/>
      <c r="BO750" s="271"/>
      <c r="BP750" s="271"/>
      <c r="BQ750" s="271"/>
      <c r="BR750" s="271"/>
      <c r="BS750" s="271"/>
      <c r="BT750" s="271"/>
      <c r="BU750" s="271"/>
      <c r="BV750" s="271"/>
      <c r="BW750" s="271"/>
      <c r="BX750" s="271"/>
      <c r="BY750" s="271"/>
      <c r="BZ750" s="271"/>
      <c r="CA750" s="271"/>
      <c r="CB750" s="271"/>
      <c r="CC750" s="271"/>
      <c r="CD750" s="271"/>
      <c r="CE750" s="271"/>
    </row>
    <row r="751" spans="1:83" ht="12.65" customHeight="1">
      <c r="A751" s="209" t="e">
        <f>RIGHT($C$83,3)&amp;"*"&amp;RIGHT($C$82,4)&amp;"*"&amp;T$55&amp;"*"&amp;"A"</f>
        <v>#VALUE!</v>
      </c>
      <c r="B751" s="270"/>
      <c r="C751" s="272">
        <f>ROUND(T60,2)</f>
        <v>0</v>
      </c>
      <c r="D751" s="270">
        <f>ROUND(T61,0)</f>
        <v>0</v>
      </c>
      <c r="E751" s="270">
        <f>ROUND(T62,0)</f>
        <v>0</v>
      </c>
      <c r="F751" s="270">
        <f>ROUND(T63,0)</f>
        <v>0</v>
      </c>
      <c r="G751" s="270">
        <f>ROUND(T64,0)</f>
        <v>0</v>
      </c>
      <c r="H751" s="270">
        <f>ROUND(T65,0)</f>
        <v>0</v>
      </c>
      <c r="I751" s="270">
        <f>ROUND(T66,0)</f>
        <v>0</v>
      </c>
      <c r="J751" s="270">
        <f>ROUND(T67,0)</f>
        <v>0</v>
      </c>
      <c r="K751" s="270">
        <f>ROUND(T68,0)</f>
        <v>0</v>
      </c>
      <c r="L751" s="270">
        <f>ROUND(T69,0)</f>
        <v>0</v>
      </c>
      <c r="M751" s="270">
        <f>ROUND(T70,0)</f>
        <v>0</v>
      </c>
      <c r="N751" s="270">
        <f>ROUND(T75,0)</f>
        <v>0</v>
      </c>
      <c r="O751" s="270">
        <f>ROUND(T73,0)</f>
        <v>0</v>
      </c>
      <c r="P751" s="270">
        <f>IF(T76&gt;0,ROUND(T76,0),0)</f>
        <v>0</v>
      </c>
      <c r="Q751" s="270">
        <f>IF(T77&gt;0,ROUND(T77,0),0)</f>
        <v>0</v>
      </c>
      <c r="R751" s="270">
        <f>IF(T78&gt;0,ROUND(T78,0),0)</f>
        <v>0</v>
      </c>
      <c r="S751" s="270">
        <f>IF(T79&gt;0,ROUND(T79,0),0)</f>
        <v>0</v>
      </c>
      <c r="T751" s="272">
        <f>IF(T80&gt;0,ROUND(T80,2),0)</f>
        <v>0</v>
      </c>
      <c r="U751" s="270"/>
      <c r="V751" s="271"/>
      <c r="W751" s="270"/>
      <c r="X751" s="270"/>
      <c r="Y751" s="270">
        <f t="shared" si="21"/>
        <v>0</v>
      </c>
      <c r="Z751" s="271"/>
      <c r="AA751" s="271"/>
      <c r="AB751" s="271"/>
      <c r="AC751" s="271"/>
      <c r="AD751" s="271"/>
      <c r="AE751" s="271"/>
      <c r="AF751" s="271"/>
      <c r="AG751" s="271"/>
      <c r="AH751" s="271"/>
      <c r="AI751" s="271"/>
      <c r="AJ751" s="271"/>
      <c r="AK751" s="271"/>
      <c r="AL751" s="271"/>
      <c r="AM751" s="271"/>
      <c r="AN751" s="271"/>
      <c r="AO751" s="271"/>
      <c r="AP751" s="271"/>
      <c r="AQ751" s="271"/>
      <c r="AR751" s="271"/>
      <c r="AS751" s="271"/>
      <c r="AT751" s="271"/>
      <c r="AU751" s="271"/>
      <c r="AV751" s="271"/>
      <c r="AW751" s="271"/>
      <c r="AX751" s="271"/>
      <c r="AY751" s="271"/>
      <c r="AZ751" s="271"/>
      <c r="BA751" s="271"/>
      <c r="BB751" s="271"/>
      <c r="BC751" s="271"/>
      <c r="BD751" s="271"/>
      <c r="BE751" s="271"/>
      <c r="BF751" s="271"/>
      <c r="BG751" s="271"/>
      <c r="BH751" s="271"/>
      <c r="BI751" s="271"/>
      <c r="BJ751" s="271"/>
      <c r="BK751" s="271"/>
      <c r="BL751" s="271"/>
      <c r="BM751" s="271"/>
      <c r="BN751" s="271"/>
      <c r="BO751" s="271"/>
      <c r="BP751" s="271"/>
      <c r="BQ751" s="271"/>
      <c r="BR751" s="271"/>
      <c r="BS751" s="271"/>
      <c r="BT751" s="271"/>
      <c r="BU751" s="271"/>
      <c r="BV751" s="271"/>
      <c r="BW751" s="271"/>
      <c r="BX751" s="271"/>
      <c r="BY751" s="271"/>
      <c r="BZ751" s="271"/>
      <c r="CA751" s="271"/>
      <c r="CB751" s="271"/>
      <c r="CC751" s="271"/>
      <c r="CD751" s="271"/>
      <c r="CE751" s="271"/>
    </row>
    <row r="752" spans="1:83" ht="12.65" customHeight="1">
      <c r="A752" s="209" t="e">
        <f>RIGHT($C$83,3)&amp;"*"&amp;RIGHT($C$82,4)&amp;"*"&amp;U$55&amp;"*"&amp;"A"</f>
        <v>#VALUE!</v>
      </c>
      <c r="B752" s="270">
        <f>ROUND(U59,0)</f>
        <v>30804</v>
      </c>
      <c r="C752" s="272">
        <f>ROUND(U60,2)</f>
        <v>5.0599999999999996</v>
      </c>
      <c r="D752" s="270">
        <f>ROUND(U61,0)</f>
        <v>355996</v>
      </c>
      <c r="E752" s="270">
        <f>ROUND(U62,0)</f>
        <v>68470</v>
      </c>
      <c r="F752" s="270">
        <f>ROUND(U63,0)</f>
        <v>7200</v>
      </c>
      <c r="G752" s="270">
        <f>ROUND(U64,0)</f>
        <v>250711</v>
      </c>
      <c r="H752" s="270">
        <f>ROUND(U65,0)</f>
        <v>0</v>
      </c>
      <c r="I752" s="270">
        <f>ROUND(U66,0)</f>
        <v>159650</v>
      </c>
      <c r="J752" s="270">
        <f>ROUND(U67,0)</f>
        <v>18213</v>
      </c>
      <c r="K752" s="270">
        <f>ROUND(U68,0)</f>
        <v>-430</v>
      </c>
      <c r="L752" s="270">
        <f>ROUND(U69,0)</f>
        <v>6941</v>
      </c>
      <c r="M752" s="270">
        <f>ROUND(U70,0)</f>
        <v>0</v>
      </c>
      <c r="N752" s="270">
        <f>ROUND(U75,0)</f>
        <v>3340652</v>
      </c>
      <c r="O752" s="270">
        <f>ROUND(U73,0)</f>
        <v>544367</v>
      </c>
      <c r="P752" s="270">
        <f>IF(U76&gt;0,ROUND(U76,0),0)</f>
        <v>939</v>
      </c>
      <c r="Q752" s="270">
        <f>IF(U78&gt;0,ROUND(U78,0),0)</f>
        <v>277</v>
      </c>
      <c r="R752" s="270" t="e">
        <f>IF(#REF!&gt;0,ROUND(#REF!,0),0)</f>
        <v>#REF!</v>
      </c>
      <c r="S752" s="270">
        <f>IF(U79&gt;0,ROUND(U79,0),0)</f>
        <v>3</v>
      </c>
      <c r="T752" s="272">
        <f>IF(U80&gt;0,ROUND(U80,2),0)</f>
        <v>0</v>
      </c>
      <c r="U752" s="270"/>
      <c r="V752" s="271"/>
      <c r="W752" s="270"/>
      <c r="X752" s="270"/>
      <c r="Y752" s="270">
        <f t="shared" si="21"/>
        <v>507578</v>
      </c>
      <c r="Z752" s="271"/>
      <c r="AA752" s="271"/>
      <c r="AB752" s="271"/>
      <c r="AC752" s="271"/>
      <c r="AD752" s="271"/>
      <c r="AE752" s="271"/>
      <c r="AF752" s="271"/>
      <c r="AG752" s="271"/>
      <c r="AH752" s="271"/>
      <c r="AI752" s="271"/>
      <c r="AJ752" s="271"/>
      <c r="AK752" s="271"/>
      <c r="AL752" s="271"/>
      <c r="AM752" s="271"/>
      <c r="AN752" s="271"/>
      <c r="AO752" s="271"/>
      <c r="AP752" s="271"/>
      <c r="AQ752" s="271"/>
      <c r="AR752" s="271"/>
      <c r="AS752" s="271"/>
      <c r="AT752" s="271"/>
      <c r="AU752" s="271"/>
      <c r="AV752" s="271"/>
      <c r="AW752" s="271"/>
      <c r="AX752" s="271"/>
      <c r="AY752" s="271"/>
      <c r="AZ752" s="271"/>
      <c r="BA752" s="271"/>
      <c r="BB752" s="271"/>
      <c r="BC752" s="271"/>
      <c r="BD752" s="271"/>
      <c r="BE752" s="271"/>
      <c r="BF752" s="271"/>
      <c r="BG752" s="271"/>
      <c r="BH752" s="271"/>
      <c r="BI752" s="271"/>
      <c r="BJ752" s="271"/>
      <c r="BK752" s="271"/>
      <c r="BL752" s="271"/>
      <c r="BM752" s="271"/>
      <c r="BN752" s="271"/>
      <c r="BO752" s="271"/>
      <c r="BP752" s="271"/>
      <c r="BQ752" s="271"/>
      <c r="BR752" s="271"/>
      <c r="BS752" s="271"/>
      <c r="BT752" s="271"/>
      <c r="BU752" s="271"/>
      <c r="BV752" s="271"/>
      <c r="BW752" s="271"/>
      <c r="BX752" s="271"/>
      <c r="BY752" s="271"/>
      <c r="BZ752" s="271"/>
      <c r="CA752" s="271"/>
      <c r="CB752" s="271"/>
      <c r="CC752" s="271"/>
      <c r="CD752" s="271"/>
      <c r="CE752" s="271"/>
    </row>
    <row r="753" spans="1:83" ht="12.65" customHeight="1">
      <c r="A753" s="209" t="e">
        <f>RIGHT($C$83,3)&amp;"*"&amp;RIGHT($C$82,4)&amp;"*"&amp;V$55&amp;"*"&amp;"A"</f>
        <v>#VALUE!</v>
      </c>
      <c r="B753" s="270">
        <f>ROUND(V59,0)</f>
        <v>0</v>
      </c>
      <c r="C753" s="272">
        <f>ROUND(V60,2)</f>
        <v>0</v>
      </c>
      <c r="D753" s="270">
        <f>ROUND(V61,0)</f>
        <v>0</v>
      </c>
      <c r="E753" s="270">
        <f>ROUND(V62,0)</f>
        <v>0</v>
      </c>
      <c r="F753" s="270">
        <f>ROUND(V63,0)</f>
        <v>0</v>
      </c>
      <c r="G753" s="270">
        <f>ROUND(V64,0)</f>
        <v>0</v>
      </c>
      <c r="H753" s="270">
        <f>ROUND(V65,0)</f>
        <v>0</v>
      </c>
      <c r="I753" s="270">
        <f>ROUND(V66,0)</f>
        <v>0</v>
      </c>
      <c r="J753" s="270">
        <f>ROUND(V67,0)</f>
        <v>0</v>
      </c>
      <c r="K753" s="270">
        <f>ROUND(V68,0)</f>
        <v>0</v>
      </c>
      <c r="L753" s="270">
        <f>ROUND(V69,0)</f>
        <v>0</v>
      </c>
      <c r="M753" s="270">
        <f>ROUND(V70,0)</f>
        <v>0</v>
      </c>
      <c r="N753" s="270">
        <f>ROUND(V75,0)</f>
        <v>0</v>
      </c>
      <c r="O753" s="270">
        <f>ROUND(V73,0)</f>
        <v>0</v>
      </c>
      <c r="P753" s="270">
        <f>IF(V76&gt;0,ROUND(V76,0),0)</f>
        <v>0</v>
      </c>
      <c r="Q753" s="270">
        <f>IF(V77&gt;0,ROUND(V77,0),0)</f>
        <v>0</v>
      </c>
      <c r="R753" s="270">
        <f>IF(V78&gt;0,ROUND(V78,0),0)</f>
        <v>0</v>
      </c>
      <c r="S753" s="270">
        <f>IF(V79&gt;0,ROUND(V79,0),0)</f>
        <v>0</v>
      </c>
      <c r="T753" s="272">
        <f>IF(V80&gt;0,ROUND(V80,2),0)</f>
        <v>0</v>
      </c>
      <c r="U753" s="270"/>
      <c r="V753" s="271"/>
      <c r="W753" s="270"/>
      <c r="X753" s="270"/>
      <c r="Y753" s="270">
        <f t="shared" si="21"/>
        <v>0</v>
      </c>
      <c r="Z753" s="271"/>
      <c r="AA753" s="271"/>
      <c r="AB753" s="271"/>
      <c r="AC753" s="271"/>
      <c r="AD753" s="271"/>
      <c r="AE753" s="271"/>
      <c r="AF753" s="271"/>
      <c r="AG753" s="271"/>
      <c r="AH753" s="271"/>
      <c r="AI753" s="271"/>
      <c r="AJ753" s="271"/>
      <c r="AK753" s="271"/>
      <c r="AL753" s="271"/>
      <c r="AM753" s="271"/>
      <c r="AN753" s="271"/>
      <c r="AO753" s="271"/>
      <c r="AP753" s="271"/>
      <c r="AQ753" s="271"/>
      <c r="AR753" s="271"/>
      <c r="AS753" s="271"/>
      <c r="AT753" s="271"/>
      <c r="AU753" s="271"/>
      <c r="AV753" s="271"/>
      <c r="AW753" s="271"/>
      <c r="AX753" s="271"/>
      <c r="AY753" s="271"/>
      <c r="AZ753" s="271"/>
      <c r="BA753" s="271"/>
      <c r="BB753" s="271"/>
      <c r="BC753" s="271"/>
      <c r="BD753" s="271"/>
      <c r="BE753" s="271"/>
      <c r="BF753" s="271"/>
      <c r="BG753" s="271"/>
      <c r="BH753" s="271"/>
      <c r="BI753" s="271"/>
      <c r="BJ753" s="271"/>
      <c r="BK753" s="271"/>
      <c r="BL753" s="271"/>
      <c r="BM753" s="271"/>
      <c r="BN753" s="271"/>
      <c r="BO753" s="271"/>
      <c r="BP753" s="271"/>
      <c r="BQ753" s="271"/>
      <c r="BR753" s="271"/>
      <c r="BS753" s="271"/>
      <c r="BT753" s="271"/>
      <c r="BU753" s="271"/>
      <c r="BV753" s="271"/>
      <c r="BW753" s="271"/>
      <c r="BX753" s="271"/>
      <c r="BY753" s="271"/>
      <c r="BZ753" s="271"/>
      <c r="CA753" s="271"/>
      <c r="CB753" s="271"/>
      <c r="CC753" s="271"/>
      <c r="CD753" s="271"/>
      <c r="CE753" s="271"/>
    </row>
    <row r="754" spans="1:83" ht="12.65" customHeight="1">
      <c r="A754" s="209" t="e">
        <f>RIGHT($C$83,3)&amp;"*"&amp;RIGHT($C$82,4)&amp;"*"&amp;W$55&amp;"*"&amp;"A"</f>
        <v>#VALUE!</v>
      </c>
      <c r="B754" s="270">
        <f>ROUND(W59,0)</f>
        <v>178</v>
      </c>
      <c r="C754" s="272">
        <f>ROUND(W60,2)</f>
        <v>0.17</v>
      </c>
      <c r="D754" s="270">
        <f>ROUND(W61,0)</f>
        <v>13262</v>
      </c>
      <c r="E754" s="270">
        <f>ROUND(W62,0)</f>
        <v>2551</v>
      </c>
      <c r="F754" s="270">
        <f>ROUND(W63,0)</f>
        <v>0</v>
      </c>
      <c r="G754" s="270">
        <f>ROUND(W64,0)</f>
        <v>1032</v>
      </c>
      <c r="H754" s="270">
        <f>ROUND(W65,0)</f>
        <v>22018</v>
      </c>
      <c r="I754" s="270">
        <f>ROUND(W66,0)</f>
        <v>116100</v>
      </c>
      <c r="J754" s="270">
        <f>ROUND(W67,0)</f>
        <v>1533</v>
      </c>
      <c r="K754" s="270">
        <f>ROUND(W68,0)</f>
        <v>0</v>
      </c>
      <c r="L754" s="270">
        <f>ROUND(W69,0)</f>
        <v>949</v>
      </c>
      <c r="M754" s="270">
        <f>ROUND(W70,0)</f>
        <v>0</v>
      </c>
      <c r="N754" s="270">
        <f>ROUND(W75,0)</f>
        <v>211780</v>
      </c>
      <c r="O754" s="270">
        <f>ROUND(W73,0)</f>
        <v>22117</v>
      </c>
      <c r="P754" s="270">
        <f>IF(W76&gt;0,ROUND(W76,0),0)</f>
        <v>79</v>
      </c>
      <c r="Q754" s="270">
        <f>IF(W77&gt;0,ROUND(W77,0),0)</f>
        <v>0</v>
      </c>
      <c r="R754" s="270">
        <f>IF(W78&gt;0,ROUND(W78,0),0)</f>
        <v>23</v>
      </c>
      <c r="S754" s="270">
        <f>IF(W79&gt;0,ROUND(W79,0),0)</f>
        <v>214</v>
      </c>
      <c r="T754" s="272">
        <f>IF(W80&gt;0,ROUND(W80,2),0)</f>
        <v>0</v>
      </c>
      <c r="U754" s="270"/>
      <c r="V754" s="271"/>
      <c r="W754" s="270"/>
      <c r="X754" s="270"/>
      <c r="Y754" s="270">
        <f t="shared" si="21"/>
        <v>41356</v>
      </c>
      <c r="Z754" s="271"/>
      <c r="AA754" s="271"/>
      <c r="AB754" s="271"/>
      <c r="AC754" s="271"/>
      <c r="AD754" s="271"/>
      <c r="AE754" s="271"/>
      <c r="AF754" s="271"/>
      <c r="AG754" s="271"/>
      <c r="AH754" s="271"/>
      <c r="AI754" s="271"/>
      <c r="AJ754" s="271"/>
      <c r="AK754" s="271"/>
      <c r="AL754" s="271"/>
      <c r="AM754" s="271"/>
      <c r="AN754" s="271"/>
      <c r="AO754" s="271"/>
      <c r="AP754" s="271"/>
      <c r="AQ754" s="271"/>
      <c r="AR754" s="271"/>
      <c r="AS754" s="271"/>
      <c r="AT754" s="271"/>
      <c r="AU754" s="271"/>
      <c r="AV754" s="271"/>
      <c r="AW754" s="271"/>
      <c r="AX754" s="271"/>
      <c r="AY754" s="271"/>
      <c r="AZ754" s="271"/>
      <c r="BA754" s="271"/>
      <c r="BB754" s="271"/>
      <c r="BC754" s="271"/>
      <c r="BD754" s="271"/>
      <c r="BE754" s="271"/>
      <c r="BF754" s="271"/>
      <c r="BG754" s="271"/>
      <c r="BH754" s="271"/>
      <c r="BI754" s="271"/>
      <c r="BJ754" s="271"/>
      <c r="BK754" s="271"/>
      <c r="BL754" s="271"/>
      <c r="BM754" s="271"/>
      <c r="BN754" s="271"/>
      <c r="BO754" s="271"/>
      <c r="BP754" s="271"/>
      <c r="BQ754" s="271"/>
      <c r="BR754" s="271"/>
      <c r="BS754" s="271"/>
      <c r="BT754" s="271"/>
      <c r="BU754" s="271"/>
      <c r="BV754" s="271"/>
      <c r="BW754" s="271"/>
      <c r="BX754" s="271"/>
      <c r="BY754" s="271"/>
      <c r="BZ754" s="271"/>
      <c r="CA754" s="271"/>
      <c r="CB754" s="271"/>
      <c r="CC754" s="271"/>
      <c r="CD754" s="271"/>
      <c r="CE754" s="271"/>
    </row>
    <row r="755" spans="1:83" ht="12.65" customHeight="1">
      <c r="A755" s="209" t="e">
        <f>RIGHT($C$83,3)&amp;"*"&amp;RIGHT($C$82,4)&amp;"*"&amp;X$55&amp;"*"&amp;"A"</f>
        <v>#VALUE!</v>
      </c>
      <c r="B755" s="270">
        <f>ROUND(X59,0)</f>
        <v>733</v>
      </c>
      <c r="C755" s="272">
        <f>ROUND(X60,2)</f>
        <v>0.71</v>
      </c>
      <c r="D755" s="270">
        <f>ROUND(X61,0)</f>
        <v>54611</v>
      </c>
      <c r="E755" s="270">
        <f>ROUND(X62,0)</f>
        <v>10504</v>
      </c>
      <c r="F755" s="270">
        <f>ROUND(X63,0)</f>
        <v>0</v>
      </c>
      <c r="G755" s="270">
        <f>ROUND(X64,0)</f>
        <v>4251</v>
      </c>
      <c r="H755" s="270">
        <f>ROUND(X65,0)</f>
        <v>0</v>
      </c>
      <c r="I755" s="270">
        <f>ROUND(X66,0)</f>
        <v>85512</v>
      </c>
      <c r="J755" s="270">
        <f>ROUND(X67,0)</f>
        <v>6307</v>
      </c>
      <c r="K755" s="270">
        <f>ROUND(X68,0)</f>
        <v>13409</v>
      </c>
      <c r="L755" s="270">
        <f>ROUND(X69,0)</f>
        <v>3907</v>
      </c>
      <c r="M755" s="270">
        <f>ROUND(X70,0)</f>
        <v>0</v>
      </c>
      <c r="N755" s="270">
        <f>ROUND(X75,0)</f>
        <v>872106</v>
      </c>
      <c r="O755" s="270">
        <f>ROUND(X73,0)</f>
        <v>91079</v>
      </c>
      <c r="P755" s="270">
        <f>IF(X76&gt;0,ROUND(X76,0),0)</f>
        <v>325</v>
      </c>
      <c r="Q755" s="270">
        <f>IF(X77&gt;0,ROUND(X77,0),0)</f>
        <v>0</v>
      </c>
      <c r="R755" s="270">
        <f>IF(X78&gt;0,ROUND(X78,0),0)</f>
        <v>96</v>
      </c>
      <c r="S755" s="270">
        <f>IF(X79&gt;0,ROUND(X79,0),0)</f>
        <v>881</v>
      </c>
      <c r="T755" s="272">
        <f>IF(X80&gt;0,ROUND(X80,2),0)</f>
        <v>0</v>
      </c>
      <c r="U755" s="270"/>
      <c r="V755" s="271"/>
      <c r="W755" s="270"/>
      <c r="X755" s="270"/>
      <c r="Y755" s="270">
        <f t="shared" si="21"/>
        <v>128822</v>
      </c>
      <c r="Z755" s="271"/>
      <c r="AA755" s="271"/>
      <c r="AB755" s="271"/>
      <c r="AC755" s="271"/>
      <c r="AD755" s="271"/>
      <c r="AE755" s="271"/>
      <c r="AF755" s="271"/>
      <c r="AG755" s="271"/>
      <c r="AH755" s="271"/>
      <c r="AI755" s="271"/>
      <c r="AJ755" s="271"/>
      <c r="AK755" s="271"/>
      <c r="AL755" s="271"/>
      <c r="AM755" s="271"/>
      <c r="AN755" s="271"/>
      <c r="AO755" s="271"/>
      <c r="AP755" s="271"/>
      <c r="AQ755" s="271"/>
      <c r="AR755" s="271"/>
      <c r="AS755" s="271"/>
      <c r="AT755" s="271"/>
      <c r="AU755" s="271"/>
      <c r="AV755" s="271"/>
      <c r="AW755" s="271"/>
      <c r="AX755" s="271"/>
      <c r="AY755" s="271"/>
      <c r="AZ755" s="271"/>
      <c r="BA755" s="271"/>
      <c r="BB755" s="271"/>
      <c r="BC755" s="271"/>
      <c r="BD755" s="271"/>
      <c r="BE755" s="271"/>
      <c r="BF755" s="271"/>
      <c r="BG755" s="271"/>
      <c r="BH755" s="271"/>
      <c r="BI755" s="271"/>
      <c r="BJ755" s="271"/>
      <c r="BK755" s="271"/>
      <c r="BL755" s="271"/>
      <c r="BM755" s="271"/>
      <c r="BN755" s="271"/>
      <c r="BO755" s="271"/>
      <c r="BP755" s="271"/>
      <c r="BQ755" s="271"/>
      <c r="BR755" s="271"/>
      <c r="BS755" s="271"/>
      <c r="BT755" s="271"/>
      <c r="BU755" s="271"/>
      <c r="BV755" s="271"/>
      <c r="BW755" s="271"/>
      <c r="BX755" s="271"/>
      <c r="BY755" s="271"/>
      <c r="BZ755" s="271"/>
      <c r="CA755" s="271"/>
      <c r="CB755" s="271"/>
      <c r="CC755" s="271"/>
      <c r="CD755" s="271"/>
      <c r="CE755" s="271"/>
    </row>
    <row r="756" spans="1:83" ht="12.65" customHeight="1">
      <c r="A756" s="209" t="e">
        <f>RIGHT($C$83,3)&amp;"*"&amp;RIGHT($C$82,4)&amp;"*"&amp;Y$55&amp;"*"&amp;"A"</f>
        <v>#VALUE!</v>
      </c>
      <c r="B756" s="270">
        <f>ROUND(Y59,0)</f>
        <v>2485</v>
      </c>
      <c r="C756" s="272">
        <f>ROUND(Y60,2)</f>
        <v>2.42</v>
      </c>
      <c r="D756" s="270">
        <f>ROUND(Y61,0)</f>
        <v>185141</v>
      </c>
      <c r="E756" s="270">
        <f>ROUND(Y62,0)</f>
        <v>35609</v>
      </c>
      <c r="F756" s="270">
        <f>ROUND(Y63,0)</f>
        <v>0</v>
      </c>
      <c r="G756" s="270">
        <f>ROUND(Y64,0)</f>
        <v>14412</v>
      </c>
      <c r="H756" s="270">
        <f>ROUND(Y65,0)</f>
        <v>0</v>
      </c>
      <c r="I756" s="270">
        <f>ROUND(Y66,0)</f>
        <v>116221</v>
      </c>
      <c r="J756" s="270">
        <f>ROUND(Y67,0)</f>
        <v>21406</v>
      </c>
      <c r="K756" s="270">
        <f>ROUND(Y68,0)</f>
        <v>407</v>
      </c>
      <c r="L756" s="270">
        <f>ROUND(Y69,0)</f>
        <v>13244</v>
      </c>
      <c r="M756" s="270">
        <f>ROUND(Y70,0)</f>
        <v>0</v>
      </c>
      <c r="N756" s="270">
        <f>ROUND(Y75,0)</f>
        <v>2956595</v>
      </c>
      <c r="O756" s="270">
        <f>ROUND(Y73,0)</f>
        <v>308775</v>
      </c>
      <c r="P756" s="270">
        <f>IF(Y76&gt;0,ROUND(Y76,0),0)</f>
        <v>1103</v>
      </c>
      <c r="Q756" s="270">
        <f>IF(Y77&gt;0,ROUND(Y77,0),0)</f>
        <v>0</v>
      </c>
      <c r="R756" s="270">
        <f>IF(Y78&gt;0,ROUND(Y78,0),0)</f>
        <v>326</v>
      </c>
      <c r="S756" s="270">
        <f>IF(Y79&gt;0,ROUND(Y79,0),0)</f>
        <v>2986</v>
      </c>
      <c r="T756" s="272">
        <f>IF(Y80&gt;0,ROUND(Y80,2),0)</f>
        <v>0</v>
      </c>
      <c r="U756" s="270"/>
      <c r="V756" s="271"/>
      <c r="W756" s="270"/>
      <c r="X756" s="270"/>
      <c r="Y756" s="270">
        <f t="shared" si="21"/>
        <v>417524</v>
      </c>
      <c r="Z756" s="271"/>
      <c r="AA756" s="271"/>
      <c r="AB756" s="271"/>
      <c r="AC756" s="271"/>
      <c r="AD756" s="271"/>
      <c r="AE756" s="271"/>
      <c r="AF756" s="271"/>
      <c r="AG756" s="271"/>
      <c r="AH756" s="271"/>
      <c r="AI756" s="271"/>
      <c r="AJ756" s="271"/>
      <c r="AK756" s="271"/>
      <c r="AL756" s="271"/>
      <c r="AM756" s="271"/>
      <c r="AN756" s="271"/>
      <c r="AO756" s="271"/>
      <c r="AP756" s="271"/>
      <c r="AQ756" s="271"/>
      <c r="AR756" s="271"/>
      <c r="AS756" s="271"/>
      <c r="AT756" s="271"/>
      <c r="AU756" s="271"/>
      <c r="AV756" s="271"/>
      <c r="AW756" s="271"/>
      <c r="AX756" s="271"/>
      <c r="AY756" s="271"/>
      <c r="AZ756" s="271"/>
      <c r="BA756" s="271"/>
      <c r="BB756" s="271"/>
      <c r="BC756" s="271"/>
      <c r="BD756" s="271"/>
      <c r="BE756" s="271"/>
      <c r="BF756" s="271"/>
      <c r="BG756" s="271"/>
      <c r="BH756" s="271"/>
      <c r="BI756" s="271"/>
      <c r="BJ756" s="271"/>
      <c r="BK756" s="271"/>
      <c r="BL756" s="271"/>
      <c r="BM756" s="271"/>
      <c r="BN756" s="271"/>
      <c r="BO756" s="271"/>
      <c r="BP756" s="271"/>
      <c r="BQ756" s="271"/>
      <c r="BR756" s="271"/>
      <c r="BS756" s="271"/>
      <c r="BT756" s="271"/>
      <c r="BU756" s="271"/>
      <c r="BV756" s="271"/>
      <c r="BW756" s="271"/>
      <c r="BX756" s="271"/>
      <c r="BY756" s="271"/>
      <c r="BZ756" s="271"/>
      <c r="CA756" s="271"/>
      <c r="CB756" s="271"/>
      <c r="CC756" s="271"/>
      <c r="CD756" s="271"/>
      <c r="CE756" s="271"/>
    </row>
    <row r="757" spans="1:83" ht="12.65" customHeight="1">
      <c r="A757" s="209" t="e">
        <f>RIGHT($C$83,3)&amp;"*"&amp;RIGHT($C$82,4)&amp;"*"&amp;Z$55&amp;"*"&amp;"A"</f>
        <v>#VALUE!</v>
      </c>
      <c r="B757" s="270">
        <f>ROUND(Z59,0)</f>
        <v>0</v>
      </c>
      <c r="C757" s="272">
        <f>ROUND(Z60,2)</f>
        <v>0</v>
      </c>
      <c r="D757" s="270">
        <f>ROUND(Z61,0)</f>
        <v>0</v>
      </c>
      <c r="E757" s="270">
        <f>ROUND(Z62,0)</f>
        <v>0</v>
      </c>
      <c r="F757" s="270">
        <f>ROUND(Z63,0)</f>
        <v>0</v>
      </c>
      <c r="G757" s="270">
        <f>ROUND(Z64,0)</f>
        <v>0</v>
      </c>
      <c r="H757" s="270">
        <f>ROUND(Z65,0)</f>
        <v>0</v>
      </c>
      <c r="I757" s="270">
        <f>ROUND(Z66,0)</f>
        <v>0</v>
      </c>
      <c r="J757" s="270">
        <f>ROUND(Z67,0)</f>
        <v>0</v>
      </c>
      <c r="K757" s="270">
        <f>ROUND(Z68,0)</f>
        <v>0</v>
      </c>
      <c r="L757" s="270">
        <f>ROUND(Z69,0)</f>
        <v>0</v>
      </c>
      <c r="M757" s="270">
        <f>ROUND(Z70,0)</f>
        <v>0</v>
      </c>
      <c r="N757" s="270">
        <f>ROUND(Z75,0)</f>
        <v>0</v>
      </c>
      <c r="O757" s="270">
        <f>ROUND(Z73,0)</f>
        <v>0</v>
      </c>
      <c r="P757" s="270">
        <f>IF(Z76&gt;0,ROUND(Z76,0),0)</f>
        <v>0</v>
      </c>
      <c r="Q757" s="270">
        <f>IF(Z77&gt;0,ROUND(Z77,0),0)</f>
        <v>0</v>
      </c>
      <c r="R757" s="270">
        <f>IF(Z78&gt;0,ROUND(Z78,0),0)</f>
        <v>0</v>
      </c>
      <c r="S757" s="270">
        <f>IF(Z79&gt;0,ROUND(Z79,0),0)</f>
        <v>0</v>
      </c>
      <c r="T757" s="272">
        <f>IF(Z80&gt;0,ROUND(Z80,2),0)</f>
        <v>0</v>
      </c>
      <c r="U757" s="270"/>
      <c r="V757" s="271"/>
      <c r="W757" s="270"/>
      <c r="X757" s="270"/>
      <c r="Y757" s="270">
        <f t="shared" si="21"/>
        <v>0</v>
      </c>
      <c r="Z757" s="271"/>
      <c r="AA757" s="271"/>
      <c r="AB757" s="271"/>
      <c r="AC757" s="271"/>
      <c r="AD757" s="271"/>
      <c r="AE757" s="271"/>
      <c r="AF757" s="271"/>
      <c r="AG757" s="271"/>
      <c r="AH757" s="271"/>
      <c r="AI757" s="271"/>
      <c r="AJ757" s="271"/>
      <c r="AK757" s="271"/>
      <c r="AL757" s="271"/>
      <c r="AM757" s="271"/>
      <c r="AN757" s="271"/>
      <c r="AO757" s="271"/>
      <c r="AP757" s="271"/>
      <c r="AQ757" s="271"/>
      <c r="AR757" s="271"/>
      <c r="AS757" s="271"/>
      <c r="AT757" s="271"/>
      <c r="AU757" s="271"/>
      <c r="AV757" s="271"/>
      <c r="AW757" s="271"/>
      <c r="AX757" s="271"/>
      <c r="AY757" s="271"/>
      <c r="AZ757" s="271"/>
      <c r="BA757" s="271"/>
      <c r="BB757" s="271"/>
      <c r="BC757" s="271"/>
      <c r="BD757" s="271"/>
      <c r="BE757" s="271"/>
      <c r="BF757" s="271"/>
      <c r="BG757" s="271"/>
      <c r="BH757" s="271"/>
      <c r="BI757" s="271"/>
      <c r="BJ757" s="271"/>
      <c r="BK757" s="271"/>
      <c r="BL757" s="271"/>
      <c r="BM757" s="271"/>
      <c r="BN757" s="271"/>
      <c r="BO757" s="271"/>
      <c r="BP757" s="271"/>
      <c r="BQ757" s="271"/>
      <c r="BR757" s="271"/>
      <c r="BS757" s="271"/>
      <c r="BT757" s="271"/>
      <c r="BU757" s="271"/>
      <c r="BV757" s="271"/>
      <c r="BW757" s="271"/>
      <c r="BX757" s="271"/>
      <c r="BY757" s="271"/>
      <c r="BZ757" s="271"/>
      <c r="CA757" s="271"/>
      <c r="CB757" s="271"/>
      <c r="CC757" s="271"/>
      <c r="CD757" s="271"/>
      <c r="CE757" s="271"/>
    </row>
    <row r="758" spans="1:83" ht="12.65" customHeight="1">
      <c r="A758" s="209" t="e">
        <f>RIGHT($C$83,3)&amp;"*"&amp;RIGHT($C$82,4)&amp;"*"&amp;AA$55&amp;"*"&amp;"A"</f>
        <v>#VALUE!</v>
      </c>
      <c r="B758" s="270">
        <f>ROUND(AA59,0)</f>
        <v>0</v>
      </c>
      <c r="C758" s="272">
        <f>ROUND(AA60,2)</f>
        <v>0</v>
      </c>
      <c r="D758" s="270">
        <f>ROUND(AA61,0)</f>
        <v>0</v>
      </c>
      <c r="E758" s="270">
        <f>ROUND(AA62,0)</f>
        <v>0</v>
      </c>
      <c r="F758" s="270">
        <f>ROUND(AA63,0)</f>
        <v>0</v>
      </c>
      <c r="G758" s="270">
        <f>ROUND(AA64,0)</f>
        <v>0</v>
      </c>
      <c r="H758" s="270">
        <f>ROUND(AA65,0)</f>
        <v>0</v>
      </c>
      <c r="I758" s="270">
        <f>ROUND(AA66,0)</f>
        <v>0</v>
      </c>
      <c r="J758" s="270">
        <f>ROUND(AA67,0)</f>
        <v>0</v>
      </c>
      <c r="K758" s="270">
        <f>ROUND(AA68,0)</f>
        <v>0</v>
      </c>
      <c r="L758" s="270">
        <f>ROUND(AA69,0)</f>
        <v>0</v>
      </c>
      <c r="M758" s="270">
        <f>ROUND(AA70,0)</f>
        <v>0</v>
      </c>
      <c r="N758" s="270">
        <f>ROUND(AA75,0)</f>
        <v>0</v>
      </c>
      <c r="O758" s="270">
        <f>ROUND(AA73,0)</f>
        <v>0</v>
      </c>
      <c r="P758" s="270">
        <f>IF(AA76&gt;0,ROUND(AA76,0),0)</f>
        <v>0</v>
      </c>
      <c r="Q758" s="270">
        <f>IF(AA77&gt;0,ROUND(AA77,0),0)</f>
        <v>0</v>
      </c>
      <c r="R758" s="270">
        <f>IF(AA78&gt;0,ROUND(AA78,0),0)</f>
        <v>0</v>
      </c>
      <c r="S758" s="270">
        <f>IF(AA79&gt;0,ROUND(AA79,0),0)</f>
        <v>0</v>
      </c>
      <c r="T758" s="272">
        <f>IF(AA80&gt;0,ROUND(AA80,2),0)</f>
        <v>0</v>
      </c>
      <c r="U758" s="270"/>
      <c r="V758" s="271"/>
      <c r="W758" s="270"/>
      <c r="X758" s="270"/>
      <c r="Y758" s="270">
        <f t="shared" si="21"/>
        <v>0</v>
      </c>
      <c r="Z758" s="271"/>
      <c r="AA758" s="271"/>
      <c r="AB758" s="271"/>
      <c r="AC758" s="271"/>
      <c r="AD758" s="271"/>
      <c r="AE758" s="271"/>
      <c r="AF758" s="271"/>
      <c r="AG758" s="271"/>
      <c r="AH758" s="271"/>
      <c r="AI758" s="271"/>
      <c r="AJ758" s="271"/>
      <c r="AK758" s="271"/>
      <c r="AL758" s="271"/>
      <c r="AM758" s="271"/>
      <c r="AN758" s="271"/>
      <c r="AO758" s="271"/>
      <c r="AP758" s="271"/>
      <c r="AQ758" s="271"/>
      <c r="AR758" s="271"/>
      <c r="AS758" s="271"/>
      <c r="AT758" s="271"/>
      <c r="AU758" s="271"/>
      <c r="AV758" s="271"/>
      <c r="AW758" s="271"/>
      <c r="AX758" s="271"/>
      <c r="AY758" s="271"/>
      <c r="AZ758" s="271"/>
      <c r="BA758" s="271"/>
      <c r="BB758" s="271"/>
      <c r="BC758" s="271"/>
      <c r="BD758" s="271"/>
      <c r="BE758" s="271"/>
      <c r="BF758" s="271"/>
      <c r="BG758" s="271"/>
      <c r="BH758" s="271"/>
      <c r="BI758" s="271"/>
      <c r="BJ758" s="271"/>
      <c r="BK758" s="271"/>
      <c r="BL758" s="271"/>
      <c r="BM758" s="271"/>
      <c r="BN758" s="271"/>
      <c r="BO758" s="271"/>
      <c r="BP758" s="271"/>
      <c r="BQ758" s="271"/>
      <c r="BR758" s="271"/>
      <c r="BS758" s="271"/>
      <c r="BT758" s="271"/>
      <c r="BU758" s="271"/>
      <c r="BV758" s="271"/>
      <c r="BW758" s="271"/>
      <c r="BX758" s="271"/>
      <c r="BY758" s="271"/>
      <c r="BZ758" s="271"/>
      <c r="CA758" s="271"/>
      <c r="CB758" s="271"/>
      <c r="CC758" s="271"/>
      <c r="CD758" s="271"/>
      <c r="CE758" s="271"/>
    </row>
    <row r="759" spans="1:83" ht="12.65" customHeight="1">
      <c r="A759" s="209" t="e">
        <f>RIGHT($C$83,3)&amp;"*"&amp;RIGHT($C$82,4)&amp;"*"&amp;AB$55&amp;"*"&amp;"A"</f>
        <v>#VALUE!</v>
      </c>
      <c r="B759" s="270"/>
      <c r="C759" s="272">
        <f>ROUND(AB60,2)</f>
        <v>0.75</v>
      </c>
      <c r="D759" s="270">
        <f>ROUND(AB61,0)</f>
        <v>66511</v>
      </c>
      <c r="E759" s="270">
        <f>ROUND(AB62,0)</f>
        <v>12792</v>
      </c>
      <c r="F759" s="270">
        <f>ROUND(AB63,0)</f>
        <v>22510</v>
      </c>
      <c r="G759" s="270">
        <f>ROUND(AB64,0)</f>
        <v>461109</v>
      </c>
      <c r="H759" s="270">
        <f>ROUND(AB65,0)</f>
        <v>0</v>
      </c>
      <c r="I759" s="270">
        <f>ROUND(AB66,0)</f>
        <v>307657</v>
      </c>
      <c r="J759" s="270">
        <f>ROUND(AB67,0)</f>
        <v>7475</v>
      </c>
      <c r="K759" s="270">
        <f>ROUND(AB68,0)</f>
        <v>34367</v>
      </c>
      <c r="L759" s="270">
        <f>ROUND(AB69,0)</f>
        <v>3150</v>
      </c>
      <c r="M759" s="270">
        <f>ROUND(AB70,0)</f>
        <v>0</v>
      </c>
      <c r="N759" s="270">
        <f>ROUND(AB75,0)</f>
        <v>2955211</v>
      </c>
      <c r="O759" s="270">
        <f>ROUND(AB73,0)</f>
        <v>1422941</v>
      </c>
      <c r="P759" s="270">
        <f>IF(AB76&gt;0,ROUND(AB76,0),0)</f>
        <v>385</v>
      </c>
      <c r="Q759" s="270">
        <f>IF(AB78&gt;0,ROUND(AB78,0),0)</f>
        <v>114</v>
      </c>
      <c r="R759" s="270" t="e">
        <f>IF(#REF!&gt;0,ROUND(#REF!,0),0)</f>
        <v>#REF!</v>
      </c>
      <c r="S759" s="270">
        <f>IF(AB79&gt;0,ROUND(AB79,0),0)</f>
        <v>0</v>
      </c>
      <c r="T759" s="272">
        <f>IF(AB80&gt;0,ROUND(AB80,2),0)</f>
        <v>0</v>
      </c>
      <c r="U759" s="270"/>
      <c r="V759" s="271"/>
      <c r="W759" s="270"/>
      <c r="X759" s="270"/>
      <c r="Y759" s="270">
        <f t="shared" si="21"/>
        <v>425662</v>
      </c>
      <c r="Z759" s="271"/>
      <c r="AA759" s="271"/>
      <c r="AB759" s="271"/>
      <c r="AC759" s="271"/>
      <c r="AD759" s="271"/>
      <c r="AE759" s="271"/>
      <c r="AF759" s="271"/>
      <c r="AG759" s="271"/>
      <c r="AH759" s="271"/>
      <c r="AI759" s="271"/>
      <c r="AJ759" s="271"/>
      <c r="AK759" s="271"/>
      <c r="AL759" s="271"/>
      <c r="AM759" s="271"/>
      <c r="AN759" s="271"/>
      <c r="AO759" s="271"/>
      <c r="AP759" s="271"/>
      <c r="AQ759" s="271"/>
      <c r="AR759" s="271"/>
      <c r="AS759" s="271"/>
      <c r="AT759" s="271"/>
      <c r="AU759" s="271"/>
      <c r="AV759" s="271"/>
      <c r="AW759" s="271"/>
      <c r="AX759" s="271"/>
      <c r="AY759" s="271"/>
      <c r="AZ759" s="271"/>
      <c r="BA759" s="271"/>
      <c r="BB759" s="271"/>
      <c r="BC759" s="271"/>
      <c r="BD759" s="271"/>
      <c r="BE759" s="271"/>
      <c r="BF759" s="271"/>
      <c r="BG759" s="271"/>
      <c r="BH759" s="271"/>
      <c r="BI759" s="271"/>
      <c r="BJ759" s="271"/>
      <c r="BK759" s="271"/>
      <c r="BL759" s="271"/>
      <c r="BM759" s="271"/>
      <c r="BN759" s="271"/>
      <c r="BO759" s="271"/>
      <c r="BP759" s="271"/>
      <c r="BQ759" s="271"/>
      <c r="BR759" s="271"/>
      <c r="BS759" s="271"/>
      <c r="BT759" s="271"/>
      <c r="BU759" s="271"/>
      <c r="BV759" s="271"/>
      <c r="BW759" s="271"/>
      <c r="BX759" s="271"/>
      <c r="BY759" s="271"/>
      <c r="BZ759" s="271"/>
      <c r="CA759" s="271"/>
      <c r="CB759" s="271"/>
      <c r="CC759" s="271"/>
      <c r="CD759" s="271"/>
      <c r="CE759" s="271"/>
    </row>
    <row r="760" spans="1:83" ht="12.65" customHeight="1">
      <c r="A760" s="209" t="e">
        <f>RIGHT($C$83,3)&amp;"*"&amp;RIGHT($C$82,4)&amp;"*"&amp;AC$55&amp;"*"&amp;"A"</f>
        <v>#VALUE!</v>
      </c>
      <c r="B760" s="270">
        <f>ROUND(AC59,0)</f>
        <v>3053</v>
      </c>
      <c r="C760" s="272">
        <f>ROUND(AC60,2)</f>
        <v>2.0699999999999998</v>
      </c>
      <c r="D760" s="270">
        <f>ROUND(AC61,0)</f>
        <v>149853</v>
      </c>
      <c r="E760" s="270">
        <f>ROUND(AC62,0)</f>
        <v>28822</v>
      </c>
      <c r="F760" s="270">
        <f>ROUND(AC63,0)</f>
        <v>0</v>
      </c>
      <c r="G760" s="270">
        <f>ROUND(AC64,0)</f>
        <v>25470</v>
      </c>
      <c r="H760" s="270">
        <f>ROUND(AC65,0)</f>
        <v>0</v>
      </c>
      <c r="I760" s="270">
        <f>ROUND(AC66,0)</f>
        <v>12941</v>
      </c>
      <c r="J760" s="270">
        <f>ROUND(AC67,0)</f>
        <v>8318</v>
      </c>
      <c r="K760" s="270">
        <f>ROUND(AC68,0)</f>
        <v>0</v>
      </c>
      <c r="L760" s="270">
        <f>ROUND(AC69,0)</f>
        <v>2234</v>
      </c>
      <c r="M760" s="270">
        <f>ROUND(AC70,0)</f>
        <v>0</v>
      </c>
      <c r="N760" s="270">
        <f>ROUND(AC75,0)</f>
        <v>620782</v>
      </c>
      <c r="O760" s="270">
        <f>ROUND(AC73,0)</f>
        <v>393347</v>
      </c>
      <c r="P760" s="270">
        <f>IF(AC76&gt;0,ROUND(AC76,0),0)</f>
        <v>429</v>
      </c>
      <c r="Q760" s="270">
        <f>IF(AC78&gt;0,ROUND(AC78,0),0)</f>
        <v>127</v>
      </c>
      <c r="R760" s="270" t="e">
        <f>IF(#REF!&gt;0,ROUND(#REF!,0),0)</f>
        <v>#REF!</v>
      </c>
      <c r="S760" s="270">
        <f>IF(AC79&gt;0,ROUND(AC79,0),0)</f>
        <v>234</v>
      </c>
      <c r="T760" s="272">
        <f>IF(AC80&gt;0,ROUND(AC80,2),0)</f>
        <v>0</v>
      </c>
      <c r="U760" s="270"/>
      <c r="V760" s="271"/>
      <c r="W760" s="270"/>
      <c r="X760" s="270"/>
      <c r="Y760" s="270">
        <f t="shared" si="21"/>
        <v>122989</v>
      </c>
      <c r="Z760" s="271"/>
      <c r="AA760" s="271"/>
      <c r="AB760" s="271"/>
      <c r="AC760" s="271"/>
      <c r="AD760" s="271"/>
      <c r="AE760" s="271"/>
      <c r="AF760" s="271"/>
      <c r="AG760" s="271"/>
      <c r="AH760" s="271"/>
      <c r="AI760" s="271"/>
      <c r="AJ760" s="271"/>
      <c r="AK760" s="271"/>
      <c r="AL760" s="271"/>
      <c r="AM760" s="271"/>
      <c r="AN760" s="271"/>
      <c r="AO760" s="271"/>
      <c r="AP760" s="271"/>
      <c r="AQ760" s="271"/>
      <c r="AR760" s="271"/>
      <c r="AS760" s="271"/>
      <c r="AT760" s="271"/>
      <c r="AU760" s="271"/>
      <c r="AV760" s="271"/>
      <c r="AW760" s="271"/>
      <c r="AX760" s="271"/>
      <c r="AY760" s="271"/>
      <c r="AZ760" s="271"/>
      <c r="BA760" s="271"/>
      <c r="BB760" s="271"/>
      <c r="BC760" s="271"/>
      <c r="BD760" s="271"/>
      <c r="BE760" s="271"/>
      <c r="BF760" s="271"/>
      <c r="BG760" s="271"/>
      <c r="BH760" s="271"/>
      <c r="BI760" s="271"/>
      <c r="BJ760" s="271"/>
      <c r="BK760" s="271"/>
      <c r="BL760" s="271"/>
      <c r="BM760" s="271"/>
      <c r="BN760" s="271"/>
      <c r="BO760" s="271"/>
      <c r="BP760" s="271"/>
      <c r="BQ760" s="271"/>
      <c r="BR760" s="271"/>
      <c r="BS760" s="271"/>
      <c r="BT760" s="271"/>
      <c r="BU760" s="271"/>
      <c r="BV760" s="271"/>
      <c r="BW760" s="271"/>
      <c r="BX760" s="271"/>
      <c r="BY760" s="271"/>
      <c r="BZ760" s="271"/>
      <c r="CA760" s="271"/>
      <c r="CB760" s="271"/>
      <c r="CC760" s="271"/>
      <c r="CD760" s="271"/>
      <c r="CE760" s="271"/>
    </row>
    <row r="761" spans="1:83" ht="12.65" customHeight="1">
      <c r="A761" s="209" t="e">
        <f>RIGHT($C$83,3)&amp;"*"&amp;RIGHT($C$82,4)&amp;"*"&amp;AD$55&amp;"*"&amp;"A"</f>
        <v>#VALUE!</v>
      </c>
      <c r="B761" s="270">
        <f>ROUND(AD59,0)</f>
        <v>0</v>
      </c>
      <c r="C761" s="272">
        <f>ROUND(AD60,2)</f>
        <v>0</v>
      </c>
      <c r="D761" s="270">
        <f>ROUND(AD61,0)</f>
        <v>0</v>
      </c>
      <c r="E761" s="270">
        <f>ROUND(AD62,0)</f>
        <v>0</v>
      </c>
      <c r="F761" s="270">
        <f>ROUND(AD63,0)</f>
        <v>0</v>
      </c>
      <c r="G761" s="270">
        <f>ROUND(AD64,0)</f>
        <v>0</v>
      </c>
      <c r="H761" s="270">
        <f>ROUND(AD65,0)</f>
        <v>0</v>
      </c>
      <c r="I761" s="270">
        <f>ROUND(AD66,0)</f>
        <v>0</v>
      </c>
      <c r="J761" s="270">
        <f>ROUND(AD67,0)</f>
        <v>0</v>
      </c>
      <c r="K761" s="270">
        <f>ROUND(AD68,0)</f>
        <v>0</v>
      </c>
      <c r="L761" s="270">
        <f>ROUND(AD69,0)</f>
        <v>0</v>
      </c>
      <c r="M761" s="270">
        <f>ROUND(AD70,0)</f>
        <v>0</v>
      </c>
      <c r="N761" s="270">
        <f>ROUND(AD75,0)</f>
        <v>0</v>
      </c>
      <c r="O761" s="270">
        <f>ROUND(AD73,0)</f>
        <v>0</v>
      </c>
      <c r="P761" s="270">
        <f>IF(AD76&gt;0,ROUND(AD76,0),0)</f>
        <v>0</v>
      </c>
      <c r="Q761" s="270">
        <f>IF(AD77&gt;0,ROUND(AD77,0),0)</f>
        <v>0</v>
      </c>
      <c r="R761" s="270">
        <f>IF(AD78&gt;0,ROUND(AD78,0),0)</f>
        <v>0</v>
      </c>
      <c r="S761" s="270">
        <f>IF(AD79&gt;0,ROUND(AD79,0),0)</f>
        <v>0</v>
      </c>
      <c r="T761" s="272">
        <f>IF(AD80&gt;0,ROUND(AD80,2),0)</f>
        <v>0</v>
      </c>
      <c r="U761" s="270"/>
      <c r="V761" s="271"/>
      <c r="W761" s="270"/>
      <c r="X761" s="270"/>
      <c r="Y761" s="270">
        <f t="shared" si="21"/>
        <v>0</v>
      </c>
      <c r="Z761" s="271"/>
      <c r="AA761" s="271"/>
      <c r="AB761" s="271"/>
      <c r="AC761" s="271"/>
      <c r="AD761" s="271"/>
      <c r="AE761" s="271"/>
      <c r="AF761" s="271"/>
      <c r="AG761" s="271"/>
      <c r="AH761" s="271"/>
      <c r="AI761" s="271"/>
      <c r="AJ761" s="271"/>
      <c r="AK761" s="271"/>
      <c r="AL761" s="271"/>
      <c r="AM761" s="271"/>
      <c r="AN761" s="271"/>
      <c r="AO761" s="271"/>
      <c r="AP761" s="271"/>
      <c r="AQ761" s="271"/>
      <c r="AR761" s="271"/>
      <c r="AS761" s="271"/>
      <c r="AT761" s="271"/>
      <c r="AU761" s="271"/>
      <c r="AV761" s="271"/>
      <c r="AW761" s="271"/>
      <c r="AX761" s="271"/>
      <c r="AY761" s="271"/>
      <c r="AZ761" s="271"/>
      <c r="BA761" s="271"/>
      <c r="BB761" s="271"/>
      <c r="BC761" s="271"/>
      <c r="BD761" s="271"/>
      <c r="BE761" s="271"/>
      <c r="BF761" s="271"/>
      <c r="BG761" s="271"/>
      <c r="BH761" s="271"/>
      <c r="BI761" s="271"/>
      <c r="BJ761" s="271"/>
      <c r="BK761" s="271"/>
      <c r="BL761" s="271"/>
      <c r="BM761" s="271"/>
      <c r="BN761" s="271"/>
      <c r="BO761" s="271"/>
      <c r="BP761" s="271"/>
      <c r="BQ761" s="271"/>
      <c r="BR761" s="271"/>
      <c r="BS761" s="271"/>
      <c r="BT761" s="271"/>
      <c r="BU761" s="271"/>
      <c r="BV761" s="271"/>
      <c r="BW761" s="271"/>
      <c r="BX761" s="271"/>
      <c r="BY761" s="271"/>
      <c r="BZ761" s="271"/>
      <c r="CA761" s="271"/>
      <c r="CB761" s="271"/>
      <c r="CC761" s="271"/>
      <c r="CD761" s="271"/>
      <c r="CE761" s="271"/>
    </row>
    <row r="762" spans="1:83" ht="12.65" customHeight="1">
      <c r="A762" s="209" t="e">
        <f>RIGHT($C$83,3)&amp;"*"&amp;RIGHT($C$82,4)&amp;"*"&amp;AE$55&amp;"*"&amp;"A"</f>
        <v>#VALUE!</v>
      </c>
      <c r="B762" s="270">
        <f>ROUND(AE59,0)</f>
        <v>26840</v>
      </c>
      <c r="C762" s="272">
        <f>ROUND(AE60,2)</f>
        <v>7.94</v>
      </c>
      <c r="D762" s="270">
        <f>ROUND(AE61,0)</f>
        <v>368941</v>
      </c>
      <c r="E762" s="270">
        <f>ROUND(AE62,0)</f>
        <v>70960</v>
      </c>
      <c r="F762" s="270">
        <f>ROUND(AE63,0)</f>
        <v>0</v>
      </c>
      <c r="G762" s="270">
        <f>ROUND(AE64,0)</f>
        <v>26762</v>
      </c>
      <c r="H762" s="270">
        <f>ROUND(AE65,0)</f>
        <v>0</v>
      </c>
      <c r="I762" s="270">
        <f>ROUND(AE66,0)</f>
        <v>642698</v>
      </c>
      <c r="J762" s="270">
        <f>ROUND(AE67,0)</f>
        <v>92898</v>
      </c>
      <c r="K762" s="270">
        <f>ROUND(AE68,0)</f>
        <v>504</v>
      </c>
      <c r="L762" s="270">
        <f>ROUND(AE69,0)</f>
        <v>10788</v>
      </c>
      <c r="M762" s="270">
        <f>ROUND(AE70,0)</f>
        <v>0</v>
      </c>
      <c r="N762" s="270">
        <f>ROUND(AE75,0)</f>
        <v>3468341</v>
      </c>
      <c r="O762" s="270">
        <f>ROUND(AE73,0)</f>
        <v>528285</v>
      </c>
      <c r="P762" s="270">
        <f>IF(AE76&gt;0,ROUND(AE76,0),0)</f>
        <v>4787</v>
      </c>
      <c r="Q762" s="270">
        <f>IF(AE78&gt;0,ROUND(AE78,0),0)</f>
        <v>1414</v>
      </c>
      <c r="R762" s="270" t="e">
        <f>IF(#REF!&gt;0,ROUND(#REF!,0),0)</f>
        <v>#REF!</v>
      </c>
      <c r="S762" s="270">
        <f>IF(AE79&gt;0,ROUND(AE79,0),0)</f>
        <v>12992</v>
      </c>
      <c r="T762" s="272">
        <f>IF(AE80&gt;0,ROUND(AE80,2),0)</f>
        <v>0.01</v>
      </c>
      <c r="U762" s="270"/>
      <c r="V762" s="271"/>
      <c r="W762" s="270"/>
      <c r="X762" s="270"/>
      <c r="Y762" s="270">
        <f t="shared" si="21"/>
        <v>845210</v>
      </c>
      <c r="Z762" s="271"/>
      <c r="AA762" s="271"/>
      <c r="AB762" s="271"/>
      <c r="AC762" s="271"/>
      <c r="AD762" s="271"/>
      <c r="AE762" s="271"/>
      <c r="AF762" s="271"/>
      <c r="AG762" s="271"/>
      <c r="AH762" s="271"/>
      <c r="AI762" s="271"/>
      <c r="AJ762" s="271"/>
      <c r="AK762" s="271"/>
      <c r="AL762" s="271"/>
      <c r="AM762" s="271"/>
      <c r="AN762" s="271"/>
      <c r="AO762" s="271"/>
      <c r="AP762" s="271"/>
      <c r="AQ762" s="271"/>
      <c r="AR762" s="271"/>
      <c r="AS762" s="271"/>
      <c r="AT762" s="271"/>
      <c r="AU762" s="271"/>
      <c r="AV762" s="271"/>
      <c r="AW762" s="271"/>
      <c r="AX762" s="271"/>
      <c r="AY762" s="271"/>
      <c r="AZ762" s="271"/>
      <c r="BA762" s="271"/>
      <c r="BB762" s="271"/>
      <c r="BC762" s="271"/>
      <c r="BD762" s="271"/>
      <c r="BE762" s="271"/>
      <c r="BF762" s="271"/>
      <c r="BG762" s="271"/>
      <c r="BH762" s="271"/>
      <c r="BI762" s="271"/>
      <c r="BJ762" s="271"/>
      <c r="BK762" s="271"/>
      <c r="BL762" s="271"/>
      <c r="BM762" s="271"/>
      <c r="BN762" s="271"/>
      <c r="BO762" s="271"/>
      <c r="BP762" s="271"/>
      <c r="BQ762" s="271"/>
      <c r="BR762" s="271"/>
      <c r="BS762" s="271"/>
      <c r="BT762" s="271"/>
      <c r="BU762" s="271"/>
      <c r="BV762" s="271"/>
      <c r="BW762" s="271"/>
      <c r="BX762" s="271"/>
      <c r="BY762" s="271"/>
      <c r="BZ762" s="271"/>
      <c r="CA762" s="271"/>
      <c r="CB762" s="271"/>
      <c r="CC762" s="271"/>
      <c r="CD762" s="271"/>
      <c r="CE762" s="271"/>
    </row>
    <row r="763" spans="1:83" ht="12.65" customHeight="1">
      <c r="A763" s="209" t="e">
        <f>RIGHT($C$83,3)&amp;"*"&amp;RIGHT($C$82,4)&amp;"*"&amp;AF$55&amp;"*"&amp;"A"</f>
        <v>#VALUE!</v>
      </c>
      <c r="B763" s="270">
        <f>ROUND(AF59,0)</f>
        <v>0</v>
      </c>
      <c r="C763" s="272">
        <f>ROUND(AF60,2)</f>
        <v>0</v>
      </c>
      <c r="D763" s="270">
        <f>ROUND(AF61,0)</f>
        <v>0</v>
      </c>
      <c r="E763" s="270">
        <f>ROUND(AF62,0)</f>
        <v>0</v>
      </c>
      <c r="F763" s="270">
        <f>ROUND(AF63,0)</f>
        <v>0</v>
      </c>
      <c r="G763" s="270">
        <f>ROUND(AF64,0)</f>
        <v>0</v>
      </c>
      <c r="H763" s="270">
        <f>ROUND(AF65,0)</f>
        <v>0</v>
      </c>
      <c r="I763" s="270">
        <f>ROUND(AF66,0)</f>
        <v>0</v>
      </c>
      <c r="J763" s="270">
        <f>ROUND(AF67,0)</f>
        <v>0</v>
      </c>
      <c r="K763" s="270">
        <f>ROUND(AF68,0)</f>
        <v>0</v>
      </c>
      <c r="L763" s="270">
        <f>ROUND(AF69,0)</f>
        <v>0</v>
      </c>
      <c r="M763" s="270">
        <f>ROUND(AF70,0)</f>
        <v>0</v>
      </c>
      <c r="N763" s="270">
        <f>ROUND(AF75,0)</f>
        <v>0</v>
      </c>
      <c r="O763" s="270">
        <f>ROUND(AF73,0)</f>
        <v>0</v>
      </c>
      <c r="P763" s="270">
        <f>IF(AF76&gt;0,ROUND(AF76,0),0)</f>
        <v>0</v>
      </c>
      <c r="Q763" s="270">
        <f>IF(AF77&gt;0,ROUND(AF77,0),0)</f>
        <v>0</v>
      </c>
      <c r="R763" s="270">
        <f>IF(AF78&gt;0,ROUND(AF78,0),0)</f>
        <v>0</v>
      </c>
      <c r="S763" s="270">
        <f>IF(AF79&gt;0,ROUND(AF79,0),0)</f>
        <v>0</v>
      </c>
      <c r="T763" s="272">
        <f>IF(AF80&gt;0,ROUND(AF80,2),0)</f>
        <v>0</v>
      </c>
      <c r="U763" s="270"/>
      <c r="V763" s="271"/>
      <c r="W763" s="270"/>
      <c r="X763" s="270"/>
      <c r="Y763" s="270">
        <f t="shared" si="21"/>
        <v>0</v>
      </c>
      <c r="Z763" s="271"/>
      <c r="AA763" s="271"/>
      <c r="AB763" s="271"/>
      <c r="AC763" s="271"/>
      <c r="AD763" s="271"/>
      <c r="AE763" s="271"/>
      <c r="AF763" s="271"/>
      <c r="AG763" s="271"/>
      <c r="AH763" s="271"/>
      <c r="AI763" s="271"/>
      <c r="AJ763" s="271"/>
      <c r="AK763" s="271"/>
      <c r="AL763" s="271"/>
      <c r="AM763" s="271"/>
      <c r="AN763" s="271"/>
      <c r="AO763" s="271"/>
      <c r="AP763" s="271"/>
      <c r="AQ763" s="271"/>
      <c r="AR763" s="271"/>
      <c r="AS763" s="271"/>
      <c r="AT763" s="271"/>
      <c r="AU763" s="271"/>
      <c r="AV763" s="271"/>
      <c r="AW763" s="271"/>
      <c r="AX763" s="271"/>
      <c r="AY763" s="271"/>
      <c r="AZ763" s="271"/>
      <c r="BA763" s="271"/>
      <c r="BB763" s="271"/>
      <c r="BC763" s="271"/>
      <c r="BD763" s="271"/>
      <c r="BE763" s="271"/>
      <c r="BF763" s="271"/>
      <c r="BG763" s="271"/>
      <c r="BH763" s="271"/>
      <c r="BI763" s="271"/>
      <c r="BJ763" s="271"/>
      <c r="BK763" s="271"/>
      <c r="BL763" s="271"/>
      <c r="BM763" s="271"/>
      <c r="BN763" s="271"/>
      <c r="BO763" s="271"/>
      <c r="BP763" s="271"/>
      <c r="BQ763" s="271"/>
      <c r="BR763" s="271"/>
      <c r="BS763" s="271"/>
      <c r="BT763" s="271"/>
      <c r="BU763" s="271"/>
      <c r="BV763" s="271"/>
      <c r="BW763" s="271"/>
      <c r="BX763" s="271"/>
      <c r="BY763" s="271"/>
      <c r="BZ763" s="271"/>
      <c r="CA763" s="271"/>
      <c r="CB763" s="271"/>
      <c r="CC763" s="271"/>
      <c r="CD763" s="271"/>
      <c r="CE763" s="271"/>
    </row>
    <row r="764" spans="1:83" ht="12.65" customHeight="1">
      <c r="A764" s="209" t="e">
        <f>RIGHT($C$83,3)&amp;"*"&amp;RIGHT($C$82,4)&amp;"*"&amp;AG$55&amp;"*"&amp;"A"</f>
        <v>#VALUE!</v>
      </c>
      <c r="B764" s="270">
        <f>ROUND(AG59,0)</f>
        <v>1982</v>
      </c>
      <c r="C764" s="272">
        <f>ROUND(AG60,2)</f>
        <v>0.39</v>
      </c>
      <c r="D764" s="270">
        <f>ROUND(AG61,0)</f>
        <v>38967</v>
      </c>
      <c r="E764" s="270">
        <f>ROUND(AG62,0)</f>
        <v>7495</v>
      </c>
      <c r="F764" s="270">
        <f>ROUND(AG63,0)</f>
        <v>715409</v>
      </c>
      <c r="G764" s="270">
        <f>ROUND(AG64,0)</f>
        <v>32555</v>
      </c>
      <c r="H764" s="270">
        <f>ROUND(AG65,0)</f>
        <v>0</v>
      </c>
      <c r="I764" s="270">
        <f>ROUND(AG66,0)</f>
        <v>56661</v>
      </c>
      <c r="J764" s="270">
        <f>ROUND(AG67,0)</f>
        <v>30822</v>
      </c>
      <c r="K764" s="270">
        <f>ROUND(AG68,0)</f>
        <v>2367</v>
      </c>
      <c r="L764" s="270">
        <f>ROUND(AG69,0)</f>
        <v>12498</v>
      </c>
      <c r="M764" s="270">
        <f>ROUND(AG70,0)</f>
        <v>0</v>
      </c>
      <c r="N764" s="270">
        <f>ROUND(AG75,0)</f>
        <v>4082255</v>
      </c>
      <c r="O764" s="270">
        <f>ROUND(AG73,0)</f>
        <v>15924</v>
      </c>
      <c r="P764" s="270">
        <f>IF(AG76&gt;0,ROUND(AG76,0),0)</f>
        <v>1588</v>
      </c>
      <c r="Q764" s="270">
        <f>IF(AG78&gt;0,ROUND(AG78,0),0)</f>
        <v>469</v>
      </c>
      <c r="R764" s="270" t="e">
        <f>IF(#REF!&gt;0,ROUND(#REF!,0),0)</f>
        <v>#REF!</v>
      </c>
      <c r="S764" s="270">
        <f>IF(AG79&gt;0,ROUND(AG79,0),0)</f>
        <v>2402</v>
      </c>
      <c r="T764" s="272">
        <f>IF(AG80&gt;0,ROUND(AG80,2),0)</f>
        <v>0.34</v>
      </c>
      <c r="U764" s="270"/>
      <c r="V764" s="271"/>
      <c r="W764" s="270"/>
      <c r="X764" s="270"/>
      <c r="Y764" s="270">
        <f t="shared" si="21"/>
        <v>597110</v>
      </c>
      <c r="Z764" s="271"/>
      <c r="AA764" s="271"/>
      <c r="AB764" s="271"/>
      <c r="AC764" s="271"/>
      <c r="AD764" s="271"/>
      <c r="AE764" s="271"/>
      <c r="AF764" s="271"/>
      <c r="AG764" s="271"/>
      <c r="AH764" s="271"/>
      <c r="AI764" s="271"/>
      <c r="AJ764" s="271"/>
      <c r="AK764" s="271"/>
      <c r="AL764" s="271"/>
      <c r="AM764" s="271"/>
      <c r="AN764" s="271"/>
      <c r="AO764" s="271"/>
      <c r="AP764" s="271"/>
      <c r="AQ764" s="271"/>
      <c r="AR764" s="271"/>
      <c r="AS764" s="271"/>
      <c r="AT764" s="271"/>
      <c r="AU764" s="271"/>
      <c r="AV764" s="271"/>
      <c r="AW764" s="271"/>
      <c r="AX764" s="271"/>
      <c r="AY764" s="271"/>
      <c r="AZ764" s="271"/>
      <c r="BA764" s="271"/>
      <c r="BB764" s="271"/>
      <c r="BC764" s="271"/>
      <c r="BD764" s="271"/>
      <c r="BE764" s="271"/>
      <c r="BF764" s="271"/>
      <c r="BG764" s="271"/>
      <c r="BH764" s="271"/>
      <c r="BI764" s="271"/>
      <c r="BJ764" s="271"/>
      <c r="BK764" s="271"/>
      <c r="BL764" s="271"/>
      <c r="BM764" s="271"/>
      <c r="BN764" s="271"/>
      <c r="BO764" s="271"/>
      <c r="BP764" s="271"/>
      <c r="BQ764" s="271"/>
      <c r="BR764" s="271"/>
      <c r="BS764" s="271"/>
      <c r="BT764" s="271"/>
      <c r="BU764" s="271"/>
      <c r="BV764" s="271"/>
      <c r="BW764" s="271"/>
      <c r="BX764" s="271"/>
      <c r="BY764" s="271"/>
      <c r="BZ764" s="271"/>
      <c r="CA764" s="271"/>
      <c r="CB764" s="271"/>
      <c r="CC764" s="271"/>
      <c r="CD764" s="271"/>
      <c r="CE764" s="271"/>
    </row>
    <row r="765" spans="1:83" ht="12.65" customHeight="1">
      <c r="A765" s="209" t="e">
        <f>RIGHT($C$83,3)&amp;"*"&amp;RIGHT($C$82,4)&amp;"*"&amp;AH$55&amp;"*"&amp;"A"</f>
        <v>#VALUE!</v>
      </c>
      <c r="B765" s="270">
        <f>ROUND(AH59,0)</f>
        <v>0</v>
      </c>
      <c r="C765" s="272">
        <f>ROUND(AH60,2)</f>
        <v>0</v>
      </c>
      <c r="D765" s="270">
        <f>ROUND(AH61,0)</f>
        <v>0</v>
      </c>
      <c r="E765" s="270">
        <f>ROUND(AH62,0)</f>
        <v>0</v>
      </c>
      <c r="F765" s="270">
        <f>ROUND(AH63,0)</f>
        <v>0</v>
      </c>
      <c r="G765" s="270">
        <f>ROUND(AH64,0)</f>
        <v>0</v>
      </c>
      <c r="H765" s="270">
        <f>ROUND(AH65,0)</f>
        <v>0</v>
      </c>
      <c r="I765" s="270">
        <f>ROUND(AH66,0)</f>
        <v>0</v>
      </c>
      <c r="J765" s="270">
        <f>ROUND(AH67,0)</f>
        <v>0</v>
      </c>
      <c r="K765" s="270">
        <f>ROUND(AH68,0)</f>
        <v>0</v>
      </c>
      <c r="L765" s="270">
        <f>ROUND(AH69,0)</f>
        <v>0</v>
      </c>
      <c r="M765" s="270">
        <f>ROUND(AH70,0)</f>
        <v>0</v>
      </c>
      <c r="N765" s="270">
        <f>ROUND(AH75,0)</f>
        <v>0</v>
      </c>
      <c r="O765" s="270">
        <f>ROUND(AH73,0)</f>
        <v>0</v>
      </c>
      <c r="P765" s="270">
        <f>IF(AH76&gt;0,ROUND(AH76,0),0)</f>
        <v>0</v>
      </c>
      <c r="Q765" s="270">
        <f>IF(AH77&gt;0,ROUND(AH77,0),0)</f>
        <v>0</v>
      </c>
      <c r="R765" s="270">
        <f>IF(AH78&gt;0,ROUND(AH78,0),0)</f>
        <v>0</v>
      </c>
      <c r="S765" s="270">
        <f>IF(AH79&gt;0,ROUND(AH79,0),0)</f>
        <v>0</v>
      </c>
      <c r="T765" s="272">
        <f>IF(AH80&gt;0,ROUND(AH80,2),0)</f>
        <v>0</v>
      </c>
      <c r="U765" s="270"/>
      <c r="V765" s="271"/>
      <c r="W765" s="270"/>
      <c r="X765" s="270"/>
      <c r="Y765" s="270">
        <f t="shared" si="21"/>
        <v>0</v>
      </c>
      <c r="Z765" s="271"/>
      <c r="AA765" s="271"/>
      <c r="AB765" s="271"/>
      <c r="AC765" s="271"/>
      <c r="AD765" s="271"/>
      <c r="AE765" s="271"/>
      <c r="AF765" s="271"/>
      <c r="AG765" s="271"/>
      <c r="AH765" s="271"/>
      <c r="AI765" s="271"/>
      <c r="AJ765" s="271"/>
      <c r="AK765" s="271"/>
      <c r="AL765" s="271"/>
      <c r="AM765" s="271"/>
      <c r="AN765" s="271"/>
      <c r="AO765" s="271"/>
      <c r="AP765" s="271"/>
      <c r="AQ765" s="271"/>
      <c r="AR765" s="271"/>
      <c r="AS765" s="271"/>
      <c r="AT765" s="271"/>
      <c r="AU765" s="271"/>
      <c r="AV765" s="271"/>
      <c r="AW765" s="271"/>
      <c r="AX765" s="271"/>
      <c r="AY765" s="271"/>
      <c r="AZ765" s="271"/>
      <c r="BA765" s="271"/>
      <c r="BB765" s="271"/>
      <c r="BC765" s="271"/>
      <c r="BD765" s="271"/>
      <c r="BE765" s="271"/>
      <c r="BF765" s="271"/>
      <c r="BG765" s="271"/>
      <c r="BH765" s="271"/>
      <c r="BI765" s="271"/>
      <c r="BJ765" s="271"/>
      <c r="BK765" s="271"/>
      <c r="BL765" s="271"/>
      <c r="BM765" s="271"/>
      <c r="BN765" s="271"/>
      <c r="BO765" s="271"/>
      <c r="BP765" s="271"/>
      <c r="BQ765" s="271"/>
      <c r="BR765" s="271"/>
      <c r="BS765" s="271"/>
      <c r="BT765" s="271"/>
      <c r="BU765" s="271"/>
      <c r="BV765" s="271"/>
      <c r="BW765" s="271"/>
      <c r="BX765" s="271"/>
      <c r="BY765" s="271"/>
      <c r="BZ765" s="271"/>
      <c r="CA765" s="271"/>
      <c r="CB765" s="271"/>
      <c r="CC765" s="271"/>
      <c r="CD765" s="271"/>
      <c r="CE765" s="271"/>
    </row>
    <row r="766" spans="1:83" ht="12.65" customHeight="1">
      <c r="A766" s="209" t="e">
        <f>RIGHT($C$83,3)&amp;"*"&amp;RIGHT($C$82,4)&amp;"*"&amp;AI$55&amp;"*"&amp;"A"</f>
        <v>#VALUE!</v>
      </c>
      <c r="B766" s="270">
        <f>ROUND(AI59,0)</f>
        <v>0</v>
      </c>
      <c r="C766" s="272">
        <f>ROUND(AI60,2)</f>
        <v>0</v>
      </c>
      <c r="D766" s="270">
        <f>ROUND(AI61,0)</f>
        <v>0</v>
      </c>
      <c r="E766" s="270">
        <f>ROUND(AI62,0)</f>
        <v>0</v>
      </c>
      <c r="F766" s="270">
        <f>ROUND(AI63,0)</f>
        <v>0</v>
      </c>
      <c r="G766" s="270">
        <f>ROUND(AI64,0)</f>
        <v>0</v>
      </c>
      <c r="H766" s="270">
        <f>ROUND(AI65,0)</f>
        <v>0</v>
      </c>
      <c r="I766" s="270">
        <f>ROUND(AI66,0)</f>
        <v>0</v>
      </c>
      <c r="J766" s="270">
        <f>ROUND(AI67,0)</f>
        <v>0</v>
      </c>
      <c r="K766" s="270">
        <f>ROUND(AI68,0)</f>
        <v>0</v>
      </c>
      <c r="L766" s="270">
        <f>ROUND(AI69,0)</f>
        <v>0</v>
      </c>
      <c r="M766" s="270">
        <f>ROUND(AI70,0)</f>
        <v>0</v>
      </c>
      <c r="N766" s="270">
        <f>ROUND(AI75,0)</f>
        <v>0</v>
      </c>
      <c r="O766" s="270">
        <f>ROUND(AI73,0)</f>
        <v>0</v>
      </c>
      <c r="P766" s="270">
        <f>IF(AI76&gt;0,ROUND(AI76,0),0)</f>
        <v>0</v>
      </c>
      <c r="Q766" s="270">
        <f>IF(AI77&gt;0,ROUND(AI77,0),0)</f>
        <v>0</v>
      </c>
      <c r="R766" s="270">
        <f>IF(AI78&gt;0,ROUND(AI78,0),0)</f>
        <v>0</v>
      </c>
      <c r="S766" s="270">
        <f>IF(AI79&gt;0,ROUND(AI79,0),0)</f>
        <v>0</v>
      </c>
      <c r="T766" s="272">
        <f>IF(AI80&gt;0,ROUND(AI80,2),0)</f>
        <v>0</v>
      </c>
      <c r="U766" s="270"/>
      <c r="V766" s="271"/>
      <c r="W766" s="270"/>
      <c r="X766" s="270"/>
      <c r="Y766" s="270">
        <f t="shared" si="21"/>
        <v>0</v>
      </c>
      <c r="Z766" s="271"/>
      <c r="AA766" s="271"/>
      <c r="AB766" s="271"/>
      <c r="AC766" s="271"/>
      <c r="AD766" s="271"/>
      <c r="AE766" s="271"/>
      <c r="AF766" s="271"/>
      <c r="AG766" s="271"/>
      <c r="AH766" s="271"/>
      <c r="AI766" s="271"/>
      <c r="AJ766" s="271"/>
      <c r="AK766" s="271"/>
      <c r="AL766" s="271"/>
      <c r="AM766" s="271"/>
      <c r="AN766" s="271"/>
      <c r="AO766" s="271"/>
      <c r="AP766" s="271"/>
      <c r="AQ766" s="271"/>
      <c r="AR766" s="271"/>
      <c r="AS766" s="271"/>
      <c r="AT766" s="271"/>
      <c r="AU766" s="271"/>
      <c r="AV766" s="271"/>
      <c r="AW766" s="271"/>
      <c r="AX766" s="271"/>
      <c r="AY766" s="271"/>
      <c r="AZ766" s="271"/>
      <c r="BA766" s="271"/>
      <c r="BB766" s="271"/>
      <c r="BC766" s="271"/>
      <c r="BD766" s="271"/>
      <c r="BE766" s="271"/>
      <c r="BF766" s="271"/>
      <c r="BG766" s="271"/>
      <c r="BH766" s="271"/>
      <c r="BI766" s="271"/>
      <c r="BJ766" s="271"/>
      <c r="BK766" s="271"/>
      <c r="BL766" s="271"/>
      <c r="BM766" s="271"/>
      <c r="BN766" s="271"/>
      <c r="BO766" s="271"/>
      <c r="BP766" s="271"/>
      <c r="BQ766" s="271"/>
      <c r="BR766" s="271"/>
      <c r="BS766" s="271"/>
      <c r="BT766" s="271"/>
      <c r="BU766" s="271"/>
      <c r="BV766" s="271"/>
      <c r="BW766" s="271"/>
      <c r="BX766" s="271"/>
      <c r="BY766" s="271"/>
      <c r="BZ766" s="271"/>
      <c r="CA766" s="271"/>
      <c r="CB766" s="271"/>
      <c r="CC766" s="271"/>
      <c r="CD766" s="271"/>
      <c r="CE766" s="271"/>
    </row>
    <row r="767" spans="1:83" ht="12.65" customHeight="1">
      <c r="A767" s="209" t="e">
        <f>RIGHT($C$83,3)&amp;"*"&amp;RIGHT($C$82,4)&amp;"*"&amp;AJ$55&amp;"*"&amp;"A"</f>
        <v>#VALUE!</v>
      </c>
      <c r="B767" s="270">
        <f>ROUND(AJ59,0)</f>
        <v>13825</v>
      </c>
      <c r="C767" s="272">
        <f>ROUND(AJ60,2)</f>
        <v>22</v>
      </c>
      <c r="D767" s="270">
        <f>ROUND(AJ61,0)</f>
        <v>1824080</v>
      </c>
      <c r="E767" s="270">
        <f>ROUND(AJ62,0)</f>
        <v>350832</v>
      </c>
      <c r="F767" s="270">
        <f>ROUND(AJ63,0)</f>
        <v>166268</v>
      </c>
      <c r="G767" s="270">
        <f>ROUND(AJ64,0)</f>
        <v>81315</v>
      </c>
      <c r="H767" s="270">
        <f>ROUND(AJ65,0)</f>
        <v>5898</v>
      </c>
      <c r="I767" s="270">
        <f>ROUND(AJ66,0)</f>
        <v>184979</v>
      </c>
      <c r="J767" s="270">
        <f>ROUND(AJ67,0)</f>
        <v>80101</v>
      </c>
      <c r="K767" s="270">
        <f>ROUND(AJ68,0)</f>
        <v>6809</v>
      </c>
      <c r="L767" s="270">
        <f>ROUND(AJ69,0)</f>
        <v>41186</v>
      </c>
      <c r="M767" s="270">
        <f>ROUND(AJ70,0)</f>
        <v>0</v>
      </c>
      <c r="N767" s="270">
        <f>ROUND(AJ75,0)</f>
        <v>3270213</v>
      </c>
      <c r="O767" s="270">
        <f>ROUND(AJ73,0)</f>
        <v>334465</v>
      </c>
      <c r="P767" s="270">
        <f>IF(AJ76&gt;0,ROUND(AJ76,0),0)</f>
        <v>4128</v>
      </c>
      <c r="Q767" s="270">
        <f>IF(AJ78&gt;0,ROUND(AJ78,0),0)</f>
        <v>1219</v>
      </c>
      <c r="R767" s="270" t="e">
        <f>IF(#REF!&gt;0,ROUND(#REF!,0),0)</f>
        <v>#REF!</v>
      </c>
      <c r="S767" s="270">
        <f>IF(AJ79&gt;0,ROUND(AJ79,0),0)</f>
        <v>45</v>
      </c>
      <c r="T767" s="272">
        <f>IF(AJ80&gt;0,ROUND(AJ80,2),0)</f>
        <v>7.04</v>
      </c>
      <c r="U767" s="270"/>
      <c r="V767" s="271"/>
      <c r="W767" s="270"/>
      <c r="X767" s="270"/>
      <c r="Y767" s="270">
        <f t="shared" si="21"/>
        <v>1007297</v>
      </c>
      <c r="Z767" s="271"/>
      <c r="AA767" s="271"/>
      <c r="AB767" s="271"/>
      <c r="AC767" s="271"/>
      <c r="AD767" s="271"/>
      <c r="AE767" s="271"/>
      <c r="AF767" s="271"/>
      <c r="AG767" s="271"/>
      <c r="AH767" s="271"/>
      <c r="AI767" s="271"/>
      <c r="AJ767" s="271"/>
      <c r="AK767" s="271"/>
      <c r="AL767" s="271"/>
      <c r="AM767" s="271"/>
      <c r="AN767" s="271"/>
      <c r="AO767" s="271"/>
      <c r="AP767" s="271"/>
      <c r="AQ767" s="271"/>
      <c r="AR767" s="271"/>
      <c r="AS767" s="271"/>
      <c r="AT767" s="271"/>
      <c r="AU767" s="271"/>
      <c r="AV767" s="271"/>
      <c r="AW767" s="271"/>
      <c r="AX767" s="271"/>
      <c r="AY767" s="271"/>
      <c r="AZ767" s="271"/>
      <c r="BA767" s="271"/>
      <c r="BB767" s="271"/>
      <c r="BC767" s="271"/>
      <c r="BD767" s="271"/>
      <c r="BE767" s="271"/>
      <c r="BF767" s="271"/>
      <c r="BG767" s="271"/>
      <c r="BH767" s="271"/>
      <c r="BI767" s="271"/>
      <c r="BJ767" s="271"/>
      <c r="BK767" s="271"/>
      <c r="BL767" s="271"/>
      <c r="BM767" s="271"/>
      <c r="BN767" s="271"/>
      <c r="BO767" s="271"/>
      <c r="BP767" s="271"/>
      <c r="BQ767" s="271"/>
      <c r="BR767" s="271"/>
      <c r="BS767" s="271"/>
      <c r="BT767" s="271"/>
      <c r="BU767" s="271"/>
      <c r="BV767" s="271"/>
      <c r="BW767" s="271"/>
      <c r="BX767" s="271"/>
      <c r="BY767" s="271"/>
      <c r="BZ767" s="271"/>
      <c r="CA767" s="271"/>
      <c r="CB767" s="271"/>
      <c r="CC767" s="271"/>
      <c r="CD767" s="271"/>
      <c r="CE767" s="271"/>
    </row>
    <row r="768" spans="1:83" ht="12.65" customHeight="1">
      <c r="A768" s="209" t="e">
        <f>RIGHT($C$83,3)&amp;"*"&amp;RIGHT($C$82,4)&amp;"*"&amp;AK$55&amp;"*"&amp;"A"</f>
        <v>#VALUE!</v>
      </c>
      <c r="B768" s="270">
        <f>ROUND(AK59,0)</f>
        <v>7091</v>
      </c>
      <c r="C768" s="272">
        <f>ROUND(AK60,2)</f>
        <v>2</v>
      </c>
      <c r="D768" s="270">
        <f>ROUND(AK61,0)</f>
        <v>238830</v>
      </c>
      <c r="E768" s="270">
        <f>ROUND(AK62,0)</f>
        <v>45935</v>
      </c>
      <c r="F768" s="270">
        <f>ROUND(AK63,0)</f>
        <v>0</v>
      </c>
      <c r="G768" s="270">
        <f>ROUND(AK64,0)</f>
        <v>1141</v>
      </c>
      <c r="H768" s="270">
        <f>ROUND(AK65,0)</f>
        <v>0</v>
      </c>
      <c r="I768" s="270">
        <f>ROUND(AK66,0)</f>
        <v>10204</v>
      </c>
      <c r="J768" s="270">
        <f>ROUND(AK67,0)</f>
        <v>3503</v>
      </c>
      <c r="K768" s="270">
        <f>ROUND(AK68,0)</f>
        <v>0</v>
      </c>
      <c r="L768" s="270">
        <f>ROUND(AK69,0)</f>
        <v>3815</v>
      </c>
      <c r="M768" s="270">
        <f>ROUND(AK70,0)</f>
        <v>0</v>
      </c>
      <c r="N768" s="270">
        <f>ROUND(AK75,0)</f>
        <v>1045250</v>
      </c>
      <c r="O768" s="270">
        <f>ROUND(AK73,0)</f>
        <v>535694</v>
      </c>
      <c r="P768" s="270">
        <f>IF(AK76&gt;0,ROUND(AK76,0),0)</f>
        <v>181</v>
      </c>
      <c r="Q768" s="270">
        <f>IF(AK78&gt;0,ROUND(AK78,0),0)</f>
        <v>53</v>
      </c>
      <c r="R768" s="270" t="e">
        <f>IF(#REF!&gt;0,ROUND(#REF!,0),0)</f>
        <v>#REF!</v>
      </c>
      <c r="S768" s="270">
        <f>IF(AK79&gt;0,ROUND(AK79,0),0)</f>
        <v>0</v>
      </c>
      <c r="T768" s="272">
        <f>IF(AK80&gt;0,ROUND(AK80,2),0)</f>
        <v>0</v>
      </c>
      <c r="U768" s="270"/>
      <c r="V768" s="271"/>
      <c r="W768" s="270"/>
      <c r="X768" s="270"/>
      <c r="Y768" s="270">
        <f t="shared" si="21"/>
        <v>151529</v>
      </c>
      <c r="Z768" s="271"/>
      <c r="AA768" s="271"/>
      <c r="AB768" s="271"/>
      <c r="AC768" s="271"/>
      <c r="AD768" s="271"/>
      <c r="AE768" s="271"/>
      <c r="AF768" s="271"/>
      <c r="AG768" s="271"/>
      <c r="AH768" s="271"/>
      <c r="AI768" s="271"/>
      <c r="AJ768" s="271"/>
      <c r="AK768" s="271"/>
      <c r="AL768" s="271"/>
      <c r="AM768" s="271"/>
      <c r="AN768" s="271"/>
      <c r="AO768" s="271"/>
      <c r="AP768" s="271"/>
      <c r="AQ768" s="271"/>
      <c r="AR768" s="271"/>
      <c r="AS768" s="271"/>
      <c r="AT768" s="271"/>
      <c r="AU768" s="271"/>
      <c r="AV768" s="271"/>
      <c r="AW768" s="271"/>
      <c r="AX768" s="271"/>
      <c r="AY768" s="271"/>
      <c r="AZ768" s="271"/>
      <c r="BA768" s="271"/>
      <c r="BB768" s="271"/>
      <c r="BC768" s="271"/>
      <c r="BD768" s="271"/>
      <c r="BE768" s="271"/>
      <c r="BF768" s="271"/>
      <c r="BG768" s="271"/>
      <c r="BH768" s="271"/>
      <c r="BI768" s="271"/>
      <c r="BJ768" s="271"/>
      <c r="BK768" s="271"/>
      <c r="BL768" s="271"/>
      <c r="BM768" s="271"/>
      <c r="BN768" s="271"/>
      <c r="BO768" s="271"/>
      <c r="BP768" s="271"/>
      <c r="BQ768" s="271"/>
      <c r="BR768" s="271"/>
      <c r="BS768" s="271"/>
      <c r="BT768" s="271"/>
      <c r="BU768" s="271"/>
      <c r="BV768" s="271"/>
      <c r="BW768" s="271"/>
      <c r="BX768" s="271"/>
      <c r="BY768" s="271"/>
      <c r="BZ768" s="271"/>
      <c r="CA768" s="271"/>
      <c r="CB768" s="271"/>
      <c r="CC768" s="271"/>
      <c r="CD768" s="271"/>
      <c r="CE768" s="271"/>
    </row>
    <row r="769" spans="1:83" ht="12.65" customHeight="1">
      <c r="A769" s="209" t="e">
        <f>RIGHT($C$83,3)&amp;"*"&amp;RIGHT($C$82,4)&amp;"*"&amp;AL$55&amp;"*"&amp;"A"</f>
        <v>#VALUE!</v>
      </c>
      <c r="B769" s="270">
        <f>ROUND(AL59,0)</f>
        <v>544</v>
      </c>
      <c r="C769" s="272">
        <f>ROUND(AL60,2)</f>
        <v>0.76</v>
      </c>
      <c r="D769" s="270">
        <f>ROUND(AL61,0)</f>
        <v>76912</v>
      </c>
      <c r="E769" s="270">
        <f>ROUND(AL62,0)</f>
        <v>14793</v>
      </c>
      <c r="F769" s="270">
        <f>ROUND(AL63,0)</f>
        <v>0</v>
      </c>
      <c r="G769" s="270">
        <f>ROUND(AL64,0)</f>
        <v>3014</v>
      </c>
      <c r="H769" s="270">
        <f>ROUND(AL65,0)</f>
        <v>0</v>
      </c>
      <c r="I769" s="270">
        <f>ROUND(AL66,0)</f>
        <v>17643</v>
      </c>
      <c r="J769" s="270">
        <f>ROUND(AL67,0)</f>
        <v>2633</v>
      </c>
      <c r="K769" s="270">
        <f>ROUND(AL68,0)</f>
        <v>0</v>
      </c>
      <c r="L769" s="270">
        <f>ROUND(AL69,0)</f>
        <v>2960</v>
      </c>
      <c r="M769" s="270">
        <f>ROUND(AL70,0)</f>
        <v>0</v>
      </c>
      <c r="N769" s="270">
        <f>ROUND(AL75,0)</f>
        <v>184530</v>
      </c>
      <c r="O769" s="270">
        <f>ROUND(AL73,0)</f>
        <v>75009</v>
      </c>
      <c r="P769" s="270">
        <f>IF(AL76&gt;0,ROUND(AL76,0),0)</f>
        <v>136</v>
      </c>
      <c r="Q769" s="270">
        <f>IF(AL78&gt;0,ROUND(AL78,0),0)</f>
        <v>40</v>
      </c>
      <c r="R769" s="270" t="e">
        <f>IF(#REF!&gt;0,ROUND(#REF!,0),0)</f>
        <v>#REF!</v>
      </c>
      <c r="S769" s="270">
        <f>IF(AL79&gt;0,ROUND(AL79,0),0)</f>
        <v>0</v>
      </c>
      <c r="T769" s="272">
        <f>IF(AL80&gt;0,ROUND(AL80,2),0)</f>
        <v>0</v>
      </c>
      <c r="U769" s="270"/>
      <c r="V769" s="271"/>
      <c r="W769" s="270"/>
      <c r="X769" s="270"/>
      <c r="Y769" s="270">
        <f t="shared" si="21"/>
        <v>41942</v>
      </c>
      <c r="Z769" s="271"/>
      <c r="AA769" s="271"/>
      <c r="AB769" s="271"/>
      <c r="AC769" s="271"/>
      <c r="AD769" s="271"/>
      <c r="AE769" s="271"/>
      <c r="AF769" s="271"/>
      <c r="AG769" s="271"/>
      <c r="AH769" s="271"/>
      <c r="AI769" s="271"/>
      <c r="AJ769" s="271"/>
      <c r="AK769" s="271"/>
      <c r="AL769" s="271"/>
      <c r="AM769" s="271"/>
      <c r="AN769" s="271"/>
      <c r="AO769" s="271"/>
      <c r="AP769" s="271"/>
      <c r="AQ769" s="271"/>
      <c r="AR769" s="271"/>
      <c r="AS769" s="271"/>
      <c r="AT769" s="271"/>
      <c r="AU769" s="271"/>
      <c r="AV769" s="271"/>
      <c r="AW769" s="271"/>
      <c r="AX769" s="271"/>
      <c r="AY769" s="271"/>
      <c r="AZ769" s="271"/>
      <c r="BA769" s="271"/>
      <c r="BB769" s="271"/>
      <c r="BC769" s="271"/>
      <c r="BD769" s="271"/>
      <c r="BE769" s="271"/>
      <c r="BF769" s="271"/>
      <c r="BG769" s="271"/>
      <c r="BH769" s="271"/>
      <c r="BI769" s="271"/>
      <c r="BJ769" s="271"/>
      <c r="BK769" s="271"/>
      <c r="BL769" s="271"/>
      <c r="BM769" s="271"/>
      <c r="BN769" s="271"/>
      <c r="BO769" s="271"/>
      <c r="BP769" s="271"/>
      <c r="BQ769" s="271"/>
      <c r="BR769" s="271"/>
      <c r="BS769" s="271"/>
      <c r="BT769" s="271"/>
      <c r="BU769" s="271"/>
      <c r="BV769" s="271"/>
      <c r="BW769" s="271"/>
      <c r="BX769" s="271"/>
      <c r="BY769" s="271"/>
      <c r="BZ769" s="271"/>
      <c r="CA769" s="271"/>
      <c r="CB769" s="271"/>
      <c r="CC769" s="271"/>
      <c r="CD769" s="271"/>
      <c r="CE769" s="271"/>
    </row>
    <row r="770" spans="1:83" ht="12.65" customHeight="1">
      <c r="A770" s="209" t="e">
        <f>RIGHT($C$83,3)&amp;"*"&amp;RIGHT($C$82,4)&amp;"*"&amp;AM$55&amp;"*"&amp;"A"</f>
        <v>#VALUE!</v>
      </c>
      <c r="B770" s="270">
        <f>ROUND(AM59,0)</f>
        <v>0</v>
      </c>
      <c r="C770" s="272">
        <f>ROUND(AM60,2)</f>
        <v>0</v>
      </c>
      <c r="D770" s="270">
        <f>ROUND(AM61,0)</f>
        <v>0</v>
      </c>
      <c r="E770" s="270">
        <f>ROUND(AM62,0)</f>
        <v>0</v>
      </c>
      <c r="F770" s="270">
        <f>ROUND(AM63,0)</f>
        <v>0</v>
      </c>
      <c r="G770" s="270">
        <f>ROUND(AM64,0)</f>
        <v>0</v>
      </c>
      <c r="H770" s="270">
        <f>ROUND(AM65,0)</f>
        <v>0</v>
      </c>
      <c r="I770" s="270">
        <f>ROUND(AM66,0)</f>
        <v>0</v>
      </c>
      <c r="J770" s="270">
        <f>ROUND(AM67,0)</f>
        <v>0</v>
      </c>
      <c r="K770" s="270">
        <f>ROUND(AM68,0)</f>
        <v>0</v>
      </c>
      <c r="L770" s="270">
        <f>ROUND(AM69,0)</f>
        <v>0</v>
      </c>
      <c r="M770" s="270">
        <f>ROUND(AM70,0)</f>
        <v>0</v>
      </c>
      <c r="N770" s="270">
        <f>ROUND(AM75,0)</f>
        <v>0</v>
      </c>
      <c r="O770" s="270">
        <f>ROUND(AM73,0)</f>
        <v>0</v>
      </c>
      <c r="P770" s="270">
        <f>IF(AM76&gt;0,ROUND(AM76,0),0)</f>
        <v>0</v>
      </c>
      <c r="Q770" s="270">
        <f>IF(AM77&gt;0,ROUND(AM77,0),0)</f>
        <v>0</v>
      </c>
      <c r="R770" s="270">
        <f>IF(AM78&gt;0,ROUND(AM78,0),0)</f>
        <v>0</v>
      </c>
      <c r="S770" s="270">
        <f>IF(AM79&gt;0,ROUND(AM79,0),0)</f>
        <v>0</v>
      </c>
      <c r="T770" s="272">
        <f>IF(AM80&gt;0,ROUND(AM80,2),0)</f>
        <v>0</v>
      </c>
      <c r="U770" s="270"/>
      <c r="V770" s="271"/>
      <c r="W770" s="270"/>
      <c r="X770" s="270"/>
      <c r="Y770" s="270">
        <f t="shared" si="21"/>
        <v>0</v>
      </c>
      <c r="Z770" s="271"/>
      <c r="AA770" s="271"/>
      <c r="AB770" s="271"/>
      <c r="AC770" s="271"/>
      <c r="AD770" s="271"/>
      <c r="AE770" s="271"/>
      <c r="AF770" s="271"/>
      <c r="AG770" s="271"/>
      <c r="AH770" s="271"/>
      <c r="AI770" s="271"/>
      <c r="AJ770" s="271"/>
      <c r="AK770" s="271"/>
      <c r="AL770" s="271"/>
      <c r="AM770" s="271"/>
      <c r="AN770" s="271"/>
      <c r="AO770" s="271"/>
      <c r="AP770" s="271"/>
      <c r="AQ770" s="271"/>
      <c r="AR770" s="271"/>
      <c r="AS770" s="271"/>
      <c r="AT770" s="271"/>
      <c r="AU770" s="271"/>
      <c r="AV770" s="271"/>
      <c r="AW770" s="271"/>
      <c r="AX770" s="271"/>
      <c r="AY770" s="271"/>
      <c r="AZ770" s="271"/>
      <c r="BA770" s="271"/>
      <c r="BB770" s="271"/>
      <c r="BC770" s="271"/>
      <c r="BD770" s="271"/>
      <c r="BE770" s="271"/>
      <c r="BF770" s="271"/>
      <c r="BG770" s="271"/>
      <c r="BH770" s="271"/>
      <c r="BI770" s="271"/>
      <c r="BJ770" s="271"/>
      <c r="BK770" s="271"/>
      <c r="BL770" s="271"/>
      <c r="BM770" s="271"/>
      <c r="BN770" s="271"/>
      <c r="BO770" s="271"/>
      <c r="BP770" s="271"/>
      <c r="BQ770" s="271"/>
      <c r="BR770" s="271"/>
      <c r="BS770" s="271"/>
      <c r="BT770" s="271"/>
      <c r="BU770" s="271"/>
      <c r="BV770" s="271"/>
      <c r="BW770" s="271"/>
      <c r="BX770" s="271"/>
      <c r="BY770" s="271"/>
      <c r="BZ770" s="271"/>
      <c r="CA770" s="271"/>
      <c r="CB770" s="271"/>
      <c r="CC770" s="271"/>
      <c r="CD770" s="271"/>
      <c r="CE770" s="271"/>
    </row>
    <row r="771" spans="1:83" ht="12.65" customHeight="1">
      <c r="A771" s="209" t="e">
        <f>RIGHT($C$83,3)&amp;"*"&amp;RIGHT($C$82,4)&amp;"*"&amp;AN$55&amp;"*"&amp;"A"</f>
        <v>#VALUE!</v>
      </c>
      <c r="B771" s="270">
        <f>ROUND(AN59,0)</f>
        <v>0</v>
      </c>
      <c r="C771" s="272">
        <f>ROUND(AN60,2)</f>
        <v>0</v>
      </c>
      <c r="D771" s="270">
        <f>ROUND(AN61,0)</f>
        <v>0</v>
      </c>
      <c r="E771" s="270">
        <f>ROUND(AN62,0)</f>
        <v>0</v>
      </c>
      <c r="F771" s="270">
        <f>ROUND(AN63,0)</f>
        <v>0</v>
      </c>
      <c r="G771" s="270">
        <f>ROUND(AN64,0)</f>
        <v>0</v>
      </c>
      <c r="H771" s="270">
        <f>ROUND(AN65,0)</f>
        <v>0</v>
      </c>
      <c r="I771" s="270">
        <f>ROUND(AN66,0)</f>
        <v>0</v>
      </c>
      <c r="J771" s="270">
        <f>ROUND(AN67,0)</f>
        <v>0</v>
      </c>
      <c r="K771" s="270">
        <f>ROUND(AN68,0)</f>
        <v>0</v>
      </c>
      <c r="L771" s="270">
        <f>ROUND(AN69,0)</f>
        <v>0</v>
      </c>
      <c r="M771" s="270">
        <f>ROUND(AN70,0)</f>
        <v>0</v>
      </c>
      <c r="N771" s="270">
        <f>ROUND(AN75,0)</f>
        <v>0</v>
      </c>
      <c r="O771" s="270">
        <f>ROUND(AN73,0)</f>
        <v>0</v>
      </c>
      <c r="P771" s="270">
        <f>IF(AN76&gt;0,ROUND(AN76,0),0)</f>
        <v>0</v>
      </c>
      <c r="Q771" s="270">
        <f>IF(AN77&gt;0,ROUND(AN77,0),0)</f>
        <v>0</v>
      </c>
      <c r="R771" s="270">
        <f>IF(AN78&gt;0,ROUND(AN78,0),0)</f>
        <v>0</v>
      </c>
      <c r="S771" s="270">
        <f>IF(AN79&gt;0,ROUND(AN79,0),0)</f>
        <v>0</v>
      </c>
      <c r="T771" s="272">
        <f>IF(AN80&gt;0,ROUND(AN80,2),0)</f>
        <v>0</v>
      </c>
      <c r="U771" s="270"/>
      <c r="V771" s="271"/>
      <c r="W771" s="270"/>
      <c r="X771" s="270"/>
      <c r="Y771" s="270">
        <f t="shared" si="21"/>
        <v>0</v>
      </c>
      <c r="Z771" s="271"/>
      <c r="AA771" s="271"/>
      <c r="AB771" s="271"/>
      <c r="AC771" s="271"/>
      <c r="AD771" s="271"/>
      <c r="AE771" s="271"/>
      <c r="AF771" s="271"/>
      <c r="AG771" s="271"/>
      <c r="AH771" s="271"/>
      <c r="AI771" s="271"/>
      <c r="AJ771" s="271"/>
      <c r="AK771" s="271"/>
      <c r="AL771" s="271"/>
      <c r="AM771" s="271"/>
      <c r="AN771" s="271"/>
      <c r="AO771" s="271"/>
      <c r="AP771" s="271"/>
      <c r="AQ771" s="271"/>
      <c r="AR771" s="271"/>
      <c r="AS771" s="271"/>
      <c r="AT771" s="271"/>
      <c r="AU771" s="271"/>
      <c r="AV771" s="271"/>
      <c r="AW771" s="271"/>
      <c r="AX771" s="271"/>
      <c r="AY771" s="271"/>
      <c r="AZ771" s="271"/>
      <c r="BA771" s="271"/>
      <c r="BB771" s="271"/>
      <c r="BC771" s="271"/>
      <c r="BD771" s="271"/>
      <c r="BE771" s="271"/>
      <c r="BF771" s="271"/>
      <c r="BG771" s="271"/>
      <c r="BH771" s="271"/>
      <c r="BI771" s="271"/>
      <c r="BJ771" s="271"/>
      <c r="BK771" s="271"/>
      <c r="BL771" s="271"/>
      <c r="BM771" s="271"/>
      <c r="BN771" s="271"/>
      <c r="BO771" s="271"/>
      <c r="BP771" s="271"/>
      <c r="BQ771" s="271"/>
      <c r="BR771" s="271"/>
      <c r="BS771" s="271"/>
      <c r="BT771" s="271"/>
      <c r="BU771" s="271"/>
      <c r="BV771" s="271"/>
      <c r="BW771" s="271"/>
      <c r="BX771" s="271"/>
      <c r="BY771" s="271"/>
      <c r="BZ771" s="271"/>
      <c r="CA771" s="271"/>
      <c r="CB771" s="271"/>
      <c r="CC771" s="271"/>
      <c r="CD771" s="271"/>
      <c r="CE771" s="271"/>
    </row>
    <row r="772" spans="1:83" ht="12.65" customHeight="1">
      <c r="A772" s="209" t="e">
        <f>RIGHT($C$83,3)&amp;"*"&amp;RIGHT($C$82,4)&amp;"*"&amp;AO$55&amp;"*"&amp;"A"</f>
        <v>#VALUE!</v>
      </c>
      <c r="B772" s="270">
        <f>ROUND(AO59,0)</f>
        <v>1440</v>
      </c>
      <c r="C772" s="272">
        <f>ROUND(AO60,2)</f>
        <v>0.35</v>
      </c>
      <c r="D772" s="270">
        <f>ROUND(AO61,0)</f>
        <v>23554</v>
      </c>
      <c r="E772" s="270">
        <f>ROUND(AO62,0)</f>
        <v>4530</v>
      </c>
      <c r="F772" s="270">
        <f>ROUND(AO63,0)</f>
        <v>1099</v>
      </c>
      <c r="G772" s="270">
        <f>ROUND(AO64,0)</f>
        <v>1151</v>
      </c>
      <c r="H772" s="270">
        <f>ROUND(AO65,0)</f>
        <v>31</v>
      </c>
      <c r="I772" s="270">
        <f>ROUND(AO66,0)</f>
        <v>4711</v>
      </c>
      <c r="J772" s="270">
        <f>ROUND(AO67,0)</f>
        <v>1320</v>
      </c>
      <c r="K772" s="270">
        <f>ROUND(AO68,0)</f>
        <v>454</v>
      </c>
      <c r="L772" s="270">
        <f>ROUND(AO69,0)</f>
        <v>28</v>
      </c>
      <c r="M772" s="270">
        <f>ROUND(AO70,0)</f>
        <v>0</v>
      </c>
      <c r="N772" s="270">
        <f>ROUND(AO75,0)</f>
        <v>326572</v>
      </c>
      <c r="O772" s="270">
        <f>ROUND(AO73,0)</f>
        <v>0</v>
      </c>
      <c r="P772" s="270">
        <f>IF(AO76&gt;0,ROUND(AO76,0),0)</f>
        <v>68</v>
      </c>
      <c r="Q772" s="270">
        <f>IF(AO77&gt;0,ROUND(AO77,0),0)</f>
        <v>177</v>
      </c>
      <c r="R772" s="270">
        <f>IF(AO78&gt;0,ROUND(AO78,0),0)</f>
        <v>20</v>
      </c>
      <c r="S772" s="270">
        <f>IF(AO79&gt;0,ROUND(AO79,0),0)</f>
        <v>561</v>
      </c>
      <c r="T772" s="272">
        <f>IF(AO80&gt;0,ROUND(AO80,2),0)</f>
        <v>0.34</v>
      </c>
      <c r="U772" s="270"/>
      <c r="V772" s="271"/>
      <c r="W772" s="270"/>
      <c r="X772" s="270"/>
      <c r="Y772" s="270">
        <f t="shared" si="21"/>
        <v>47787</v>
      </c>
      <c r="Z772" s="271"/>
      <c r="AA772" s="271"/>
      <c r="AB772" s="271"/>
      <c r="AC772" s="271"/>
      <c r="AD772" s="271"/>
      <c r="AE772" s="271"/>
      <c r="AF772" s="271"/>
      <c r="AG772" s="271"/>
      <c r="AH772" s="271"/>
      <c r="AI772" s="271"/>
      <c r="AJ772" s="271"/>
      <c r="AK772" s="271"/>
      <c r="AL772" s="271"/>
      <c r="AM772" s="271"/>
      <c r="AN772" s="271"/>
      <c r="AO772" s="271"/>
      <c r="AP772" s="271"/>
      <c r="AQ772" s="271"/>
      <c r="AR772" s="271"/>
      <c r="AS772" s="271"/>
      <c r="AT772" s="271"/>
      <c r="AU772" s="271"/>
      <c r="AV772" s="271"/>
      <c r="AW772" s="271"/>
      <c r="AX772" s="271"/>
      <c r="AY772" s="271"/>
      <c r="AZ772" s="271"/>
      <c r="BA772" s="271"/>
      <c r="BB772" s="271"/>
      <c r="BC772" s="271"/>
      <c r="BD772" s="271"/>
      <c r="BE772" s="271"/>
      <c r="BF772" s="271"/>
      <c r="BG772" s="271"/>
      <c r="BH772" s="271"/>
      <c r="BI772" s="271"/>
      <c r="BJ772" s="271"/>
      <c r="BK772" s="271"/>
      <c r="BL772" s="271"/>
      <c r="BM772" s="271"/>
      <c r="BN772" s="271"/>
      <c r="BO772" s="271"/>
      <c r="BP772" s="271"/>
      <c r="BQ772" s="271"/>
      <c r="BR772" s="271"/>
      <c r="BS772" s="271"/>
      <c r="BT772" s="271"/>
      <c r="BU772" s="271"/>
      <c r="BV772" s="271"/>
      <c r="BW772" s="271"/>
      <c r="BX772" s="271"/>
      <c r="BY772" s="271"/>
      <c r="BZ772" s="271"/>
      <c r="CA772" s="271"/>
      <c r="CB772" s="271"/>
      <c r="CC772" s="271"/>
      <c r="CD772" s="271"/>
      <c r="CE772" s="271"/>
    </row>
    <row r="773" spans="1:83" ht="12.65" customHeight="1">
      <c r="A773" s="209" t="e">
        <f>RIGHT($C$83,3)&amp;"*"&amp;RIGHT($C$82,4)&amp;"*"&amp;AP$55&amp;"*"&amp;"A"</f>
        <v>#VALUE!</v>
      </c>
      <c r="B773" s="270">
        <f>ROUND(AP59,0)</f>
        <v>0</v>
      </c>
      <c r="C773" s="272">
        <f>ROUND(AP60,2)</f>
        <v>0</v>
      </c>
      <c r="D773" s="270">
        <f>ROUND(AP61,0)</f>
        <v>0</v>
      </c>
      <c r="E773" s="270">
        <f>ROUND(AP62,0)</f>
        <v>0</v>
      </c>
      <c r="F773" s="270">
        <f>ROUND(AP63,0)</f>
        <v>0</v>
      </c>
      <c r="G773" s="270">
        <f>ROUND(AP64,0)</f>
        <v>0</v>
      </c>
      <c r="H773" s="270">
        <f>ROUND(AP65,0)</f>
        <v>0</v>
      </c>
      <c r="I773" s="270">
        <f>ROUND(AP66,0)</f>
        <v>0</v>
      </c>
      <c r="J773" s="270">
        <f>ROUND(AP67,0)</f>
        <v>0</v>
      </c>
      <c r="K773" s="270">
        <f>ROUND(AP68,0)</f>
        <v>0</v>
      </c>
      <c r="L773" s="270">
        <f>ROUND(AP69,0)</f>
        <v>0</v>
      </c>
      <c r="M773" s="270">
        <f>ROUND(AP70,0)</f>
        <v>0</v>
      </c>
      <c r="N773" s="270">
        <f>ROUND(AP75,0)</f>
        <v>0</v>
      </c>
      <c r="O773" s="270">
        <f>ROUND(AP73,0)</f>
        <v>0</v>
      </c>
      <c r="P773" s="270">
        <f>IF(AP76&gt;0,ROUND(AP76,0),0)</f>
        <v>0</v>
      </c>
      <c r="Q773" s="270">
        <f>IF(AP77&gt;0,ROUND(AP77,0),0)</f>
        <v>0</v>
      </c>
      <c r="R773" s="270">
        <f>IF(AP78&gt;0,ROUND(AP78,0),0)</f>
        <v>0</v>
      </c>
      <c r="S773" s="270">
        <f>IF(AP79&gt;0,ROUND(AP79,0),0)</f>
        <v>0</v>
      </c>
      <c r="T773" s="272">
        <f>IF(AP80&gt;0,ROUND(AP80,2),0)</f>
        <v>0</v>
      </c>
      <c r="U773" s="270"/>
      <c r="V773" s="271"/>
      <c r="W773" s="270"/>
      <c r="X773" s="270"/>
      <c r="Y773" s="270">
        <f t="shared" si="21"/>
        <v>0</v>
      </c>
      <c r="Z773" s="271"/>
      <c r="AA773" s="271"/>
      <c r="AB773" s="271"/>
      <c r="AC773" s="271"/>
      <c r="AD773" s="271"/>
      <c r="AE773" s="271"/>
      <c r="AF773" s="271"/>
      <c r="AG773" s="271"/>
      <c r="AH773" s="271"/>
      <c r="AI773" s="271"/>
      <c r="AJ773" s="271"/>
      <c r="AK773" s="271"/>
      <c r="AL773" s="271"/>
      <c r="AM773" s="271"/>
      <c r="AN773" s="271"/>
      <c r="AO773" s="271"/>
      <c r="AP773" s="271"/>
      <c r="AQ773" s="271"/>
      <c r="AR773" s="271"/>
      <c r="AS773" s="271"/>
      <c r="AT773" s="271"/>
      <c r="AU773" s="271"/>
      <c r="AV773" s="271"/>
      <c r="AW773" s="271"/>
      <c r="AX773" s="271"/>
      <c r="AY773" s="271"/>
      <c r="AZ773" s="271"/>
      <c r="BA773" s="271"/>
      <c r="BB773" s="271"/>
      <c r="BC773" s="271"/>
      <c r="BD773" s="271"/>
      <c r="BE773" s="271"/>
      <c r="BF773" s="271"/>
      <c r="BG773" s="271"/>
      <c r="BH773" s="271"/>
      <c r="BI773" s="271"/>
      <c r="BJ773" s="271"/>
      <c r="BK773" s="271"/>
      <c r="BL773" s="271"/>
      <c r="BM773" s="271"/>
      <c r="BN773" s="271"/>
      <c r="BO773" s="271"/>
      <c r="BP773" s="271"/>
      <c r="BQ773" s="271"/>
      <c r="BR773" s="271"/>
      <c r="BS773" s="271"/>
      <c r="BT773" s="271"/>
      <c r="BU773" s="271"/>
      <c r="BV773" s="271"/>
      <c r="BW773" s="271"/>
      <c r="BX773" s="271"/>
      <c r="BY773" s="271"/>
      <c r="BZ773" s="271"/>
      <c r="CA773" s="271"/>
      <c r="CB773" s="271"/>
      <c r="CC773" s="271"/>
      <c r="CD773" s="271"/>
      <c r="CE773" s="271"/>
    </row>
    <row r="774" spans="1:83" ht="12.65" customHeight="1">
      <c r="A774" s="209" t="e">
        <f>RIGHT($C$83,3)&amp;"*"&amp;RIGHT($C$82,4)&amp;"*"&amp;AQ$55&amp;"*"&amp;"A"</f>
        <v>#VALUE!</v>
      </c>
      <c r="B774" s="270">
        <f>ROUND(AQ59,0)</f>
        <v>0</v>
      </c>
      <c r="C774" s="272">
        <f>ROUND(AQ60,2)</f>
        <v>0</v>
      </c>
      <c r="D774" s="270">
        <f>ROUND(AQ61,0)</f>
        <v>0</v>
      </c>
      <c r="E774" s="270">
        <f>ROUND(AQ62,0)</f>
        <v>0</v>
      </c>
      <c r="F774" s="270">
        <f>ROUND(AQ63,0)</f>
        <v>0</v>
      </c>
      <c r="G774" s="270">
        <f>ROUND(AQ64,0)</f>
        <v>0</v>
      </c>
      <c r="H774" s="270">
        <f>ROUND(AQ65,0)</f>
        <v>0</v>
      </c>
      <c r="I774" s="270">
        <f>ROUND(AQ66,0)</f>
        <v>0</v>
      </c>
      <c r="J774" s="270">
        <f>ROUND(AQ67,0)</f>
        <v>0</v>
      </c>
      <c r="K774" s="270">
        <f>ROUND(AQ68,0)</f>
        <v>0</v>
      </c>
      <c r="L774" s="270">
        <f>ROUND(AQ69,0)</f>
        <v>0</v>
      </c>
      <c r="M774" s="270">
        <f>ROUND(AQ70,0)</f>
        <v>0</v>
      </c>
      <c r="N774" s="270">
        <f>ROUND(AQ75,0)</f>
        <v>0</v>
      </c>
      <c r="O774" s="270">
        <f>ROUND(AQ73,0)</f>
        <v>0</v>
      </c>
      <c r="P774" s="270">
        <f>IF(AQ76&gt;0,ROUND(AQ76,0),0)</f>
        <v>0</v>
      </c>
      <c r="Q774" s="270">
        <f>IF(AQ77&gt;0,ROUND(AQ77,0),0)</f>
        <v>0</v>
      </c>
      <c r="R774" s="270">
        <f>IF(AQ78&gt;0,ROUND(AQ78,0),0)</f>
        <v>0</v>
      </c>
      <c r="S774" s="270">
        <f>IF(AQ79&gt;0,ROUND(AQ79,0),0)</f>
        <v>0</v>
      </c>
      <c r="T774" s="272">
        <f>IF(AQ80&gt;0,ROUND(AQ80,2),0)</f>
        <v>0</v>
      </c>
      <c r="U774" s="270"/>
      <c r="V774" s="271"/>
      <c r="W774" s="270"/>
      <c r="X774" s="270"/>
      <c r="Y774" s="270">
        <f t="shared" si="21"/>
        <v>0</v>
      </c>
      <c r="Z774" s="271"/>
      <c r="AA774" s="271"/>
      <c r="AB774" s="271"/>
      <c r="AC774" s="271"/>
      <c r="AD774" s="271"/>
      <c r="AE774" s="271"/>
      <c r="AF774" s="271"/>
      <c r="AG774" s="271"/>
      <c r="AH774" s="271"/>
      <c r="AI774" s="271"/>
      <c r="AJ774" s="271"/>
      <c r="AK774" s="271"/>
      <c r="AL774" s="271"/>
      <c r="AM774" s="271"/>
      <c r="AN774" s="271"/>
      <c r="AO774" s="271"/>
      <c r="AP774" s="271"/>
      <c r="AQ774" s="271"/>
      <c r="AR774" s="271"/>
      <c r="AS774" s="271"/>
      <c r="AT774" s="271"/>
      <c r="AU774" s="271"/>
      <c r="AV774" s="271"/>
      <c r="AW774" s="271"/>
      <c r="AX774" s="271"/>
      <c r="AY774" s="271"/>
      <c r="AZ774" s="271"/>
      <c r="BA774" s="271"/>
      <c r="BB774" s="271"/>
      <c r="BC774" s="271"/>
      <c r="BD774" s="271"/>
      <c r="BE774" s="271"/>
      <c r="BF774" s="271"/>
      <c r="BG774" s="271"/>
      <c r="BH774" s="271"/>
      <c r="BI774" s="271"/>
      <c r="BJ774" s="271"/>
      <c r="BK774" s="271"/>
      <c r="BL774" s="271"/>
      <c r="BM774" s="271"/>
      <c r="BN774" s="271"/>
      <c r="BO774" s="271"/>
      <c r="BP774" s="271"/>
      <c r="BQ774" s="271"/>
      <c r="BR774" s="271"/>
      <c r="BS774" s="271"/>
      <c r="BT774" s="271"/>
      <c r="BU774" s="271"/>
      <c r="BV774" s="271"/>
      <c r="BW774" s="271"/>
      <c r="BX774" s="271"/>
      <c r="BY774" s="271"/>
      <c r="BZ774" s="271"/>
      <c r="CA774" s="271"/>
      <c r="CB774" s="271"/>
      <c r="CC774" s="271"/>
      <c r="CD774" s="271"/>
      <c r="CE774" s="271"/>
    </row>
    <row r="775" spans="1:83" ht="12.65" customHeight="1">
      <c r="A775" s="209" t="e">
        <f>RIGHT($C$83,3)&amp;"*"&amp;RIGHT($C$82,4)&amp;"*"&amp;AR$55&amp;"*"&amp;"A"</f>
        <v>#VALUE!</v>
      </c>
      <c r="B775" s="270">
        <f>ROUND(AR59,0)</f>
        <v>0</v>
      </c>
      <c r="C775" s="272">
        <f>ROUND(AR60,2)</f>
        <v>0</v>
      </c>
      <c r="D775" s="270">
        <f>ROUND(AR61,0)</f>
        <v>0</v>
      </c>
      <c r="E775" s="270">
        <f>ROUND(AR62,0)</f>
        <v>0</v>
      </c>
      <c r="F775" s="270">
        <f>ROUND(AR63,0)</f>
        <v>0</v>
      </c>
      <c r="G775" s="270">
        <f>ROUND(AR64,0)</f>
        <v>0</v>
      </c>
      <c r="H775" s="270">
        <f>ROUND(AR65,0)</f>
        <v>0</v>
      </c>
      <c r="I775" s="270">
        <f>ROUND(AR66,0)</f>
        <v>0</v>
      </c>
      <c r="J775" s="270">
        <f>ROUND(AR67,0)</f>
        <v>0</v>
      </c>
      <c r="K775" s="270">
        <f>ROUND(AR68,0)</f>
        <v>0</v>
      </c>
      <c r="L775" s="270">
        <f>ROUND(AR69,0)</f>
        <v>0</v>
      </c>
      <c r="M775" s="270">
        <f>ROUND(AR70,0)</f>
        <v>0</v>
      </c>
      <c r="N775" s="270">
        <f>ROUND(AR75,0)</f>
        <v>0</v>
      </c>
      <c r="O775" s="270">
        <f>ROUND(AR73,0)</f>
        <v>0</v>
      </c>
      <c r="P775" s="270">
        <f>IF(AR76&gt;0,ROUND(AR76,0),0)</f>
        <v>0</v>
      </c>
      <c r="Q775" s="270">
        <f>IF(AR77&gt;0,ROUND(AR77,0),0)</f>
        <v>0</v>
      </c>
      <c r="R775" s="270">
        <f>IF(AR78&gt;0,ROUND(AR78,0),0)</f>
        <v>0</v>
      </c>
      <c r="S775" s="270">
        <f>IF(AR79&gt;0,ROUND(AR79,0),0)</f>
        <v>0</v>
      </c>
      <c r="T775" s="272">
        <f>IF(AR80&gt;0,ROUND(AR80,2),0)</f>
        <v>0</v>
      </c>
      <c r="U775" s="270"/>
      <c r="V775" s="271"/>
      <c r="W775" s="270"/>
      <c r="X775" s="270"/>
      <c r="Y775" s="270">
        <f t="shared" si="21"/>
        <v>0</v>
      </c>
      <c r="Z775" s="271"/>
      <c r="AA775" s="271"/>
      <c r="AB775" s="271"/>
      <c r="AC775" s="271"/>
      <c r="AD775" s="271"/>
      <c r="AE775" s="271"/>
      <c r="AF775" s="271"/>
      <c r="AG775" s="271"/>
      <c r="AH775" s="271"/>
      <c r="AI775" s="271"/>
      <c r="AJ775" s="271"/>
      <c r="AK775" s="271"/>
      <c r="AL775" s="271"/>
      <c r="AM775" s="271"/>
      <c r="AN775" s="271"/>
      <c r="AO775" s="271"/>
      <c r="AP775" s="271"/>
      <c r="AQ775" s="271"/>
      <c r="AR775" s="271"/>
      <c r="AS775" s="271"/>
      <c r="AT775" s="271"/>
      <c r="AU775" s="271"/>
      <c r="AV775" s="271"/>
      <c r="AW775" s="271"/>
      <c r="AX775" s="271"/>
      <c r="AY775" s="271"/>
      <c r="AZ775" s="271"/>
      <c r="BA775" s="271"/>
      <c r="BB775" s="271"/>
      <c r="BC775" s="271"/>
      <c r="BD775" s="271"/>
      <c r="BE775" s="271"/>
      <c r="BF775" s="271"/>
      <c r="BG775" s="271"/>
      <c r="BH775" s="271"/>
      <c r="BI775" s="271"/>
      <c r="BJ775" s="271"/>
      <c r="BK775" s="271"/>
      <c r="BL775" s="271"/>
      <c r="BM775" s="271"/>
      <c r="BN775" s="271"/>
      <c r="BO775" s="271"/>
      <c r="BP775" s="271"/>
      <c r="BQ775" s="271"/>
      <c r="BR775" s="271"/>
      <c r="BS775" s="271"/>
      <c r="BT775" s="271"/>
      <c r="BU775" s="271"/>
      <c r="BV775" s="271"/>
      <c r="BW775" s="271"/>
      <c r="BX775" s="271"/>
      <c r="BY775" s="271"/>
      <c r="BZ775" s="271"/>
      <c r="CA775" s="271"/>
      <c r="CB775" s="271"/>
      <c r="CC775" s="271"/>
      <c r="CD775" s="271"/>
      <c r="CE775" s="271"/>
    </row>
    <row r="776" spans="1:83" ht="12.65" customHeight="1">
      <c r="A776" s="209" t="e">
        <f>RIGHT($C$83,3)&amp;"*"&amp;RIGHT($C$82,4)&amp;"*"&amp;AS$55&amp;"*"&amp;"A"</f>
        <v>#VALUE!</v>
      </c>
      <c r="B776" s="270">
        <f>ROUND(AS59,0)</f>
        <v>0</v>
      </c>
      <c r="C776" s="272">
        <f>ROUND(AS60,2)</f>
        <v>0</v>
      </c>
      <c r="D776" s="270">
        <f>ROUND(AS61,0)</f>
        <v>0</v>
      </c>
      <c r="E776" s="270">
        <f>ROUND(AS62,0)</f>
        <v>0</v>
      </c>
      <c r="F776" s="270">
        <f>ROUND(AS63,0)</f>
        <v>0</v>
      </c>
      <c r="G776" s="270">
        <f>ROUND(AS64,0)</f>
        <v>0</v>
      </c>
      <c r="H776" s="270">
        <f>ROUND(AS65,0)</f>
        <v>0</v>
      </c>
      <c r="I776" s="270">
        <f>ROUND(AS66,0)</f>
        <v>0</v>
      </c>
      <c r="J776" s="270">
        <f>ROUND(AS67,0)</f>
        <v>0</v>
      </c>
      <c r="K776" s="270">
        <f>ROUND(AS68,0)</f>
        <v>0</v>
      </c>
      <c r="L776" s="270">
        <f>ROUND(AS69,0)</f>
        <v>0</v>
      </c>
      <c r="M776" s="270">
        <f>ROUND(AS70,0)</f>
        <v>0</v>
      </c>
      <c r="N776" s="270">
        <f>ROUND(AS75,0)</f>
        <v>0</v>
      </c>
      <c r="O776" s="270">
        <f>ROUND(AS73,0)</f>
        <v>0</v>
      </c>
      <c r="P776" s="270">
        <f>IF(AS76&gt;0,ROUND(AS76,0),0)</f>
        <v>0</v>
      </c>
      <c r="Q776" s="270">
        <f>IF(AS77&gt;0,ROUND(AS77,0),0)</f>
        <v>0</v>
      </c>
      <c r="R776" s="270">
        <f>IF(AS78&gt;0,ROUND(AS78,0),0)</f>
        <v>0</v>
      </c>
      <c r="S776" s="270">
        <f>IF(AS79&gt;0,ROUND(AS79,0),0)</f>
        <v>0</v>
      </c>
      <c r="T776" s="272">
        <f>IF(AS80&gt;0,ROUND(AS80,2),0)</f>
        <v>0</v>
      </c>
      <c r="U776" s="270"/>
      <c r="V776" s="271"/>
      <c r="W776" s="270"/>
      <c r="X776" s="270"/>
      <c r="Y776" s="270">
        <f t="shared" si="21"/>
        <v>0</v>
      </c>
      <c r="Z776" s="271"/>
      <c r="AA776" s="271"/>
      <c r="AB776" s="271"/>
      <c r="AC776" s="271"/>
      <c r="AD776" s="271"/>
      <c r="AE776" s="271"/>
      <c r="AF776" s="271"/>
      <c r="AG776" s="271"/>
      <c r="AH776" s="271"/>
      <c r="AI776" s="271"/>
      <c r="AJ776" s="271"/>
      <c r="AK776" s="271"/>
      <c r="AL776" s="271"/>
      <c r="AM776" s="271"/>
      <c r="AN776" s="271"/>
      <c r="AO776" s="271"/>
      <c r="AP776" s="271"/>
      <c r="AQ776" s="271"/>
      <c r="AR776" s="271"/>
      <c r="AS776" s="271"/>
      <c r="AT776" s="271"/>
      <c r="AU776" s="271"/>
      <c r="AV776" s="271"/>
      <c r="AW776" s="271"/>
      <c r="AX776" s="271"/>
      <c r="AY776" s="271"/>
      <c r="AZ776" s="271"/>
      <c r="BA776" s="271"/>
      <c r="BB776" s="271"/>
      <c r="BC776" s="271"/>
      <c r="BD776" s="271"/>
      <c r="BE776" s="271"/>
      <c r="BF776" s="271"/>
      <c r="BG776" s="271"/>
      <c r="BH776" s="271"/>
      <c r="BI776" s="271"/>
      <c r="BJ776" s="271"/>
      <c r="BK776" s="271"/>
      <c r="BL776" s="271"/>
      <c r="BM776" s="271"/>
      <c r="BN776" s="271"/>
      <c r="BO776" s="271"/>
      <c r="BP776" s="271"/>
      <c r="BQ776" s="271"/>
      <c r="BR776" s="271"/>
      <c r="BS776" s="271"/>
      <c r="BT776" s="271"/>
      <c r="BU776" s="271"/>
      <c r="BV776" s="271"/>
      <c r="BW776" s="271"/>
      <c r="BX776" s="271"/>
      <c r="BY776" s="271"/>
      <c r="BZ776" s="271"/>
      <c r="CA776" s="271"/>
      <c r="CB776" s="271"/>
      <c r="CC776" s="271"/>
      <c r="CD776" s="271"/>
      <c r="CE776" s="271"/>
    </row>
    <row r="777" spans="1:83" ht="12.65" customHeight="1">
      <c r="A777" s="209" t="e">
        <f>RIGHT($C$83,3)&amp;"*"&amp;RIGHT($C$82,4)&amp;"*"&amp;AT$55&amp;"*"&amp;"A"</f>
        <v>#VALUE!</v>
      </c>
      <c r="B777" s="270">
        <f>ROUND(AT59,0)</f>
        <v>0</v>
      </c>
      <c r="C777" s="272">
        <f>ROUND(AT60,2)</f>
        <v>0</v>
      </c>
      <c r="D777" s="270">
        <f>ROUND(AT61,0)</f>
        <v>0</v>
      </c>
      <c r="E777" s="270">
        <f>ROUND(AT62,0)</f>
        <v>0</v>
      </c>
      <c r="F777" s="270">
        <f>ROUND(AT63,0)</f>
        <v>0</v>
      </c>
      <c r="G777" s="270">
        <f>ROUND(AT64,0)</f>
        <v>0</v>
      </c>
      <c r="H777" s="270">
        <f>ROUND(AT65,0)</f>
        <v>0</v>
      </c>
      <c r="I777" s="270">
        <f>ROUND(AT66,0)</f>
        <v>0</v>
      </c>
      <c r="J777" s="270">
        <f>ROUND(AT67,0)</f>
        <v>0</v>
      </c>
      <c r="K777" s="270">
        <f>ROUND(AT68,0)</f>
        <v>0</v>
      </c>
      <c r="L777" s="270">
        <f>ROUND(AT69,0)</f>
        <v>0</v>
      </c>
      <c r="M777" s="270">
        <f>ROUND(AT70,0)</f>
        <v>0</v>
      </c>
      <c r="N777" s="270">
        <f>ROUND(AT75,0)</f>
        <v>0</v>
      </c>
      <c r="O777" s="270">
        <f>ROUND(AT73,0)</f>
        <v>0</v>
      </c>
      <c r="P777" s="270">
        <f>IF(AT76&gt;0,ROUND(AT76,0),0)</f>
        <v>0</v>
      </c>
      <c r="Q777" s="270">
        <f>IF(AT77&gt;0,ROUND(AT77,0),0)</f>
        <v>0</v>
      </c>
      <c r="R777" s="270">
        <f>IF(AT78&gt;0,ROUND(AT78,0),0)</f>
        <v>0</v>
      </c>
      <c r="S777" s="270">
        <f>IF(AT79&gt;0,ROUND(AT79,0),0)</f>
        <v>0</v>
      </c>
      <c r="T777" s="272">
        <f>IF(AT80&gt;0,ROUND(AT80,2),0)</f>
        <v>0</v>
      </c>
      <c r="U777" s="270"/>
      <c r="V777" s="271"/>
      <c r="W777" s="270"/>
      <c r="X777" s="270"/>
      <c r="Y777" s="270">
        <f t="shared" si="21"/>
        <v>0</v>
      </c>
      <c r="Z777" s="271"/>
      <c r="AA777" s="271"/>
      <c r="AB777" s="271"/>
      <c r="AC777" s="271"/>
      <c r="AD777" s="271"/>
      <c r="AE777" s="271"/>
      <c r="AF777" s="271"/>
      <c r="AG777" s="271"/>
      <c r="AH777" s="271"/>
      <c r="AI777" s="271"/>
      <c r="AJ777" s="271"/>
      <c r="AK777" s="271"/>
      <c r="AL777" s="271"/>
      <c r="AM777" s="271"/>
      <c r="AN777" s="271"/>
      <c r="AO777" s="271"/>
      <c r="AP777" s="271"/>
      <c r="AQ777" s="271"/>
      <c r="AR777" s="271"/>
      <c r="AS777" s="271"/>
      <c r="AT777" s="271"/>
      <c r="AU777" s="271"/>
      <c r="AV777" s="271"/>
      <c r="AW777" s="271"/>
      <c r="AX777" s="271"/>
      <c r="AY777" s="271"/>
      <c r="AZ777" s="271"/>
      <c r="BA777" s="271"/>
      <c r="BB777" s="271"/>
      <c r="BC777" s="271"/>
      <c r="BD777" s="271"/>
      <c r="BE777" s="271"/>
      <c r="BF777" s="271"/>
      <c r="BG777" s="271"/>
      <c r="BH777" s="271"/>
      <c r="BI777" s="271"/>
      <c r="BJ777" s="271"/>
      <c r="BK777" s="271"/>
      <c r="BL777" s="271"/>
      <c r="BM777" s="271"/>
      <c r="BN777" s="271"/>
      <c r="BO777" s="271"/>
      <c r="BP777" s="271"/>
      <c r="BQ777" s="271"/>
      <c r="BR777" s="271"/>
      <c r="BS777" s="271"/>
      <c r="BT777" s="271"/>
      <c r="BU777" s="271"/>
      <c r="BV777" s="271"/>
      <c r="BW777" s="271"/>
      <c r="BX777" s="271"/>
      <c r="BY777" s="271"/>
      <c r="BZ777" s="271"/>
      <c r="CA777" s="271"/>
      <c r="CB777" s="271"/>
      <c r="CC777" s="271"/>
      <c r="CD777" s="271"/>
      <c r="CE777" s="271"/>
    </row>
    <row r="778" spans="1:83" ht="12.65" customHeight="1">
      <c r="A778" s="209" t="e">
        <f>RIGHT($C$83,3)&amp;"*"&amp;RIGHT($C$82,4)&amp;"*"&amp;AU$55&amp;"*"&amp;"A"</f>
        <v>#VALUE!</v>
      </c>
      <c r="B778" s="270">
        <f>ROUND(AU59,0)</f>
        <v>0</v>
      </c>
      <c r="C778" s="272">
        <f>ROUND(AU60,2)</f>
        <v>0</v>
      </c>
      <c r="D778" s="270">
        <f>ROUND(AU61,0)</f>
        <v>0</v>
      </c>
      <c r="E778" s="270">
        <f>ROUND(AU62,0)</f>
        <v>0</v>
      </c>
      <c r="F778" s="270">
        <f>ROUND(AU63,0)</f>
        <v>0</v>
      </c>
      <c r="G778" s="270">
        <f>ROUND(AU64,0)</f>
        <v>0</v>
      </c>
      <c r="H778" s="270">
        <f>ROUND(AU65,0)</f>
        <v>0</v>
      </c>
      <c r="I778" s="270">
        <f>ROUND(AU66,0)</f>
        <v>0</v>
      </c>
      <c r="J778" s="270">
        <f>ROUND(AU67,0)</f>
        <v>0</v>
      </c>
      <c r="K778" s="270">
        <f>ROUND(AU68,0)</f>
        <v>0</v>
      </c>
      <c r="L778" s="270">
        <f>ROUND(AU69,0)</f>
        <v>0</v>
      </c>
      <c r="M778" s="270">
        <f>ROUND(AU70,0)</f>
        <v>0</v>
      </c>
      <c r="N778" s="270">
        <f>ROUND(AU75,0)</f>
        <v>0</v>
      </c>
      <c r="O778" s="270">
        <f>ROUND(AU73,0)</f>
        <v>0</v>
      </c>
      <c r="P778" s="270">
        <f>IF(AU76&gt;0,ROUND(AU76,0),0)</f>
        <v>0</v>
      </c>
      <c r="Q778" s="270">
        <f>IF(AU77&gt;0,ROUND(AU77,0),0)</f>
        <v>0</v>
      </c>
      <c r="R778" s="270">
        <f>IF(AU78&gt;0,ROUND(AU78,0),0)</f>
        <v>0</v>
      </c>
      <c r="S778" s="270">
        <f>IF(AU79&gt;0,ROUND(AU79,0),0)</f>
        <v>0</v>
      </c>
      <c r="T778" s="272">
        <f>IF(AU80&gt;0,ROUND(AU80,2),0)</f>
        <v>0</v>
      </c>
      <c r="U778" s="270"/>
      <c r="V778" s="271"/>
      <c r="W778" s="270"/>
      <c r="X778" s="270"/>
      <c r="Y778" s="270">
        <f t="shared" si="21"/>
        <v>0</v>
      </c>
      <c r="Z778" s="271"/>
      <c r="AA778" s="271"/>
      <c r="AB778" s="271"/>
      <c r="AC778" s="271"/>
      <c r="AD778" s="271"/>
      <c r="AE778" s="271"/>
      <c r="AF778" s="271"/>
      <c r="AG778" s="271"/>
      <c r="AH778" s="271"/>
      <c r="AI778" s="271"/>
      <c r="AJ778" s="271"/>
      <c r="AK778" s="271"/>
      <c r="AL778" s="271"/>
      <c r="AM778" s="271"/>
      <c r="AN778" s="271"/>
      <c r="AO778" s="271"/>
      <c r="AP778" s="271"/>
      <c r="AQ778" s="271"/>
      <c r="AR778" s="271"/>
      <c r="AS778" s="271"/>
      <c r="AT778" s="271"/>
      <c r="AU778" s="271"/>
      <c r="AV778" s="271"/>
      <c r="AW778" s="271"/>
      <c r="AX778" s="271"/>
      <c r="AY778" s="271"/>
      <c r="AZ778" s="271"/>
      <c r="BA778" s="271"/>
      <c r="BB778" s="271"/>
      <c r="BC778" s="271"/>
      <c r="BD778" s="271"/>
      <c r="BE778" s="271"/>
      <c r="BF778" s="271"/>
      <c r="BG778" s="271"/>
      <c r="BH778" s="271"/>
      <c r="BI778" s="271"/>
      <c r="BJ778" s="271"/>
      <c r="BK778" s="271"/>
      <c r="BL778" s="271"/>
      <c r="BM778" s="271"/>
      <c r="BN778" s="271"/>
      <c r="BO778" s="271"/>
      <c r="BP778" s="271"/>
      <c r="BQ778" s="271"/>
      <c r="BR778" s="271"/>
      <c r="BS778" s="271"/>
      <c r="BT778" s="271"/>
      <c r="BU778" s="271"/>
      <c r="BV778" s="271"/>
      <c r="BW778" s="271"/>
      <c r="BX778" s="271"/>
      <c r="BY778" s="271"/>
      <c r="BZ778" s="271"/>
      <c r="CA778" s="271"/>
      <c r="CB778" s="271"/>
      <c r="CC778" s="271"/>
      <c r="CD778" s="271"/>
      <c r="CE778" s="271"/>
    </row>
    <row r="779" spans="1:83" ht="12.65" customHeight="1">
      <c r="A779" s="209" t="e">
        <f>RIGHT($C$83,3)&amp;"*"&amp;RIGHT($C$82,4)&amp;"*"&amp;AV$55&amp;"*"&amp;"A"</f>
        <v>#VALUE!</v>
      </c>
      <c r="B779" s="270"/>
      <c r="C779" s="272">
        <f>ROUND(AV60,2)</f>
        <v>1.17</v>
      </c>
      <c r="D779" s="270">
        <f>ROUND(AV61,0)</f>
        <v>102238</v>
      </c>
      <c r="E779" s="270">
        <f>ROUND(AV62,0)</f>
        <v>19664</v>
      </c>
      <c r="F779" s="270">
        <f>ROUND(AV63,0)</f>
        <v>0</v>
      </c>
      <c r="G779" s="270">
        <f>ROUND(AV64,0)</f>
        <v>62071</v>
      </c>
      <c r="H779" s="270">
        <f>ROUND(AV65,0)</f>
        <v>480</v>
      </c>
      <c r="I779" s="270">
        <f>ROUND(AV66,0)</f>
        <v>324807</v>
      </c>
      <c r="J779" s="270">
        <f>ROUND(AV67,0)</f>
        <v>21169</v>
      </c>
      <c r="K779" s="270">
        <f>ROUND(AV68,0)</f>
        <v>5789</v>
      </c>
      <c r="L779" s="270">
        <f>ROUND(AV69,0)</f>
        <v>3032</v>
      </c>
      <c r="M779" s="270">
        <f>ROUND(AV70,0)</f>
        <v>0</v>
      </c>
      <c r="N779" s="270">
        <f>ROUND(AV75,0)</f>
        <v>775757</v>
      </c>
      <c r="O779" s="270">
        <f>ROUND(AV73,0)</f>
        <v>99953</v>
      </c>
      <c r="P779" s="270">
        <f>IF(AV76&gt;0,ROUND(AV76,0),0)</f>
        <v>1091</v>
      </c>
      <c r="Q779" s="270">
        <f>IF(AV78&gt;0,ROUND(AV78,0),0)</f>
        <v>322</v>
      </c>
      <c r="R779" s="270" t="e">
        <f>IF(#REF!&gt;0,ROUND(#REF!,0),0)</f>
        <v>#REF!</v>
      </c>
      <c r="S779" s="270">
        <f>IF(AV79&gt;0,ROUND(AV79,0),0)</f>
        <v>0</v>
      </c>
      <c r="T779" s="272">
        <f>IF(AV80&gt;0,ROUND(AV80,2),0)</f>
        <v>0.48</v>
      </c>
      <c r="U779" s="270"/>
      <c r="V779" s="271"/>
      <c r="W779" s="270"/>
      <c r="X779" s="270"/>
      <c r="Y779" s="270">
        <f t="shared" si="21"/>
        <v>211362</v>
      </c>
      <c r="Z779" s="271"/>
      <c r="AA779" s="271"/>
      <c r="AB779" s="271"/>
      <c r="AC779" s="271"/>
      <c r="AD779" s="271"/>
      <c r="AE779" s="271"/>
      <c r="AF779" s="271"/>
      <c r="AG779" s="271"/>
      <c r="AH779" s="271"/>
      <c r="AI779" s="271"/>
      <c r="AJ779" s="271"/>
      <c r="AK779" s="271"/>
      <c r="AL779" s="271"/>
      <c r="AM779" s="271"/>
      <c r="AN779" s="271"/>
      <c r="AO779" s="271"/>
      <c r="AP779" s="271"/>
      <c r="AQ779" s="271"/>
      <c r="AR779" s="271"/>
      <c r="AS779" s="271"/>
      <c r="AT779" s="271"/>
      <c r="AU779" s="271"/>
      <c r="AV779" s="271"/>
      <c r="AW779" s="271"/>
      <c r="AX779" s="271"/>
      <c r="AY779" s="271"/>
      <c r="AZ779" s="271"/>
      <c r="BA779" s="271"/>
      <c r="BB779" s="271"/>
      <c r="BC779" s="271"/>
      <c r="BD779" s="271"/>
      <c r="BE779" s="271"/>
      <c r="BF779" s="271"/>
      <c r="BG779" s="271"/>
      <c r="BH779" s="271"/>
      <c r="BI779" s="271"/>
      <c r="BJ779" s="271"/>
      <c r="BK779" s="271"/>
      <c r="BL779" s="271"/>
      <c r="BM779" s="271"/>
      <c r="BN779" s="271"/>
      <c r="BO779" s="271"/>
      <c r="BP779" s="271"/>
      <c r="BQ779" s="271"/>
      <c r="BR779" s="271"/>
      <c r="BS779" s="271"/>
      <c r="BT779" s="271"/>
      <c r="BU779" s="271"/>
      <c r="BV779" s="271"/>
      <c r="BW779" s="271"/>
      <c r="BX779" s="271"/>
      <c r="BY779" s="271"/>
      <c r="BZ779" s="271"/>
      <c r="CA779" s="271"/>
      <c r="CB779" s="271"/>
      <c r="CC779" s="271"/>
      <c r="CD779" s="271"/>
      <c r="CE779" s="271"/>
    </row>
    <row r="780" spans="1:83" ht="12.65" customHeight="1">
      <c r="A780" s="209" t="e">
        <f>RIGHT($C$83,3)&amp;"*"&amp;RIGHT($C$82,4)&amp;"*"&amp;AW$55&amp;"*"&amp;"A"</f>
        <v>#VALUE!</v>
      </c>
      <c r="B780" s="270"/>
      <c r="C780" s="272">
        <f>ROUND(AW60,2)</f>
        <v>0</v>
      </c>
      <c r="D780" s="270">
        <f>ROUND(AW61,0)</f>
        <v>0</v>
      </c>
      <c r="E780" s="270">
        <f>ROUND(AW62,0)</f>
        <v>0</v>
      </c>
      <c r="F780" s="270">
        <f>ROUND(AW63,0)</f>
        <v>0</v>
      </c>
      <c r="G780" s="270">
        <f>ROUND(AW64,0)</f>
        <v>0</v>
      </c>
      <c r="H780" s="270">
        <f>ROUND(AW65,0)</f>
        <v>0</v>
      </c>
      <c r="I780" s="270">
        <f>ROUND(AW66,0)</f>
        <v>0</v>
      </c>
      <c r="J780" s="270">
        <f>ROUND(AW67,0)</f>
        <v>0</v>
      </c>
      <c r="K780" s="270">
        <f>ROUND(AW68,0)</f>
        <v>0</v>
      </c>
      <c r="L780" s="270">
        <f>ROUND(AW69,0)</f>
        <v>0</v>
      </c>
      <c r="M780" s="270">
        <f>ROUND(AW70,0)</f>
        <v>0</v>
      </c>
      <c r="N780" s="270"/>
      <c r="O780" s="270"/>
      <c r="P780" s="270">
        <f>IF(AW76&gt;0,ROUND(AW76,0),0)</f>
        <v>0</v>
      </c>
      <c r="Q780" s="270">
        <f>IF(AW77&gt;0,ROUND(AW77,0),0)</f>
        <v>0</v>
      </c>
      <c r="R780" s="270">
        <f>IF(AW78&gt;0,ROUND(AW78,0),0)</f>
        <v>0</v>
      </c>
      <c r="S780" s="270">
        <f>IF(AW79&gt;0,ROUND(AW79,0),0)</f>
        <v>0</v>
      </c>
      <c r="T780" s="272">
        <f>IF(AW80&gt;0,ROUND(AW80,2),0)</f>
        <v>0</v>
      </c>
      <c r="U780" s="270"/>
      <c r="V780" s="271"/>
      <c r="W780" s="270"/>
      <c r="X780" s="270"/>
      <c r="Y780" s="270"/>
      <c r="Z780" s="271"/>
      <c r="AA780" s="271"/>
      <c r="AB780" s="271"/>
      <c r="AC780" s="271"/>
      <c r="AD780" s="271"/>
      <c r="AE780" s="271"/>
      <c r="AF780" s="271"/>
      <c r="AG780" s="271"/>
      <c r="AH780" s="271"/>
      <c r="AI780" s="271"/>
      <c r="AJ780" s="271"/>
      <c r="AK780" s="271"/>
      <c r="AL780" s="271"/>
      <c r="AM780" s="271"/>
      <c r="AN780" s="271"/>
      <c r="AO780" s="271"/>
      <c r="AP780" s="271"/>
      <c r="AQ780" s="271"/>
      <c r="AR780" s="271"/>
      <c r="AS780" s="271"/>
      <c r="AT780" s="271"/>
      <c r="AU780" s="271"/>
      <c r="AV780" s="271"/>
      <c r="AW780" s="271"/>
      <c r="AX780" s="271"/>
      <c r="AY780" s="271"/>
      <c r="AZ780" s="271"/>
      <c r="BA780" s="271"/>
      <c r="BB780" s="271"/>
      <c r="BC780" s="271"/>
      <c r="BD780" s="271"/>
      <c r="BE780" s="271"/>
      <c r="BF780" s="271"/>
      <c r="BG780" s="271"/>
      <c r="BH780" s="271"/>
      <c r="BI780" s="271"/>
      <c r="BJ780" s="271"/>
      <c r="BK780" s="271"/>
      <c r="BL780" s="271"/>
      <c r="BM780" s="271"/>
      <c r="BN780" s="271"/>
      <c r="BO780" s="271"/>
      <c r="BP780" s="271"/>
      <c r="BQ780" s="271"/>
      <c r="BR780" s="271"/>
      <c r="BS780" s="271"/>
      <c r="BT780" s="271"/>
      <c r="BU780" s="271"/>
      <c r="BV780" s="271"/>
      <c r="BW780" s="271"/>
      <c r="BX780" s="271"/>
      <c r="BY780" s="271"/>
      <c r="BZ780" s="271"/>
      <c r="CA780" s="271"/>
      <c r="CB780" s="271"/>
      <c r="CC780" s="271"/>
      <c r="CD780" s="271"/>
      <c r="CE780" s="271"/>
    </row>
    <row r="781" spans="1:83" ht="12.65" customHeight="1">
      <c r="A781" s="209" t="e">
        <f>RIGHT($C$83,3)&amp;"*"&amp;RIGHT($C$82,4)&amp;"*"&amp;AX$55&amp;"*"&amp;"A"</f>
        <v>#VALUE!</v>
      </c>
      <c r="B781" s="270"/>
      <c r="C781" s="272">
        <f>ROUND(AX60,2)</f>
        <v>0</v>
      </c>
      <c r="D781" s="270">
        <f>ROUND(AX61,0)</f>
        <v>0</v>
      </c>
      <c r="E781" s="270">
        <f>ROUND(AX62,0)</f>
        <v>0</v>
      </c>
      <c r="F781" s="270">
        <f>ROUND(AX63,0)</f>
        <v>0</v>
      </c>
      <c r="G781" s="270">
        <f>ROUND(AX64,0)</f>
        <v>0</v>
      </c>
      <c r="H781" s="270">
        <f>ROUND(AX65,0)</f>
        <v>0</v>
      </c>
      <c r="I781" s="270">
        <f>ROUND(AX66,0)</f>
        <v>0</v>
      </c>
      <c r="J781" s="270">
        <f>ROUND(AX67,0)</f>
        <v>0</v>
      </c>
      <c r="K781" s="270">
        <f>ROUND(AX68,0)</f>
        <v>0</v>
      </c>
      <c r="L781" s="270">
        <f>ROUND(AX69,0)</f>
        <v>0</v>
      </c>
      <c r="M781" s="270">
        <f>ROUND(AX70,0)</f>
        <v>0</v>
      </c>
      <c r="N781" s="270"/>
      <c r="O781" s="270"/>
      <c r="P781" s="270">
        <f>IF(AX76&gt;0,ROUND(AX76,0),0)</f>
        <v>0</v>
      </c>
      <c r="Q781" s="270">
        <f>IF(AX77&gt;0,ROUND(AX77,0),0)</f>
        <v>0</v>
      </c>
      <c r="R781" s="270">
        <f>IF(AX78&gt;0,ROUND(AX78,0),0)</f>
        <v>0</v>
      </c>
      <c r="S781" s="270">
        <f>IF(AX79&gt;0,ROUND(AX79,0),0)</f>
        <v>0</v>
      </c>
      <c r="T781" s="272">
        <f>IF(AX80&gt;0,ROUND(AX80,2),0)</f>
        <v>0</v>
      </c>
      <c r="U781" s="270"/>
      <c r="V781" s="271"/>
      <c r="W781" s="270"/>
      <c r="X781" s="270"/>
      <c r="Y781" s="270"/>
      <c r="Z781" s="271"/>
      <c r="AA781" s="271"/>
      <c r="AB781" s="271"/>
      <c r="AC781" s="271"/>
      <c r="AD781" s="271"/>
      <c r="AE781" s="271"/>
      <c r="AF781" s="271"/>
      <c r="AG781" s="271"/>
      <c r="AH781" s="271"/>
      <c r="AI781" s="271"/>
      <c r="AJ781" s="271"/>
      <c r="AK781" s="271"/>
      <c r="AL781" s="271"/>
      <c r="AM781" s="271"/>
      <c r="AN781" s="271"/>
      <c r="AO781" s="271"/>
      <c r="AP781" s="271"/>
      <c r="AQ781" s="271"/>
      <c r="AR781" s="271"/>
      <c r="AS781" s="271"/>
      <c r="AT781" s="271"/>
      <c r="AU781" s="271"/>
      <c r="AV781" s="271"/>
      <c r="AW781" s="271"/>
      <c r="AX781" s="271"/>
      <c r="AY781" s="271"/>
      <c r="AZ781" s="271"/>
      <c r="BA781" s="271"/>
      <c r="BB781" s="271"/>
      <c r="BC781" s="271"/>
      <c r="BD781" s="271"/>
      <c r="BE781" s="271"/>
      <c r="BF781" s="271"/>
      <c r="BG781" s="271"/>
      <c r="BH781" s="271"/>
      <c r="BI781" s="271"/>
      <c r="BJ781" s="271"/>
      <c r="BK781" s="271"/>
      <c r="BL781" s="271"/>
      <c r="BM781" s="271"/>
      <c r="BN781" s="271"/>
      <c r="BO781" s="271"/>
      <c r="BP781" s="271"/>
      <c r="BQ781" s="271"/>
      <c r="BR781" s="271"/>
      <c r="BS781" s="271"/>
      <c r="BT781" s="271"/>
      <c r="BU781" s="271"/>
      <c r="BV781" s="271"/>
      <c r="BW781" s="271"/>
      <c r="BX781" s="271"/>
      <c r="BY781" s="271"/>
      <c r="BZ781" s="271"/>
      <c r="CA781" s="271"/>
      <c r="CB781" s="271"/>
      <c r="CC781" s="271"/>
      <c r="CD781" s="271"/>
      <c r="CE781" s="271"/>
    </row>
    <row r="782" spans="1:83" ht="12.65" customHeight="1">
      <c r="A782" s="209" t="e">
        <f>RIGHT($C$83,3)&amp;"*"&amp;RIGHT($C$82,4)&amp;"*"&amp;AY$55&amp;"*"&amp;"A"</f>
        <v>#VALUE!</v>
      </c>
      <c r="B782" s="270">
        <f>ROUND(AY59,0)</f>
        <v>75678</v>
      </c>
      <c r="C782" s="272">
        <f>ROUND(AY60,2)</f>
        <v>18.5</v>
      </c>
      <c r="D782" s="270">
        <f>ROUND(AY61,0)</f>
        <v>582162</v>
      </c>
      <c r="E782" s="270">
        <f>ROUND(AY62,0)</f>
        <v>111969</v>
      </c>
      <c r="F782" s="270">
        <f>ROUND(AY63,0)</f>
        <v>0</v>
      </c>
      <c r="G782" s="270">
        <f>ROUND(AY64,0)</f>
        <v>313413</v>
      </c>
      <c r="H782" s="270">
        <f>ROUND(AY65,0)</f>
        <v>0</v>
      </c>
      <c r="I782" s="270">
        <f>ROUND(AY66,0)</f>
        <v>72296</v>
      </c>
      <c r="J782" s="270">
        <f>ROUND(AY67,0)</f>
        <v>40114</v>
      </c>
      <c r="K782" s="270">
        <f>ROUND(AY68,0)</f>
        <v>162</v>
      </c>
      <c r="L782" s="270">
        <f>ROUND(AY69,0)</f>
        <v>4243</v>
      </c>
      <c r="M782" s="270">
        <f>ROUND(AY70,0)</f>
        <v>0</v>
      </c>
      <c r="N782" s="270"/>
      <c r="O782" s="270"/>
      <c r="P782" s="270">
        <f>IF(AY76&gt;0,ROUND(AY76,0),0)</f>
        <v>2067</v>
      </c>
      <c r="Q782" s="270">
        <f>IF(AY77&gt;0,ROUND(AY77,0),0)</f>
        <v>0</v>
      </c>
      <c r="R782" s="270">
        <f>IF(AY78&gt;0,ROUND(AY78,0),0)</f>
        <v>0</v>
      </c>
      <c r="S782" s="270">
        <f>IF(AY79&gt;0,ROUND(AY79,0),0)</f>
        <v>0</v>
      </c>
      <c r="T782" s="272">
        <f>IF(AY80&gt;0,ROUND(AY80,2),0)</f>
        <v>0</v>
      </c>
      <c r="U782" s="270"/>
      <c r="V782" s="271"/>
      <c r="W782" s="270"/>
      <c r="X782" s="270"/>
      <c r="Y782" s="270"/>
      <c r="Z782" s="271"/>
      <c r="AA782" s="271"/>
      <c r="AB782" s="271"/>
      <c r="AC782" s="271"/>
      <c r="AD782" s="271"/>
      <c r="AE782" s="271"/>
      <c r="AF782" s="271"/>
      <c r="AG782" s="271"/>
      <c r="AH782" s="271"/>
      <c r="AI782" s="271"/>
      <c r="AJ782" s="271"/>
      <c r="AK782" s="271"/>
      <c r="AL782" s="271"/>
      <c r="AM782" s="271"/>
      <c r="AN782" s="271"/>
      <c r="AO782" s="271"/>
      <c r="AP782" s="271"/>
      <c r="AQ782" s="271"/>
      <c r="AR782" s="271"/>
      <c r="AS782" s="271"/>
      <c r="AT782" s="271"/>
      <c r="AU782" s="271"/>
      <c r="AV782" s="271"/>
      <c r="AW782" s="271"/>
      <c r="AX782" s="271"/>
      <c r="AY782" s="271"/>
      <c r="AZ782" s="271"/>
      <c r="BA782" s="271"/>
      <c r="BB782" s="271"/>
      <c r="BC782" s="271"/>
      <c r="BD782" s="271"/>
      <c r="BE782" s="271"/>
      <c r="BF782" s="271"/>
      <c r="BG782" s="271"/>
      <c r="BH782" s="271"/>
      <c r="BI782" s="271"/>
      <c r="BJ782" s="271"/>
      <c r="BK782" s="271"/>
      <c r="BL782" s="271"/>
      <c r="BM782" s="271"/>
      <c r="BN782" s="271"/>
      <c r="BO782" s="271"/>
      <c r="BP782" s="271"/>
      <c r="BQ782" s="271"/>
      <c r="BR782" s="271"/>
      <c r="BS782" s="271"/>
      <c r="BT782" s="271"/>
      <c r="BU782" s="271"/>
      <c r="BV782" s="271"/>
      <c r="BW782" s="271"/>
      <c r="BX782" s="271"/>
      <c r="BY782" s="271"/>
      <c r="BZ782" s="271"/>
      <c r="CA782" s="271"/>
      <c r="CB782" s="271"/>
      <c r="CC782" s="271"/>
      <c r="CD782" s="271"/>
      <c r="CE782" s="271"/>
    </row>
    <row r="783" spans="1:83" ht="12.65" customHeight="1">
      <c r="A783" s="209" t="e">
        <f>RIGHT($C$83,3)&amp;"*"&amp;RIGHT($C$82,4)&amp;"*"&amp;AZ$55&amp;"*"&amp;"A"</f>
        <v>#VALUE!</v>
      </c>
      <c r="B783" s="270">
        <f>ROUND(AZ59,0)</f>
        <v>0</v>
      </c>
      <c r="C783" s="272">
        <f>ROUND(AZ60,2)</f>
        <v>0</v>
      </c>
      <c r="D783" s="270">
        <f>ROUND(AZ61,0)</f>
        <v>0</v>
      </c>
      <c r="E783" s="270">
        <f>ROUND(AZ62,0)</f>
        <v>0</v>
      </c>
      <c r="F783" s="270">
        <f>ROUND(AZ63,0)</f>
        <v>0</v>
      </c>
      <c r="G783" s="270">
        <f>ROUND(AZ64,0)</f>
        <v>0</v>
      </c>
      <c r="H783" s="270">
        <f>ROUND(AZ65,0)</f>
        <v>0</v>
      </c>
      <c r="I783" s="270">
        <f>ROUND(AZ66,0)</f>
        <v>0</v>
      </c>
      <c r="J783" s="270">
        <f>ROUND(AZ67,0)</f>
        <v>0</v>
      </c>
      <c r="K783" s="270">
        <f>ROUND(AZ68,0)</f>
        <v>0</v>
      </c>
      <c r="L783" s="270">
        <f>ROUND(AZ69,0)</f>
        <v>0</v>
      </c>
      <c r="M783" s="270">
        <f>ROUND(AZ70,0)</f>
        <v>0</v>
      </c>
      <c r="N783" s="270"/>
      <c r="O783" s="270"/>
      <c r="P783" s="270">
        <f>IF(AZ76&gt;0,ROUND(AZ76,0),0)</f>
        <v>0</v>
      </c>
      <c r="Q783" s="270">
        <f>IF(AZ77&gt;0,ROUND(AZ77,0),0)</f>
        <v>39544</v>
      </c>
      <c r="R783" s="270">
        <f>IF(AZ78&gt;0,ROUND(AZ78,0),0)</f>
        <v>0</v>
      </c>
      <c r="S783" s="270">
        <f>IF(AZ79&gt;0,ROUND(AZ79,0),0)</f>
        <v>0</v>
      </c>
      <c r="T783" s="272">
        <f>IF(AZ80&gt;0,ROUND(AZ80,2),0)</f>
        <v>0</v>
      </c>
      <c r="U783" s="270"/>
      <c r="V783" s="271"/>
      <c r="W783" s="270"/>
      <c r="X783" s="270"/>
      <c r="Y783" s="270"/>
      <c r="Z783" s="271"/>
      <c r="AA783" s="271"/>
      <c r="AB783" s="271"/>
      <c r="AC783" s="271"/>
      <c r="AD783" s="271"/>
      <c r="AE783" s="271"/>
      <c r="AF783" s="271"/>
      <c r="AG783" s="271"/>
      <c r="AH783" s="271"/>
      <c r="AI783" s="271"/>
      <c r="AJ783" s="271"/>
      <c r="AK783" s="271"/>
      <c r="AL783" s="271"/>
      <c r="AM783" s="271"/>
      <c r="AN783" s="271"/>
      <c r="AO783" s="271"/>
      <c r="AP783" s="271"/>
      <c r="AQ783" s="271"/>
      <c r="AR783" s="271"/>
      <c r="AS783" s="271"/>
      <c r="AT783" s="271"/>
      <c r="AU783" s="271"/>
      <c r="AV783" s="271"/>
      <c r="AW783" s="271"/>
      <c r="AX783" s="271"/>
      <c r="AY783" s="271"/>
      <c r="AZ783" s="271"/>
      <c r="BA783" s="271"/>
      <c r="BB783" s="271"/>
      <c r="BC783" s="271"/>
      <c r="BD783" s="271"/>
      <c r="BE783" s="271"/>
      <c r="BF783" s="271"/>
      <c r="BG783" s="271"/>
      <c r="BH783" s="271"/>
      <c r="BI783" s="271"/>
      <c r="BJ783" s="271"/>
      <c r="BK783" s="271"/>
      <c r="BL783" s="271"/>
      <c r="BM783" s="271"/>
      <c r="BN783" s="271"/>
      <c r="BO783" s="271"/>
      <c r="BP783" s="271"/>
      <c r="BQ783" s="271"/>
      <c r="BR783" s="271"/>
      <c r="BS783" s="271"/>
      <c r="BT783" s="271"/>
      <c r="BU783" s="271"/>
      <c r="BV783" s="271"/>
      <c r="BW783" s="271"/>
      <c r="BX783" s="271"/>
      <c r="BY783" s="271"/>
      <c r="BZ783" s="271"/>
      <c r="CA783" s="271"/>
      <c r="CB783" s="271"/>
      <c r="CC783" s="271"/>
      <c r="CD783" s="271"/>
      <c r="CE783" s="271"/>
    </row>
    <row r="784" spans="1:83" ht="12.65" customHeight="1">
      <c r="A784" s="209" t="e">
        <f>RIGHT($C$83,3)&amp;"*"&amp;RIGHT($C$82,4)&amp;"*"&amp;BA$55&amp;"*"&amp;"A"</f>
        <v>#VALUE!</v>
      </c>
      <c r="B784" s="270">
        <f>ROUND(BA59,0)</f>
        <v>0</v>
      </c>
      <c r="C784" s="272">
        <f>ROUND(BA60,2)</f>
        <v>1.07</v>
      </c>
      <c r="D784" s="270">
        <f>ROUND(BA61,0)</f>
        <v>43429</v>
      </c>
      <c r="E784" s="270">
        <f>ROUND(BA62,0)</f>
        <v>8353</v>
      </c>
      <c r="F784" s="270">
        <f>ROUND(BA63,0)</f>
        <v>0</v>
      </c>
      <c r="G784" s="270">
        <f>ROUND(BA64,0)</f>
        <v>5265</v>
      </c>
      <c r="H784" s="270">
        <f>ROUND(BA65,0)</f>
        <v>0</v>
      </c>
      <c r="I784" s="270">
        <f>ROUND(BA66,0)</f>
        <v>86741</v>
      </c>
      <c r="J784" s="270">
        <f>ROUND(BA67,0)</f>
        <v>22696</v>
      </c>
      <c r="K784" s="270">
        <f>ROUND(BA68,0)</f>
        <v>0</v>
      </c>
      <c r="L784" s="270">
        <f>ROUND(BA69,0)</f>
        <v>327</v>
      </c>
      <c r="M784" s="270">
        <f>ROUND(BA70,0)</f>
        <v>0</v>
      </c>
      <c r="N784" s="270"/>
      <c r="O784" s="270"/>
      <c r="P784" s="270">
        <f>IF(BA76&gt;0,ROUND(BA76,0),0)</f>
        <v>1170</v>
      </c>
      <c r="Q784" s="270">
        <f>IF(BA78&gt;0,ROUND(BA78,0),0)</f>
        <v>345</v>
      </c>
      <c r="R784" s="270" t="e">
        <f>IF(#REF!&gt;0,ROUND(#REF!,0),0)</f>
        <v>#REF!</v>
      </c>
      <c r="S784" s="270">
        <f>IF(BA79&gt;0,ROUND(BA79,0),0)</f>
        <v>0</v>
      </c>
      <c r="T784" s="272">
        <f>IF(BA80&gt;0,ROUND(BA80,2),0)</f>
        <v>0</v>
      </c>
      <c r="U784" s="270"/>
      <c r="V784" s="271"/>
      <c r="W784" s="270"/>
      <c r="X784" s="270"/>
      <c r="Y784" s="270"/>
      <c r="Z784" s="271"/>
      <c r="AA784" s="271"/>
      <c r="AB784" s="271"/>
      <c r="AC784" s="271"/>
      <c r="AD784" s="271"/>
      <c r="AE784" s="271"/>
      <c r="AF784" s="271"/>
      <c r="AG784" s="271"/>
      <c r="AH784" s="271"/>
      <c r="AI784" s="271"/>
      <c r="AJ784" s="271"/>
      <c r="AK784" s="271"/>
      <c r="AL784" s="271"/>
      <c r="AM784" s="271"/>
      <c r="AN784" s="271"/>
      <c r="AO784" s="271"/>
      <c r="AP784" s="271"/>
      <c r="AQ784" s="271"/>
      <c r="AR784" s="271"/>
      <c r="AS784" s="271"/>
      <c r="AT784" s="271"/>
      <c r="AU784" s="271"/>
      <c r="AV784" s="271"/>
      <c r="AW784" s="271"/>
      <c r="AX784" s="271"/>
      <c r="AY784" s="271"/>
      <c r="AZ784" s="271"/>
      <c r="BA784" s="271"/>
      <c r="BB784" s="271"/>
      <c r="BC784" s="271"/>
      <c r="BD784" s="271"/>
      <c r="BE784" s="271"/>
      <c r="BF784" s="271"/>
      <c r="BG784" s="271"/>
      <c r="BH784" s="271"/>
      <c r="BI784" s="271"/>
      <c r="BJ784" s="271"/>
      <c r="BK784" s="271"/>
      <c r="BL784" s="271"/>
      <c r="BM784" s="271"/>
      <c r="BN784" s="271"/>
      <c r="BO784" s="271"/>
      <c r="BP784" s="271"/>
      <c r="BQ784" s="271"/>
      <c r="BR784" s="271"/>
      <c r="BS784" s="271"/>
      <c r="BT784" s="271"/>
      <c r="BU784" s="271"/>
      <c r="BV784" s="271"/>
      <c r="BW784" s="271"/>
      <c r="BX784" s="271"/>
      <c r="BY784" s="271"/>
      <c r="BZ784" s="271"/>
      <c r="CA784" s="271"/>
      <c r="CB784" s="271"/>
      <c r="CC784" s="271"/>
      <c r="CD784" s="271"/>
      <c r="CE784" s="271"/>
    </row>
    <row r="785" spans="1:83" ht="12.65" customHeight="1">
      <c r="A785" s="209" t="e">
        <f>RIGHT($C$83,3)&amp;"*"&amp;RIGHT($C$82,4)&amp;"*"&amp;BB$55&amp;"*"&amp;"A"</f>
        <v>#VALUE!</v>
      </c>
      <c r="B785" s="270"/>
      <c r="C785" s="272">
        <f>ROUND(BB60,2)</f>
        <v>2.34</v>
      </c>
      <c r="D785" s="270">
        <f>ROUND(BB61,0)</f>
        <v>86302</v>
      </c>
      <c r="E785" s="270">
        <f>ROUND(BB62,0)</f>
        <v>16599</v>
      </c>
      <c r="F785" s="270">
        <f>ROUND(BB63,0)</f>
        <v>0</v>
      </c>
      <c r="G785" s="270">
        <f>ROUND(BB64,0)</f>
        <v>1726</v>
      </c>
      <c r="H785" s="270">
        <f>ROUND(BB65,0)</f>
        <v>0</v>
      </c>
      <c r="I785" s="270">
        <f>ROUND(BB66,0)</f>
        <v>794</v>
      </c>
      <c r="J785" s="270">
        <f>ROUND(BB67,0)</f>
        <v>6843</v>
      </c>
      <c r="K785" s="270">
        <f>ROUND(BB68,0)</f>
        <v>0</v>
      </c>
      <c r="L785" s="270">
        <f>ROUND(BB69,0)</f>
        <v>1064</v>
      </c>
      <c r="M785" s="270">
        <f>ROUND(BB70,0)</f>
        <v>0</v>
      </c>
      <c r="N785" s="270"/>
      <c r="O785" s="270"/>
      <c r="P785" s="270">
        <f>IF(BB76&gt;0,ROUND(BB76,0),0)</f>
        <v>353</v>
      </c>
      <c r="Q785" s="270">
        <f>IF(BB78&gt;0,ROUND(BB78,0),0)</f>
        <v>104</v>
      </c>
      <c r="R785" s="270" t="e">
        <f>IF(#REF!&gt;0,ROUND(#REF!,0),0)</f>
        <v>#REF!</v>
      </c>
      <c r="S785" s="270">
        <f>IF(BB79&gt;0,ROUND(BB79,0),0)</f>
        <v>2</v>
      </c>
      <c r="T785" s="272">
        <f>IF(BB80&gt;0,ROUND(BB80,2),0)</f>
        <v>0</v>
      </c>
      <c r="U785" s="270"/>
      <c r="V785" s="271"/>
      <c r="W785" s="270"/>
      <c r="X785" s="270"/>
      <c r="Y785" s="270"/>
      <c r="Z785" s="271"/>
      <c r="AA785" s="271"/>
      <c r="AB785" s="271"/>
      <c r="AC785" s="271"/>
      <c r="AD785" s="271"/>
      <c r="AE785" s="271"/>
      <c r="AF785" s="271"/>
      <c r="AG785" s="271"/>
      <c r="AH785" s="271"/>
      <c r="AI785" s="271"/>
      <c r="AJ785" s="271"/>
      <c r="AK785" s="271"/>
      <c r="AL785" s="271"/>
      <c r="AM785" s="271"/>
      <c r="AN785" s="271"/>
      <c r="AO785" s="271"/>
      <c r="AP785" s="271"/>
      <c r="AQ785" s="271"/>
      <c r="AR785" s="271"/>
      <c r="AS785" s="271"/>
      <c r="AT785" s="271"/>
      <c r="AU785" s="271"/>
      <c r="AV785" s="271"/>
      <c r="AW785" s="271"/>
      <c r="AX785" s="271"/>
      <c r="AY785" s="271"/>
      <c r="AZ785" s="271"/>
      <c r="BA785" s="271"/>
      <c r="BB785" s="271"/>
      <c r="BC785" s="271"/>
      <c r="BD785" s="271"/>
      <c r="BE785" s="271"/>
      <c r="BF785" s="271"/>
      <c r="BG785" s="271"/>
      <c r="BH785" s="271"/>
      <c r="BI785" s="271"/>
      <c r="BJ785" s="271"/>
      <c r="BK785" s="271"/>
      <c r="BL785" s="271"/>
      <c r="BM785" s="271"/>
      <c r="BN785" s="271"/>
      <c r="BO785" s="271"/>
      <c r="BP785" s="271"/>
      <c r="BQ785" s="271"/>
      <c r="BR785" s="271"/>
      <c r="BS785" s="271"/>
      <c r="BT785" s="271"/>
      <c r="BU785" s="271"/>
      <c r="BV785" s="271"/>
      <c r="BW785" s="271"/>
      <c r="BX785" s="271"/>
      <c r="BY785" s="271"/>
      <c r="BZ785" s="271"/>
      <c r="CA785" s="271"/>
      <c r="CB785" s="271"/>
      <c r="CC785" s="271"/>
      <c r="CD785" s="271"/>
      <c r="CE785" s="271"/>
    </row>
    <row r="786" spans="1:83" ht="12.65" customHeight="1">
      <c r="A786" s="209" t="e">
        <f>RIGHT($C$83,3)&amp;"*"&amp;RIGHT($C$82,4)&amp;"*"&amp;BC$55&amp;"*"&amp;"A"</f>
        <v>#VALUE!</v>
      </c>
      <c r="B786" s="270"/>
      <c r="C786" s="272">
        <f>ROUND(BC60,2)</f>
        <v>0</v>
      </c>
      <c r="D786" s="270">
        <f>ROUND(BC61,0)</f>
        <v>0</v>
      </c>
      <c r="E786" s="270">
        <f>ROUND(BC62,0)</f>
        <v>0</v>
      </c>
      <c r="F786" s="270">
        <f>ROUND(BC63,0)</f>
        <v>0</v>
      </c>
      <c r="G786" s="270">
        <f>ROUND(BC64,0)</f>
        <v>0</v>
      </c>
      <c r="H786" s="270">
        <f>ROUND(BC65,0)</f>
        <v>0</v>
      </c>
      <c r="I786" s="270">
        <f>ROUND(BC66,0)</f>
        <v>0</v>
      </c>
      <c r="J786" s="270">
        <f>ROUND(BC67,0)</f>
        <v>0</v>
      </c>
      <c r="K786" s="270">
        <f>ROUND(BC68,0)</f>
        <v>0</v>
      </c>
      <c r="L786" s="270">
        <f>ROUND(BC69,0)</f>
        <v>0</v>
      </c>
      <c r="M786" s="270">
        <f>ROUND(BC70,0)</f>
        <v>0</v>
      </c>
      <c r="N786" s="270"/>
      <c r="O786" s="270"/>
      <c r="P786" s="270">
        <f>IF(BC76&gt;0,ROUND(BC76,0),0)</f>
        <v>0</v>
      </c>
      <c r="Q786" s="270">
        <f>IF(BC77&gt;0,ROUND(BC77,0),0)</f>
        <v>0</v>
      </c>
      <c r="R786" s="270">
        <f>IF(BC78&gt;0,ROUND(BC78,0),0)</f>
        <v>0</v>
      </c>
      <c r="S786" s="270">
        <f>IF(BC79&gt;0,ROUND(BC79,0),0)</f>
        <v>0</v>
      </c>
      <c r="T786" s="272">
        <f>IF(BC80&gt;0,ROUND(BC80,2),0)</f>
        <v>0</v>
      </c>
      <c r="U786" s="270"/>
      <c r="V786" s="271"/>
      <c r="W786" s="270"/>
      <c r="X786" s="270"/>
      <c r="Y786" s="270"/>
      <c r="Z786" s="271"/>
      <c r="AA786" s="271"/>
      <c r="AB786" s="271"/>
      <c r="AC786" s="271"/>
      <c r="AD786" s="271"/>
      <c r="AE786" s="271"/>
      <c r="AF786" s="271"/>
      <c r="AG786" s="271"/>
      <c r="AH786" s="271"/>
      <c r="AI786" s="271"/>
      <c r="AJ786" s="271"/>
      <c r="AK786" s="271"/>
      <c r="AL786" s="271"/>
      <c r="AM786" s="271"/>
      <c r="AN786" s="271"/>
      <c r="AO786" s="271"/>
      <c r="AP786" s="271"/>
      <c r="AQ786" s="271"/>
      <c r="AR786" s="271"/>
      <c r="AS786" s="271"/>
      <c r="AT786" s="271"/>
      <c r="AU786" s="271"/>
      <c r="AV786" s="271"/>
      <c r="AW786" s="271"/>
      <c r="AX786" s="271"/>
      <c r="AY786" s="271"/>
      <c r="AZ786" s="271"/>
      <c r="BA786" s="271"/>
      <c r="BB786" s="271"/>
      <c r="BC786" s="271"/>
      <c r="BD786" s="271"/>
      <c r="BE786" s="271"/>
      <c r="BF786" s="271"/>
      <c r="BG786" s="271"/>
      <c r="BH786" s="271"/>
      <c r="BI786" s="271"/>
      <c r="BJ786" s="271"/>
      <c r="BK786" s="271"/>
      <c r="BL786" s="271"/>
      <c r="BM786" s="271"/>
      <c r="BN786" s="271"/>
      <c r="BO786" s="271"/>
      <c r="BP786" s="271"/>
      <c r="BQ786" s="271"/>
      <c r="BR786" s="271"/>
      <c r="BS786" s="271"/>
      <c r="BT786" s="271"/>
      <c r="BU786" s="271"/>
      <c r="BV786" s="271"/>
      <c r="BW786" s="271"/>
      <c r="BX786" s="271"/>
      <c r="BY786" s="271"/>
      <c r="BZ786" s="271"/>
      <c r="CA786" s="271"/>
      <c r="CB786" s="271"/>
      <c r="CC786" s="271"/>
      <c r="CD786" s="271"/>
      <c r="CE786" s="271"/>
    </row>
    <row r="787" spans="1:83" ht="12.65" customHeight="1">
      <c r="A787" s="209" t="e">
        <f>RIGHT($C$83,3)&amp;"*"&amp;RIGHT($C$82,4)&amp;"*"&amp;BD$55&amp;"*"&amp;"A"</f>
        <v>#VALUE!</v>
      </c>
      <c r="B787" s="270"/>
      <c r="C787" s="272">
        <f>ROUND(BD60,2)</f>
        <v>1.7</v>
      </c>
      <c r="D787" s="270">
        <f>ROUND(BD61,0)</f>
        <v>72880</v>
      </c>
      <c r="E787" s="270">
        <f>ROUND(BD62,0)</f>
        <v>14017</v>
      </c>
      <c r="F787" s="270">
        <f>ROUND(BD63,0)</f>
        <v>0</v>
      </c>
      <c r="G787" s="270">
        <f>ROUND(BD64,0)</f>
        <v>9986</v>
      </c>
      <c r="H787" s="270">
        <f>ROUND(BD65,0)</f>
        <v>0</v>
      </c>
      <c r="I787" s="270">
        <f>ROUND(BD66,0)</f>
        <v>0</v>
      </c>
      <c r="J787" s="270">
        <f>ROUND(BD67,0)</f>
        <v>0</v>
      </c>
      <c r="K787" s="270">
        <f>ROUND(BD68,0)</f>
        <v>0</v>
      </c>
      <c r="L787" s="270">
        <f>ROUND(BD69,0)</f>
        <v>1743</v>
      </c>
      <c r="M787" s="270">
        <f>ROUND(BD70,0)</f>
        <v>0</v>
      </c>
      <c r="N787" s="270"/>
      <c r="O787" s="270"/>
      <c r="P787" s="270">
        <f>IF(BD76&gt;0,ROUND(BD76,0),0)</f>
        <v>0</v>
      </c>
      <c r="Q787" s="270">
        <f>IF(BD77&gt;0,ROUND(BD77,0),0)</f>
        <v>0</v>
      </c>
      <c r="R787" s="270">
        <f>IF(BD78&gt;0,ROUND(BD78,0),0)</f>
        <v>0</v>
      </c>
      <c r="S787" s="270">
        <f>IF(BD79&gt;0,ROUND(BD79,0),0)</f>
        <v>0</v>
      </c>
      <c r="T787" s="272">
        <f>IF(BD80&gt;0,ROUND(BD80,2),0)</f>
        <v>0</v>
      </c>
      <c r="U787" s="270"/>
      <c r="V787" s="271"/>
      <c r="W787" s="270"/>
      <c r="X787" s="270"/>
      <c r="Y787" s="270"/>
      <c r="Z787" s="271"/>
      <c r="AA787" s="271"/>
      <c r="AB787" s="271"/>
      <c r="AC787" s="271"/>
      <c r="AD787" s="271"/>
      <c r="AE787" s="271"/>
      <c r="AF787" s="271"/>
      <c r="AG787" s="271"/>
      <c r="AH787" s="271"/>
      <c r="AI787" s="271"/>
      <c r="AJ787" s="271"/>
      <c r="AK787" s="271"/>
      <c r="AL787" s="271"/>
      <c r="AM787" s="271"/>
      <c r="AN787" s="271"/>
      <c r="AO787" s="271"/>
      <c r="AP787" s="271"/>
      <c r="AQ787" s="271"/>
      <c r="AR787" s="271"/>
      <c r="AS787" s="271"/>
      <c r="AT787" s="271"/>
      <c r="AU787" s="271"/>
      <c r="AV787" s="271"/>
      <c r="AW787" s="271"/>
      <c r="AX787" s="271"/>
      <c r="AY787" s="271"/>
      <c r="AZ787" s="271"/>
      <c r="BA787" s="271"/>
      <c r="BB787" s="271"/>
      <c r="BC787" s="271"/>
      <c r="BD787" s="271"/>
      <c r="BE787" s="271"/>
      <c r="BF787" s="271"/>
      <c r="BG787" s="271"/>
      <c r="BH787" s="271"/>
      <c r="BI787" s="271"/>
      <c r="BJ787" s="271"/>
      <c r="BK787" s="271"/>
      <c r="BL787" s="271"/>
      <c r="BM787" s="271"/>
      <c r="BN787" s="271"/>
      <c r="BO787" s="271"/>
      <c r="BP787" s="271"/>
      <c r="BQ787" s="271"/>
      <c r="BR787" s="271"/>
      <c r="BS787" s="271"/>
      <c r="BT787" s="271"/>
      <c r="BU787" s="271"/>
      <c r="BV787" s="271"/>
      <c r="BW787" s="271"/>
      <c r="BX787" s="271"/>
      <c r="BY787" s="271"/>
      <c r="BZ787" s="271"/>
      <c r="CA787" s="271"/>
      <c r="CB787" s="271"/>
      <c r="CC787" s="271"/>
      <c r="CD787" s="271"/>
      <c r="CE787" s="271"/>
    </row>
    <row r="788" spans="1:83" ht="12.65" customHeight="1">
      <c r="A788" s="209" t="e">
        <f>RIGHT($C$83,3)&amp;"*"&amp;RIGHT($C$82,4)&amp;"*"&amp;BE$55&amp;"*"&amp;"A"</f>
        <v>#VALUE!</v>
      </c>
      <c r="B788" s="270">
        <f>ROUND(BE59,0)</f>
        <v>61184</v>
      </c>
      <c r="C788" s="272">
        <f>ROUND(BE60,2)</f>
        <v>3.21</v>
      </c>
      <c r="D788" s="270">
        <f>ROUND(BE61,0)</f>
        <v>183151</v>
      </c>
      <c r="E788" s="270">
        <f>ROUND(BE62,0)</f>
        <v>35226</v>
      </c>
      <c r="F788" s="270">
        <f>ROUND(BE63,0)</f>
        <v>0</v>
      </c>
      <c r="G788" s="270">
        <f>ROUND(BE64,0)</f>
        <v>21988</v>
      </c>
      <c r="H788" s="270">
        <f>ROUND(BE65,0)</f>
        <v>257198</v>
      </c>
      <c r="I788" s="270">
        <f>ROUND(BE66,0)</f>
        <v>163706</v>
      </c>
      <c r="J788" s="270">
        <f>ROUND(BE67,0)</f>
        <v>364291</v>
      </c>
      <c r="K788" s="270">
        <f>ROUND(BE68,0)</f>
        <v>9600</v>
      </c>
      <c r="L788" s="270">
        <f>ROUND(BE69,0)</f>
        <v>580</v>
      </c>
      <c r="M788" s="270">
        <f>ROUND(BE70,0)</f>
        <v>0</v>
      </c>
      <c r="N788" s="270"/>
      <c r="O788" s="270"/>
      <c r="P788" s="270">
        <f>IF(BE76&gt;0,ROUND(BE76,0),0)</f>
        <v>18771</v>
      </c>
      <c r="Q788" s="270">
        <f>IF(BE77&gt;0,ROUND(BE77,0),0)</f>
        <v>0</v>
      </c>
      <c r="R788" s="270">
        <f>IF(BE78&gt;0,ROUND(BE78,0),0)</f>
        <v>0</v>
      </c>
      <c r="S788" s="270">
        <f>IF(BE79&gt;0,ROUND(BE79,0),0)</f>
        <v>0</v>
      </c>
      <c r="T788" s="272">
        <f>IF(BE80&gt;0,ROUND(BE80,2),0)</f>
        <v>0</v>
      </c>
      <c r="U788" s="270"/>
      <c r="V788" s="271"/>
      <c r="W788" s="270"/>
      <c r="X788" s="270"/>
      <c r="Y788" s="270"/>
      <c r="Z788" s="271"/>
      <c r="AA788" s="271"/>
      <c r="AB788" s="271"/>
      <c r="AC788" s="271"/>
      <c r="AD788" s="271"/>
      <c r="AE788" s="271"/>
      <c r="AF788" s="271"/>
      <c r="AG788" s="271"/>
      <c r="AH788" s="271"/>
      <c r="AI788" s="271"/>
      <c r="AJ788" s="271"/>
      <c r="AK788" s="271"/>
      <c r="AL788" s="271"/>
      <c r="AM788" s="271"/>
      <c r="AN788" s="271"/>
      <c r="AO788" s="271"/>
      <c r="AP788" s="271"/>
      <c r="AQ788" s="271"/>
      <c r="AR788" s="271"/>
      <c r="AS788" s="271"/>
      <c r="AT788" s="271"/>
      <c r="AU788" s="271"/>
      <c r="AV788" s="271"/>
      <c r="AW788" s="271"/>
      <c r="AX788" s="271"/>
      <c r="AY788" s="271"/>
      <c r="AZ788" s="271"/>
      <c r="BA788" s="271"/>
      <c r="BB788" s="271"/>
      <c r="BC788" s="271"/>
      <c r="BD788" s="271"/>
      <c r="BE788" s="271"/>
      <c r="BF788" s="271"/>
      <c r="BG788" s="271"/>
      <c r="BH788" s="271"/>
      <c r="BI788" s="271"/>
      <c r="BJ788" s="271"/>
      <c r="BK788" s="271"/>
      <c r="BL788" s="271"/>
      <c r="BM788" s="271"/>
      <c r="BN788" s="271"/>
      <c r="BO788" s="271"/>
      <c r="BP788" s="271"/>
      <c r="BQ788" s="271"/>
      <c r="BR788" s="271"/>
      <c r="BS788" s="271"/>
      <c r="BT788" s="271"/>
      <c r="BU788" s="271"/>
      <c r="BV788" s="271"/>
      <c r="BW788" s="271"/>
      <c r="BX788" s="271"/>
      <c r="BY788" s="271"/>
      <c r="BZ788" s="271"/>
      <c r="CA788" s="271"/>
      <c r="CB788" s="271"/>
      <c r="CC788" s="271"/>
      <c r="CD788" s="271"/>
      <c r="CE788" s="271"/>
    </row>
    <row r="789" spans="1:83" ht="12.65" customHeight="1">
      <c r="A789" s="209" t="e">
        <f>RIGHT($C$83,3)&amp;"*"&amp;RIGHT($C$82,4)&amp;"*"&amp;BF$55&amp;"*"&amp;"A"</f>
        <v>#VALUE!</v>
      </c>
      <c r="B789" s="270"/>
      <c r="C789" s="272">
        <f>ROUND(BF60,2)</f>
        <v>8.69</v>
      </c>
      <c r="D789" s="270">
        <f>ROUND(BF61,0)</f>
        <v>263623</v>
      </c>
      <c r="E789" s="270">
        <f>ROUND(BF62,0)</f>
        <v>50704</v>
      </c>
      <c r="F789" s="270">
        <f>ROUND(BF63,0)</f>
        <v>0</v>
      </c>
      <c r="G789" s="270">
        <f>ROUND(BF64,0)</f>
        <v>42536</v>
      </c>
      <c r="H789" s="270">
        <f>ROUND(BF65,0)</f>
        <v>0</v>
      </c>
      <c r="I789" s="270">
        <f>ROUND(BF66,0)</f>
        <v>4960</v>
      </c>
      <c r="J789" s="270">
        <f>ROUND(BF67,0)</f>
        <v>76851</v>
      </c>
      <c r="K789" s="270">
        <f>ROUND(BF68,0)</f>
        <v>0</v>
      </c>
      <c r="L789" s="270">
        <f>ROUND(BF69,0)</f>
        <v>1090</v>
      </c>
      <c r="M789" s="270">
        <f>ROUND(BF70,0)</f>
        <v>0</v>
      </c>
      <c r="N789" s="270"/>
      <c r="O789" s="270"/>
      <c r="P789" s="270">
        <f>IF(BF76&gt;0,ROUND(BF76,0),0)</f>
        <v>3960</v>
      </c>
      <c r="Q789" s="270">
        <f>IF(BF77&gt;0,ROUND(BF77,0),0)</f>
        <v>0</v>
      </c>
      <c r="R789" s="270">
        <f>IF(BF78&gt;0,ROUND(BF78,0),0)</f>
        <v>0</v>
      </c>
      <c r="S789" s="270">
        <f>IF(BF79&gt;0,ROUND(BF79,0),0)</f>
        <v>0</v>
      </c>
      <c r="T789" s="272">
        <f>IF(BF80&gt;0,ROUND(BF80,2),0)</f>
        <v>0</v>
      </c>
      <c r="U789" s="270"/>
      <c r="V789" s="271"/>
      <c r="W789" s="270"/>
      <c r="X789" s="270"/>
      <c r="Y789" s="270"/>
      <c r="Z789" s="271"/>
      <c r="AA789" s="271"/>
      <c r="AB789" s="271"/>
      <c r="AC789" s="271"/>
      <c r="AD789" s="271"/>
      <c r="AE789" s="271"/>
      <c r="AF789" s="271"/>
      <c r="AG789" s="271"/>
      <c r="AH789" s="271"/>
      <c r="AI789" s="271"/>
      <c r="AJ789" s="271"/>
      <c r="AK789" s="271"/>
      <c r="AL789" s="271"/>
      <c r="AM789" s="271"/>
      <c r="AN789" s="271"/>
      <c r="AO789" s="271"/>
      <c r="AP789" s="271"/>
      <c r="AQ789" s="271"/>
      <c r="AR789" s="271"/>
      <c r="AS789" s="271"/>
      <c r="AT789" s="271"/>
      <c r="AU789" s="271"/>
      <c r="AV789" s="271"/>
      <c r="AW789" s="271"/>
      <c r="AX789" s="271"/>
      <c r="AY789" s="271"/>
      <c r="AZ789" s="271"/>
      <c r="BA789" s="271"/>
      <c r="BB789" s="271"/>
      <c r="BC789" s="271"/>
      <c r="BD789" s="271"/>
      <c r="BE789" s="271"/>
      <c r="BF789" s="271"/>
      <c r="BG789" s="271"/>
      <c r="BH789" s="271"/>
      <c r="BI789" s="271"/>
      <c r="BJ789" s="271"/>
      <c r="BK789" s="271"/>
      <c r="BL789" s="271"/>
      <c r="BM789" s="271"/>
      <c r="BN789" s="271"/>
      <c r="BO789" s="271"/>
      <c r="BP789" s="271"/>
      <c r="BQ789" s="271"/>
      <c r="BR789" s="271"/>
      <c r="BS789" s="271"/>
      <c r="BT789" s="271"/>
      <c r="BU789" s="271"/>
      <c r="BV789" s="271"/>
      <c r="BW789" s="271"/>
      <c r="BX789" s="271"/>
      <c r="BY789" s="271"/>
      <c r="BZ789" s="271"/>
      <c r="CA789" s="271"/>
      <c r="CB789" s="271"/>
      <c r="CC789" s="271"/>
      <c r="CD789" s="271"/>
      <c r="CE789" s="271"/>
    </row>
    <row r="790" spans="1:83" ht="12.65" customHeight="1">
      <c r="A790" s="209" t="e">
        <f>RIGHT($C$83,3)&amp;"*"&amp;RIGHT($C$82,4)&amp;"*"&amp;BG$55&amp;"*"&amp;"A"</f>
        <v>#VALUE!</v>
      </c>
      <c r="B790" s="270"/>
      <c r="C790" s="272">
        <f>ROUND(BG60,2)</f>
        <v>0</v>
      </c>
      <c r="D790" s="270">
        <f>ROUND(BG61,0)</f>
        <v>0</v>
      </c>
      <c r="E790" s="270">
        <f>ROUND(BG62,0)</f>
        <v>0</v>
      </c>
      <c r="F790" s="270">
        <f>ROUND(BG63,0)</f>
        <v>0</v>
      </c>
      <c r="G790" s="270">
        <f>ROUND(BG64,0)</f>
        <v>0</v>
      </c>
      <c r="H790" s="270">
        <f>ROUND(BG65,0)</f>
        <v>0</v>
      </c>
      <c r="I790" s="270">
        <f>ROUND(BG66,0)</f>
        <v>0</v>
      </c>
      <c r="J790" s="270">
        <f>ROUND(BG67,0)</f>
        <v>0</v>
      </c>
      <c r="K790" s="270">
        <f>ROUND(BG68,0)</f>
        <v>0</v>
      </c>
      <c r="L790" s="270">
        <f>ROUND(BG69,0)</f>
        <v>0</v>
      </c>
      <c r="M790" s="270">
        <f>ROUND(BG70,0)</f>
        <v>0</v>
      </c>
      <c r="N790" s="270"/>
      <c r="O790" s="270"/>
      <c r="P790" s="270">
        <f>IF(BG76&gt;0,ROUND(BG76,0),0)</f>
        <v>0</v>
      </c>
      <c r="Q790" s="270">
        <f>IF(BG77&gt;0,ROUND(BG77,0),0)</f>
        <v>0</v>
      </c>
      <c r="R790" s="270">
        <f>IF(BG78&gt;0,ROUND(BG78,0),0)</f>
        <v>0</v>
      </c>
      <c r="S790" s="270">
        <f>IF(BG79&gt;0,ROUND(BG79,0),0)</f>
        <v>0</v>
      </c>
      <c r="T790" s="272">
        <f>IF(BG80&gt;0,ROUND(BG80,2),0)</f>
        <v>0</v>
      </c>
      <c r="U790" s="270"/>
      <c r="V790" s="271"/>
      <c r="W790" s="270"/>
      <c r="X790" s="270"/>
      <c r="Y790" s="270"/>
      <c r="Z790" s="271"/>
      <c r="AA790" s="271"/>
      <c r="AB790" s="271"/>
      <c r="AC790" s="271"/>
      <c r="AD790" s="271"/>
      <c r="AE790" s="271"/>
      <c r="AF790" s="271"/>
      <c r="AG790" s="271"/>
      <c r="AH790" s="271"/>
      <c r="AI790" s="271"/>
      <c r="AJ790" s="271"/>
      <c r="AK790" s="271"/>
      <c r="AL790" s="271"/>
      <c r="AM790" s="271"/>
      <c r="AN790" s="271"/>
      <c r="AO790" s="271"/>
      <c r="AP790" s="271"/>
      <c r="AQ790" s="271"/>
      <c r="AR790" s="271"/>
      <c r="AS790" s="271"/>
      <c r="AT790" s="271"/>
      <c r="AU790" s="271"/>
      <c r="AV790" s="271"/>
      <c r="AW790" s="271"/>
      <c r="AX790" s="271"/>
      <c r="AY790" s="271"/>
      <c r="AZ790" s="271"/>
      <c r="BA790" s="271"/>
      <c r="BB790" s="271"/>
      <c r="BC790" s="271"/>
      <c r="BD790" s="271"/>
      <c r="BE790" s="271"/>
      <c r="BF790" s="271"/>
      <c r="BG790" s="271"/>
      <c r="BH790" s="271"/>
      <c r="BI790" s="271"/>
      <c r="BJ790" s="271"/>
      <c r="BK790" s="271"/>
      <c r="BL790" s="271"/>
      <c r="BM790" s="271"/>
      <c r="BN790" s="271"/>
      <c r="BO790" s="271"/>
      <c r="BP790" s="271"/>
      <c r="BQ790" s="271"/>
      <c r="BR790" s="271"/>
      <c r="BS790" s="271"/>
      <c r="BT790" s="271"/>
      <c r="BU790" s="271"/>
      <c r="BV790" s="271"/>
      <c r="BW790" s="271"/>
      <c r="BX790" s="271"/>
      <c r="BY790" s="271"/>
      <c r="BZ790" s="271"/>
      <c r="CA790" s="271"/>
      <c r="CB790" s="271"/>
      <c r="CC790" s="271"/>
      <c r="CD790" s="271"/>
      <c r="CE790" s="271"/>
    </row>
    <row r="791" spans="1:83" ht="12.65" customHeight="1">
      <c r="A791" s="209" t="e">
        <f>RIGHT($C$83,3)&amp;"*"&amp;RIGHT($C$82,4)&amp;"*"&amp;BH$55&amp;"*"&amp;"A"</f>
        <v>#VALUE!</v>
      </c>
      <c r="B791" s="270"/>
      <c r="C791" s="272">
        <f>ROUND(BH60,2)</f>
        <v>4.03</v>
      </c>
      <c r="D791" s="270">
        <f>ROUND(BH61,0)</f>
        <v>253630</v>
      </c>
      <c r="E791" s="270">
        <f>ROUND(BH62,0)</f>
        <v>48782</v>
      </c>
      <c r="F791" s="270">
        <f>ROUND(BH63,0)</f>
        <v>0</v>
      </c>
      <c r="G791" s="270">
        <f>ROUND(BH64,0)</f>
        <v>275657</v>
      </c>
      <c r="H791" s="270">
        <f>ROUND(BH65,0)</f>
        <v>75331</v>
      </c>
      <c r="I791" s="270">
        <f>ROUND(BH66,0)</f>
        <v>336197</v>
      </c>
      <c r="J791" s="270">
        <f>ROUND(BH67,0)</f>
        <v>6501</v>
      </c>
      <c r="K791" s="270">
        <f>ROUND(BH68,0)</f>
        <v>1501</v>
      </c>
      <c r="L791" s="270">
        <f>ROUND(BH69,0)</f>
        <v>31454</v>
      </c>
      <c r="M791" s="270">
        <f>ROUND(BH70,0)</f>
        <v>0</v>
      </c>
      <c r="N791" s="270"/>
      <c r="O791" s="270"/>
      <c r="P791" s="270">
        <f>IF(BH76&gt;0,ROUND(BH76,0),0)</f>
        <v>335</v>
      </c>
      <c r="Q791" s="270">
        <f>IF(BH77&gt;0,ROUND(BH77,0),0)</f>
        <v>0</v>
      </c>
      <c r="R791" s="270">
        <f>IF(BH78&gt;0,ROUND(BH78,0),0)</f>
        <v>99</v>
      </c>
      <c r="S791" s="270">
        <f>IF(BH79&gt;0,ROUND(BH79,0),0)</f>
        <v>0</v>
      </c>
      <c r="T791" s="272">
        <f>IF(BH80&gt;0,ROUND(BH80,2),0)</f>
        <v>0</v>
      </c>
      <c r="U791" s="270"/>
      <c r="V791" s="271"/>
      <c r="W791" s="270"/>
      <c r="X791" s="270"/>
      <c r="Y791" s="270"/>
      <c r="Z791" s="271"/>
      <c r="AA791" s="271"/>
      <c r="AB791" s="271"/>
      <c r="AC791" s="271"/>
      <c r="AD791" s="271"/>
      <c r="AE791" s="271"/>
      <c r="AF791" s="271"/>
      <c r="AG791" s="271"/>
      <c r="AH791" s="271"/>
      <c r="AI791" s="271"/>
      <c r="AJ791" s="271"/>
      <c r="AK791" s="271"/>
      <c r="AL791" s="271"/>
      <c r="AM791" s="271"/>
      <c r="AN791" s="271"/>
      <c r="AO791" s="271"/>
      <c r="AP791" s="271"/>
      <c r="AQ791" s="271"/>
      <c r="AR791" s="271"/>
      <c r="AS791" s="271"/>
      <c r="AT791" s="271"/>
      <c r="AU791" s="271"/>
      <c r="AV791" s="271"/>
      <c r="AW791" s="271"/>
      <c r="AX791" s="271"/>
      <c r="AY791" s="271"/>
      <c r="AZ791" s="271"/>
      <c r="BA791" s="271"/>
      <c r="BB791" s="271"/>
      <c r="BC791" s="271"/>
      <c r="BD791" s="271"/>
      <c r="BE791" s="271"/>
      <c r="BF791" s="271"/>
      <c r="BG791" s="271"/>
      <c r="BH791" s="271"/>
      <c r="BI791" s="271"/>
      <c r="BJ791" s="271"/>
      <c r="BK791" s="271"/>
      <c r="BL791" s="271"/>
      <c r="BM791" s="271"/>
      <c r="BN791" s="271"/>
      <c r="BO791" s="271"/>
      <c r="BP791" s="271"/>
      <c r="BQ791" s="271"/>
      <c r="BR791" s="271"/>
      <c r="BS791" s="271"/>
      <c r="BT791" s="271"/>
      <c r="BU791" s="271"/>
      <c r="BV791" s="271"/>
      <c r="BW791" s="271"/>
      <c r="BX791" s="271"/>
      <c r="BY791" s="271"/>
      <c r="BZ791" s="271"/>
      <c r="CA791" s="271"/>
      <c r="CB791" s="271"/>
      <c r="CC791" s="271"/>
      <c r="CD791" s="271"/>
      <c r="CE791" s="271"/>
    </row>
    <row r="792" spans="1:83" ht="12.65" customHeight="1">
      <c r="A792" s="209" t="e">
        <f>RIGHT($C$83,3)&amp;"*"&amp;RIGHT($C$82,4)&amp;"*"&amp;BI$55&amp;"*"&amp;"A"</f>
        <v>#VALUE!</v>
      </c>
      <c r="B792" s="270"/>
      <c r="C792" s="272">
        <f>ROUND(BI60,2)</f>
        <v>0</v>
      </c>
      <c r="D792" s="270">
        <f>ROUND(BI61,0)</f>
        <v>0</v>
      </c>
      <c r="E792" s="270">
        <f>ROUND(BI62,0)</f>
        <v>0</v>
      </c>
      <c r="F792" s="270">
        <f>ROUND(BI63,0)</f>
        <v>0</v>
      </c>
      <c r="G792" s="270">
        <f>ROUND(BI64,0)</f>
        <v>0</v>
      </c>
      <c r="H792" s="270">
        <f>ROUND(BI65,0)</f>
        <v>0</v>
      </c>
      <c r="I792" s="270">
        <f>ROUND(BI66,0)</f>
        <v>0</v>
      </c>
      <c r="J792" s="270">
        <f>ROUND(BI67,0)</f>
        <v>0</v>
      </c>
      <c r="K792" s="270">
        <f>ROUND(BI68,0)</f>
        <v>0</v>
      </c>
      <c r="L792" s="270">
        <f>ROUND(BI69,0)</f>
        <v>0</v>
      </c>
      <c r="M792" s="270">
        <f>ROUND(BI70,0)</f>
        <v>0</v>
      </c>
      <c r="N792" s="270"/>
      <c r="O792" s="270"/>
      <c r="P792" s="270">
        <f>IF(BI76&gt;0,ROUND(BI76,0),0)</f>
        <v>0</v>
      </c>
      <c r="Q792" s="270">
        <f>IF(BI77&gt;0,ROUND(BI77,0),0)</f>
        <v>0</v>
      </c>
      <c r="R792" s="270">
        <f>IF(BI78&gt;0,ROUND(BI78,0),0)</f>
        <v>0</v>
      </c>
      <c r="S792" s="270">
        <f>IF(BI79&gt;0,ROUND(BI79,0),0)</f>
        <v>0</v>
      </c>
      <c r="T792" s="272">
        <f>IF(BI80&gt;0,ROUND(BI80,2),0)</f>
        <v>0</v>
      </c>
      <c r="U792" s="270"/>
      <c r="V792" s="271"/>
      <c r="W792" s="270"/>
      <c r="X792" s="270"/>
      <c r="Y792" s="270"/>
      <c r="Z792" s="271"/>
      <c r="AA792" s="271"/>
      <c r="AB792" s="271"/>
      <c r="AC792" s="271"/>
      <c r="AD792" s="271"/>
      <c r="AE792" s="271"/>
      <c r="AF792" s="271"/>
      <c r="AG792" s="271"/>
      <c r="AH792" s="271"/>
      <c r="AI792" s="271"/>
      <c r="AJ792" s="271"/>
      <c r="AK792" s="271"/>
      <c r="AL792" s="271"/>
      <c r="AM792" s="271"/>
      <c r="AN792" s="271"/>
      <c r="AO792" s="271"/>
      <c r="AP792" s="271"/>
      <c r="AQ792" s="271"/>
      <c r="AR792" s="271"/>
      <c r="AS792" s="271"/>
      <c r="AT792" s="271"/>
      <c r="AU792" s="271"/>
      <c r="AV792" s="271"/>
      <c r="AW792" s="271"/>
      <c r="AX792" s="271"/>
      <c r="AY792" s="271"/>
      <c r="AZ792" s="271"/>
      <c r="BA792" s="271"/>
      <c r="BB792" s="271"/>
      <c r="BC792" s="271"/>
      <c r="BD792" s="271"/>
      <c r="BE792" s="271"/>
      <c r="BF792" s="271"/>
      <c r="BG792" s="271"/>
      <c r="BH792" s="271"/>
      <c r="BI792" s="271"/>
      <c r="BJ792" s="271"/>
      <c r="BK792" s="271"/>
      <c r="BL792" s="271"/>
      <c r="BM792" s="271"/>
      <c r="BN792" s="271"/>
      <c r="BO792" s="271"/>
      <c r="BP792" s="271"/>
      <c r="BQ792" s="271"/>
      <c r="BR792" s="271"/>
      <c r="BS792" s="271"/>
      <c r="BT792" s="271"/>
      <c r="BU792" s="271"/>
      <c r="BV792" s="271"/>
      <c r="BW792" s="271"/>
      <c r="BX792" s="271"/>
      <c r="BY792" s="271"/>
      <c r="BZ792" s="271"/>
      <c r="CA792" s="271"/>
      <c r="CB792" s="271"/>
      <c r="CC792" s="271"/>
      <c r="CD792" s="271"/>
      <c r="CE792" s="271"/>
    </row>
    <row r="793" spans="1:83" ht="12.65" customHeight="1">
      <c r="A793" s="209" t="e">
        <f>RIGHT($C$83,3)&amp;"*"&amp;RIGHT($C$82,4)&amp;"*"&amp;BJ$55&amp;"*"&amp;"A"</f>
        <v>#VALUE!</v>
      </c>
      <c r="B793" s="270"/>
      <c r="C793" s="272">
        <f>ROUND(BJ60,2)</f>
        <v>3.14</v>
      </c>
      <c r="D793" s="270">
        <f>ROUND(BJ61,0)</f>
        <v>274533</v>
      </c>
      <c r="E793" s="270">
        <f>ROUND(BJ62,0)</f>
        <v>52802</v>
      </c>
      <c r="F793" s="270">
        <f>ROUND(BJ63,0)</f>
        <v>102785</v>
      </c>
      <c r="G793" s="270">
        <f>ROUND(BJ64,0)</f>
        <v>1324</v>
      </c>
      <c r="H793" s="270">
        <f>ROUND(BJ65,0)</f>
        <v>330</v>
      </c>
      <c r="I793" s="270">
        <f>ROUND(BJ66,0)</f>
        <v>689</v>
      </c>
      <c r="J793" s="270">
        <f>ROUND(BJ67,0)</f>
        <v>6482</v>
      </c>
      <c r="K793" s="270">
        <f>ROUND(BJ68,0)</f>
        <v>0</v>
      </c>
      <c r="L793" s="270">
        <f>ROUND(BJ69,0)</f>
        <v>51246</v>
      </c>
      <c r="M793" s="270">
        <f>ROUND(BJ70,0)</f>
        <v>0</v>
      </c>
      <c r="N793" s="270"/>
      <c r="O793" s="270"/>
      <c r="P793" s="270">
        <f>IF(BJ76&gt;0,ROUND(BJ76,0),0)</f>
        <v>334</v>
      </c>
      <c r="Q793" s="270">
        <f>IF(BJ77&gt;0,ROUND(BJ77,0),0)</f>
        <v>0</v>
      </c>
      <c r="R793" s="270">
        <f>IF(BJ78&gt;0,ROUND(BJ78,0),0)</f>
        <v>0</v>
      </c>
      <c r="S793" s="270">
        <f>IF(BJ79&gt;0,ROUND(BJ79,0),0)</f>
        <v>0</v>
      </c>
      <c r="T793" s="272">
        <f>IF(BJ80&gt;0,ROUND(BJ80,2),0)</f>
        <v>0</v>
      </c>
      <c r="U793" s="270"/>
      <c r="V793" s="271"/>
      <c r="W793" s="270"/>
      <c r="X793" s="270"/>
      <c r="Y793" s="270"/>
      <c r="Z793" s="271"/>
      <c r="AA793" s="271"/>
      <c r="AB793" s="271"/>
      <c r="AC793" s="271"/>
      <c r="AD793" s="271"/>
      <c r="AE793" s="271"/>
      <c r="AF793" s="271"/>
      <c r="AG793" s="271"/>
      <c r="AH793" s="271"/>
      <c r="AI793" s="271"/>
      <c r="AJ793" s="271"/>
      <c r="AK793" s="271"/>
      <c r="AL793" s="271"/>
      <c r="AM793" s="271"/>
      <c r="AN793" s="271"/>
      <c r="AO793" s="271"/>
      <c r="AP793" s="271"/>
      <c r="AQ793" s="271"/>
      <c r="AR793" s="271"/>
      <c r="AS793" s="271"/>
      <c r="AT793" s="271"/>
      <c r="AU793" s="271"/>
      <c r="AV793" s="271"/>
      <c r="AW793" s="271"/>
      <c r="AX793" s="271"/>
      <c r="AY793" s="271"/>
      <c r="AZ793" s="271"/>
      <c r="BA793" s="271"/>
      <c r="BB793" s="271"/>
      <c r="BC793" s="271"/>
      <c r="BD793" s="271"/>
      <c r="BE793" s="271"/>
      <c r="BF793" s="271"/>
      <c r="BG793" s="271"/>
      <c r="BH793" s="271"/>
      <c r="BI793" s="271"/>
      <c r="BJ793" s="271"/>
      <c r="BK793" s="271"/>
      <c r="BL793" s="271"/>
      <c r="BM793" s="271"/>
      <c r="BN793" s="271"/>
      <c r="BO793" s="271"/>
      <c r="BP793" s="271"/>
      <c r="BQ793" s="271"/>
      <c r="BR793" s="271"/>
      <c r="BS793" s="271"/>
      <c r="BT793" s="271"/>
      <c r="BU793" s="271"/>
      <c r="BV793" s="271"/>
      <c r="BW793" s="271"/>
      <c r="BX793" s="271"/>
      <c r="BY793" s="271"/>
      <c r="BZ793" s="271"/>
      <c r="CA793" s="271"/>
      <c r="CB793" s="271"/>
      <c r="CC793" s="271"/>
      <c r="CD793" s="271"/>
      <c r="CE793" s="271"/>
    </row>
    <row r="794" spans="1:83" ht="12.65" customHeight="1">
      <c r="A794" s="209" t="e">
        <f>RIGHT($C$83,3)&amp;"*"&amp;RIGHT($C$82,4)&amp;"*"&amp;BK$55&amp;"*"&amp;"A"</f>
        <v>#VALUE!</v>
      </c>
      <c r="B794" s="270"/>
      <c r="C794" s="272">
        <f>ROUND(BK60,2)</f>
        <v>10.3</v>
      </c>
      <c r="D794" s="270">
        <f>ROUND(BK61,0)</f>
        <v>512728</v>
      </c>
      <c r="E794" s="270">
        <f>ROUND(BK62,0)</f>
        <v>98615</v>
      </c>
      <c r="F794" s="270">
        <f>ROUND(BK63,0)</f>
        <v>225</v>
      </c>
      <c r="G794" s="270">
        <f>ROUND(BK64,0)</f>
        <v>10456</v>
      </c>
      <c r="H794" s="270">
        <f>ROUND(BK65,0)</f>
        <v>169</v>
      </c>
      <c r="I794" s="270">
        <f>ROUND(BK66,0)</f>
        <v>269582</v>
      </c>
      <c r="J794" s="270">
        <f>ROUND(BK67,0)</f>
        <v>0</v>
      </c>
      <c r="K794" s="270">
        <f>ROUND(BK68,0)</f>
        <v>3827</v>
      </c>
      <c r="L794" s="270">
        <f>ROUND(BK69,0)</f>
        <v>32203</v>
      </c>
      <c r="M794" s="270">
        <f>ROUND(BK70,0)</f>
        <v>0</v>
      </c>
      <c r="N794" s="270"/>
      <c r="O794" s="270"/>
      <c r="P794" s="270">
        <f>IF(BK76&gt;0,ROUND(BK76,0),0)</f>
        <v>0</v>
      </c>
      <c r="Q794" s="270">
        <f>IF(BK77&gt;0,ROUND(BK77,0),0)</f>
        <v>0</v>
      </c>
      <c r="R794" s="270">
        <f>IF(BK78&gt;0,ROUND(BK78,0),0)</f>
        <v>0</v>
      </c>
      <c r="S794" s="270">
        <f>IF(BK79&gt;0,ROUND(BK79,0),0)</f>
        <v>0</v>
      </c>
      <c r="T794" s="272">
        <f>IF(BK80&gt;0,ROUND(BK80,2),0)</f>
        <v>0</v>
      </c>
      <c r="U794" s="270"/>
      <c r="V794" s="271"/>
      <c r="W794" s="270"/>
      <c r="X794" s="270"/>
      <c r="Y794" s="270"/>
      <c r="Z794" s="271"/>
      <c r="AA794" s="271"/>
      <c r="AB794" s="271"/>
      <c r="AC794" s="271"/>
      <c r="AD794" s="271"/>
      <c r="AE794" s="271"/>
      <c r="AF794" s="271"/>
      <c r="AG794" s="271"/>
      <c r="AH794" s="271"/>
      <c r="AI794" s="271"/>
      <c r="AJ794" s="271"/>
      <c r="AK794" s="271"/>
      <c r="AL794" s="271"/>
      <c r="AM794" s="271"/>
      <c r="AN794" s="271"/>
      <c r="AO794" s="271"/>
      <c r="AP794" s="271"/>
      <c r="AQ794" s="271"/>
      <c r="AR794" s="271"/>
      <c r="AS794" s="271"/>
      <c r="AT794" s="271"/>
      <c r="AU794" s="271"/>
      <c r="AV794" s="271"/>
      <c r="AW794" s="271"/>
      <c r="AX794" s="271"/>
      <c r="AY794" s="271"/>
      <c r="AZ794" s="271"/>
      <c r="BA794" s="271"/>
      <c r="BB794" s="271"/>
      <c r="BC794" s="271"/>
      <c r="BD794" s="271"/>
      <c r="BE794" s="271"/>
      <c r="BF794" s="271"/>
      <c r="BG794" s="271"/>
      <c r="BH794" s="271"/>
      <c r="BI794" s="271"/>
      <c r="BJ794" s="271"/>
      <c r="BK794" s="271"/>
      <c r="BL794" s="271"/>
      <c r="BM794" s="271"/>
      <c r="BN794" s="271"/>
      <c r="BO794" s="271"/>
      <c r="BP794" s="271"/>
      <c r="BQ794" s="271"/>
      <c r="BR794" s="271"/>
      <c r="BS794" s="271"/>
      <c r="BT794" s="271"/>
      <c r="BU794" s="271"/>
      <c r="BV794" s="271"/>
      <c r="BW794" s="271"/>
      <c r="BX794" s="271"/>
      <c r="BY794" s="271"/>
      <c r="BZ794" s="271"/>
      <c r="CA794" s="271"/>
      <c r="CB794" s="271"/>
      <c r="CC794" s="271"/>
      <c r="CD794" s="271"/>
      <c r="CE794" s="271"/>
    </row>
    <row r="795" spans="1:83" ht="12.65" customHeight="1">
      <c r="A795" s="209" t="e">
        <f>RIGHT($C$83,3)&amp;"*"&amp;RIGHT($C$82,4)&amp;"*"&amp;BL$55&amp;"*"&amp;"A"</f>
        <v>#VALUE!</v>
      </c>
      <c r="B795" s="270"/>
      <c r="C795" s="272">
        <f>ROUND(BL60,2)</f>
        <v>0</v>
      </c>
      <c r="D795" s="270">
        <f>ROUND(BL61,0)</f>
        <v>0</v>
      </c>
      <c r="E795" s="270">
        <f>ROUND(BL62,0)</f>
        <v>0</v>
      </c>
      <c r="F795" s="270">
        <f>ROUND(BL63,0)</f>
        <v>0</v>
      </c>
      <c r="G795" s="270">
        <f>ROUND(BL64,0)</f>
        <v>0</v>
      </c>
      <c r="H795" s="270">
        <f>ROUND(BL65,0)</f>
        <v>0</v>
      </c>
      <c r="I795" s="270">
        <f>ROUND(BL66,0)</f>
        <v>0</v>
      </c>
      <c r="J795" s="270">
        <f>ROUND(BL67,0)</f>
        <v>0</v>
      </c>
      <c r="K795" s="270">
        <f>ROUND(BL68,0)</f>
        <v>0</v>
      </c>
      <c r="L795" s="270">
        <f>ROUND(BL69,0)</f>
        <v>0</v>
      </c>
      <c r="M795" s="270">
        <f>ROUND(BL70,0)</f>
        <v>0</v>
      </c>
      <c r="N795" s="270"/>
      <c r="O795" s="270"/>
      <c r="P795" s="270">
        <f>IF(BL76&gt;0,ROUND(BL76,0),0)</f>
        <v>0</v>
      </c>
      <c r="Q795" s="270">
        <f>IF(BL77&gt;0,ROUND(BL77,0),0)</f>
        <v>0</v>
      </c>
      <c r="R795" s="270">
        <f>IF(BL78&gt;0,ROUND(BL78,0),0)</f>
        <v>0</v>
      </c>
      <c r="S795" s="270">
        <f>IF(BL79&gt;0,ROUND(BL79,0),0)</f>
        <v>0</v>
      </c>
      <c r="T795" s="272">
        <f>IF(BL80&gt;0,ROUND(BL80,2),0)</f>
        <v>0</v>
      </c>
      <c r="U795" s="270"/>
      <c r="V795" s="271"/>
      <c r="W795" s="270"/>
      <c r="X795" s="270"/>
      <c r="Y795" s="270"/>
      <c r="Z795" s="271"/>
      <c r="AA795" s="271"/>
      <c r="AB795" s="271"/>
      <c r="AC795" s="271"/>
      <c r="AD795" s="271"/>
      <c r="AE795" s="271"/>
      <c r="AF795" s="271"/>
      <c r="AG795" s="271"/>
      <c r="AH795" s="271"/>
      <c r="AI795" s="271"/>
      <c r="AJ795" s="271"/>
      <c r="AK795" s="271"/>
      <c r="AL795" s="271"/>
      <c r="AM795" s="271"/>
      <c r="AN795" s="271"/>
      <c r="AO795" s="271"/>
      <c r="AP795" s="271"/>
      <c r="AQ795" s="271"/>
      <c r="AR795" s="271"/>
      <c r="AS795" s="271"/>
      <c r="AT795" s="271"/>
      <c r="AU795" s="271"/>
      <c r="AV795" s="271"/>
      <c r="AW795" s="271"/>
      <c r="AX795" s="271"/>
      <c r="AY795" s="271"/>
      <c r="AZ795" s="271"/>
      <c r="BA795" s="271"/>
      <c r="BB795" s="271"/>
      <c r="BC795" s="271"/>
      <c r="BD795" s="271"/>
      <c r="BE795" s="271"/>
      <c r="BF795" s="271"/>
      <c r="BG795" s="271"/>
      <c r="BH795" s="271"/>
      <c r="BI795" s="271"/>
      <c r="BJ795" s="271"/>
      <c r="BK795" s="271"/>
      <c r="BL795" s="271"/>
      <c r="BM795" s="271"/>
      <c r="BN795" s="271"/>
      <c r="BO795" s="271"/>
      <c r="BP795" s="271"/>
      <c r="BQ795" s="271"/>
      <c r="BR795" s="271"/>
      <c r="BS795" s="271"/>
      <c r="BT795" s="271"/>
      <c r="BU795" s="271"/>
      <c r="BV795" s="271"/>
      <c r="BW795" s="271"/>
      <c r="BX795" s="271"/>
      <c r="BY795" s="271"/>
      <c r="BZ795" s="271"/>
      <c r="CA795" s="271"/>
      <c r="CB795" s="271"/>
      <c r="CC795" s="271"/>
      <c r="CD795" s="271"/>
      <c r="CE795" s="271"/>
    </row>
    <row r="796" spans="1:83" ht="12.65" customHeight="1">
      <c r="A796" s="209" t="e">
        <f>RIGHT($C$83,3)&amp;"*"&amp;RIGHT($C$82,4)&amp;"*"&amp;BM$55&amp;"*"&amp;"A"</f>
        <v>#VALUE!</v>
      </c>
      <c r="B796" s="270"/>
      <c r="C796" s="272">
        <f>ROUND(BM60,2)</f>
        <v>0</v>
      </c>
      <c r="D796" s="270">
        <f>ROUND(BM61,0)</f>
        <v>0</v>
      </c>
      <c r="E796" s="270">
        <f>ROUND(BM62,0)</f>
        <v>0</v>
      </c>
      <c r="F796" s="270">
        <f>ROUND(BM63,0)</f>
        <v>0</v>
      </c>
      <c r="G796" s="270">
        <f>ROUND(BM64,0)</f>
        <v>0</v>
      </c>
      <c r="H796" s="270">
        <f>ROUND(BM65,0)</f>
        <v>0</v>
      </c>
      <c r="I796" s="270">
        <f>ROUND(BM66,0)</f>
        <v>0</v>
      </c>
      <c r="J796" s="270">
        <f>ROUND(BM67,0)</f>
        <v>0</v>
      </c>
      <c r="K796" s="270">
        <f>ROUND(BM68,0)</f>
        <v>0</v>
      </c>
      <c r="L796" s="270">
        <f>ROUND(BM69,0)</f>
        <v>0</v>
      </c>
      <c r="M796" s="270">
        <f>ROUND(BM70,0)</f>
        <v>0</v>
      </c>
      <c r="N796" s="270"/>
      <c r="O796" s="270"/>
      <c r="P796" s="270">
        <f>IF(BM76&gt;0,ROUND(BM76,0),0)</f>
        <v>0</v>
      </c>
      <c r="Q796" s="270">
        <f>IF(BM77&gt;0,ROUND(BM77,0),0)</f>
        <v>0</v>
      </c>
      <c r="R796" s="270">
        <f>IF(BM78&gt;0,ROUND(BM78,0),0)</f>
        <v>0</v>
      </c>
      <c r="S796" s="270">
        <f>IF(BM79&gt;0,ROUND(BM79,0),0)</f>
        <v>0</v>
      </c>
      <c r="T796" s="272">
        <f>IF(BM80&gt;0,ROUND(BM80,2),0)</f>
        <v>0</v>
      </c>
      <c r="U796" s="270"/>
      <c r="V796" s="271"/>
      <c r="W796" s="270"/>
      <c r="X796" s="270"/>
      <c r="Y796" s="270"/>
      <c r="Z796" s="271"/>
      <c r="AA796" s="271"/>
      <c r="AB796" s="271"/>
      <c r="AC796" s="271"/>
      <c r="AD796" s="271"/>
      <c r="AE796" s="271"/>
      <c r="AF796" s="271"/>
      <c r="AG796" s="271"/>
      <c r="AH796" s="271"/>
      <c r="AI796" s="271"/>
      <c r="AJ796" s="271"/>
      <c r="AK796" s="271"/>
      <c r="AL796" s="271"/>
      <c r="AM796" s="271"/>
      <c r="AN796" s="271"/>
      <c r="AO796" s="271"/>
      <c r="AP796" s="271"/>
      <c r="AQ796" s="271"/>
      <c r="AR796" s="271"/>
      <c r="AS796" s="271"/>
      <c r="AT796" s="271"/>
      <c r="AU796" s="271"/>
      <c r="AV796" s="271"/>
      <c r="AW796" s="271"/>
      <c r="AX796" s="271"/>
      <c r="AY796" s="271"/>
      <c r="AZ796" s="271"/>
      <c r="BA796" s="271"/>
      <c r="BB796" s="271"/>
      <c r="BC796" s="271"/>
      <c r="BD796" s="271"/>
      <c r="BE796" s="271"/>
      <c r="BF796" s="271"/>
      <c r="BG796" s="271"/>
      <c r="BH796" s="271"/>
      <c r="BI796" s="271"/>
      <c r="BJ796" s="271"/>
      <c r="BK796" s="271"/>
      <c r="BL796" s="271"/>
      <c r="BM796" s="271"/>
      <c r="BN796" s="271"/>
      <c r="BO796" s="271"/>
      <c r="BP796" s="271"/>
      <c r="BQ796" s="271"/>
      <c r="BR796" s="271"/>
      <c r="BS796" s="271"/>
      <c r="BT796" s="271"/>
      <c r="BU796" s="271"/>
      <c r="BV796" s="271"/>
      <c r="BW796" s="271"/>
      <c r="BX796" s="271"/>
      <c r="BY796" s="271"/>
      <c r="BZ796" s="271"/>
      <c r="CA796" s="271"/>
      <c r="CB796" s="271"/>
      <c r="CC796" s="271"/>
      <c r="CD796" s="271"/>
      <c r="CE796" s="271"/>
    </row>
    <row r="797" spans="1:83" ht="12.65" customHeight="1">
      <c r="A797" s="209" t="e">
        <f>RIGHT($C$83,3)&amp;"*"&amp;RIGHT($C$82,4)&amp;"*"&amp;BN$55&amp;"*"&amp;"A"</f>
        <v>#VALUE!</v>
      </c>
      <c r="B797" s="270"/>
      <c r="C797" s="272">
        <f>ROUND(BN60,2)</f>
        <v>7.01</v>
      </c>
      <c r="D797" s="270">
        <f>ROUND(BN61,0)</f>
        <v>473967</v>
      </c>
      <c r="E797" s="270">
        <f>ROUND(BN62,0)</f>
        <v>91160</v>
      </c>
      <c r="F797" s="270">
        <f>ROUND(BN63,0)</f>
        <v>53747</v>
      </c>
      <c r="G797" s="270">
        <f>ROUND(BN64,0)</f>
        <v>29787</v>
      </c>
      <c r="H797" s="270">
        <f>ROUND(BN65,0)</f>
        <v>3044</v>
      </c>
      <c r="I797" s="270">
        <f>ROUND(BN66,0)</f>
        <v>147638</v>
      </c>
      <c r="J797" s="270">
        <f>ROUND(BN67,0)</f>
        <v>89719</v>
      </c>
      <c r="K797" s="270">
        <f>ROUND(BN68,0)</f>
        <v>24444</v>
      </c>
      <c r="L797" s="270">
        <f>ROUND(BN69,0)</f>
        <v>128287</v>
      </c>
      <c r="M797" s="270">
        <f>ROUND(BN70,0)</f>
        <v>0</v>
      </c>
      <c r="N797" s="270"/>
      <c r="O797" s="270"/>
      <c r="P797" s="270">
        <f>IF(BN76&gt;0,ROUND(BN76,0),0)</f>
        <v>4623</v>
      </c>
      <c r="Q797" s="270">
        <f>IF(BN77&gt;0,ROUND(BN77,0),0)</f>
        <v>0</v>
      </c>
      <c r="R797" s="270">
        <f>IF(BN78&gt;0,ROUND(BN78,0),0)</f>
        <v>0</v>
      </c>
      <c r="S797" s="270">
        <f>IF(BN79&gt;0,ROUND(BN79,0),0)</f>
        <v>0</v>
      </c>
      <c r="T797" s="272">
        <f>IF(BN80&gt;0,ROUND(BN80,2),0)</f>
        <v>0</v>
      </c>
      <c r="U797" s="270"/>
      <c r="V797" s="271"/>
      <c r="W797" s="270"/>
      <c r="X797" s="270"/>
      <c r="Y797" s="270"/>
      <c r="Z797" s="271"/>
      <c r="AA797" s="271"/>
      <c r="AB797" s="271"/>
      <c r="AC797" s="271"/>
      <c r="AD797" s="271"/>
      <c r="AE797" s="271"/>
      <c r="AF797" s="271"/>
      <c r="AG797" s="271"/>
      <c r="AH797" s="271"/>
      <c r="AI797" s="271"/>
      <c r="AJ797" s="271"/>
      <c r="AK797" s="271"/>
      <c r="AL797" s="271"/>
      <c r="AM797" s="271"/>
      <c r="AN797" s="271"/>
      <c r="AO797" s="271"/>
      <c r="AP797" s="271"/>
      <c r="AQ797" s="271"/>
      <c r="AR797" s="271"/>
      <c r="AS797" s="271"/>
      <c r="AT797" s="271"/>
      <c r="AU797" s="271"/>
      <c r="AV797" s="271"/>
      <c r="AW797" s="271"/>
      <c r="AX797" s="271"/>
      <c r="AY797" s="271"/>
      <c r="AZ797" s="271"/>
      <c r="BA797" s="271"/>
      <c r="BB797" s="271"/>
      <c r="BC797" s="271"/>
      <c r="BD797" s="271"/>
      <c r="BE797" s="271"/>
      <c r="BF797" s="271"/>
      <c r="BG797" s="271"/>
      <c r="BH797" s="271"/>
      <c r="BI797" s="271"/>
      <c r="BJ797" s="271"/>
      <c r="BK797" s="271"/>
      <c r="BL797" s="271"/>
      <c r="BM797" s="271"/>
      <c r="BN797" s="271"/>
      <c r="BO797" s="271"/>
      <c r="BP797" s="271"/>
      <c r="BQ797" s="271"/>
      <c r="BR797" s="271"/>
      <c r="BS797" s="271"/>
      <c r="BT797" s="271"/>
      <c r="BU797" s="271"/>
      <c r="BV797" s="271"/>
      <c r="BW797" s="271"/>
      <c r="BX797" s="271"/>
      <c r="BY797" s="271"/>
      <c r="BZ797" s="271"/>
      <c r="CA797" s="271"/>
      <c r="CB797" s="271"/>
      <c r="CC797" s="271"/>
      <c r="CD797" s="271"/>
      <c r="CE797" s="271"/>
    </row>
    <row r="798" spans="1:83" ht="12.65" customHeight="1">
      <c r="A798" s="209" t="e">
        <f>RIGHT($C$83,3)&amp;"*"&amp;RIGHT($C$82,4)&amp;"*"&amp;BO$55&amp;"*"&amp;"A"</f>
        <v>#VALUE!</v>
      </c>
      <c r="B798" s="270"/>
      <c r="C798" s="272">
        <f>ROUND(BO60,2)</f>
        <v>0</v>
      </c>
      <c r="D798" s="270">
        <f>ROUND(BO61,0)</f>
        <v>0</v>
      </c>
      <c r="E798" s="270">
        <f>ROUND(BO62,0)</f>
        <v>0</v>
      </c>
      <c r="F798" s="270">
        <f>ROUND(BO63,0)</f>
        <v>0</v>
      </c>
      <c r="G798" s="270">
        <f>ROUND(BO64,0)</f>
        <v>0</v>
      </c>
      <c r="H798" s="270">
        <f>ROUND(BO65,0)</f>
        <v>0</v>
      </c>
      <c r="I798" s="270">
        <f>ROUND(BO66,0)</f>
        <v>0</v>
      </c>
      <c r="J798" s="270">
        <f>ROUND(BO67,0)</f>
        <v>0</v>
      </c>
      <c r="K798" s="270">
        <f>ROUND(BO68,0)</f>
        <v>0</v>
      </c>
      <c r="L798" s="270">
        <f>ROUND(BO69,0)</f>
        <v>0</v>
      </c>
      <c r="M798" s="270">
        <f>ROUND(BO70,0)</f>
        <v>0</v>
      </c>
      <c r="N798" s="270"/>
      <c r="O798" s="270"/>
      <c r="P798" s="270">
        <f>IF(BO76&gt;0,ROUND(BO76,0),0)</f>
        <v>0</v>
      </c>
      <c r="Q798" s="270">
        <f>IF(BO77&gt;0,ROUND(BO77,0),0)</f>
        <v>0</v>
      </c>
      <c r="R798" s="270">
        <f>IF(BO78&gt;0,ROUND(BO78,0),0)</f>
        <v>0</v>
      </c>
      <c r="S798" s="270">
        <f>IF(BO79&gt;0,ROUND(BO79,0),0)</f>
        <v>0</v>
      </c>
      <c r="T798" s="272">
        <f>IF(BO80&gt;0,ROUND(BO80,2),0)</f>
        <v>0</v>
      </c>
      <c r="U798" s="270"/>
      <c r="V798" s="271"/>
      <c r="W798" s="270"/>
      <c r="X798" s="270"/>
      <c r="Y798" s="270"/>
      <c r="Z798" s="271"/>
      <c r="AA798" s="271"/>
      <c r="AB798" s="271"/>
      <c r="AC798" s="271"/>
      <c r="AD798" s="271"/>
      <c r="AE798" s="271"/>
      <c r="AF798" s="271"/>
      <c r="AG798" s="271"/>
      <c r="AH798" s="271"/>
      <c r="AI798" s="271"/>
      <c r="AJ798" s="271"/>
      <c r="AK798" s="271"/>
      <c r="AL798" s="271"/>
      <c r="AM798" s="271"/>
      <c r="AN798" s="271"/>
      <c r="AO798" s="271"/>
      <c r="AP798" s="271"/>
      <c r="AQ798" s="271"/>
      <c r="AR798" s="271"/>
      <c r="AS798" s="271"/>
      <c r="AT798" s="271"/>
      <c r="AU798" s="271"/>
      <c r="AV798" s="271"/>
      <c r="AW798" s="271"/>
      <c r="AX798" s="271"/>
      <c r="AY798" s="271"/>
      <c r="AZ798" s="271"/>
      <c r="BA798" s="271"/>
      <c r="BB798" s="271"/>
      <c r="BC798" s="271"/>
      <c r="BD798" s="271"/>
      <c r="BE798" s="271"/>
      <c r="BF798" s="271"/>
      <c r="BG798" s="271"/>
      <c r="BH798" s="271"/>
      <c r="BI798" s="271"/>
      <c r="BJ798" s="271"/>
      <c r="BK798" s="271"/>
      <c r="BL798" s="271"/>
      <c r="BM798" s="271"/>
      <c r="BN798" s="271"/>
      <c r="BO798" s="271"/>
      <c r="BP798" s="271"/>
      <c r="BQ798" s="271"/>
      <c r="BR798" s="271"/>
      <c r="BS798" s="271"/>
      <c r="BT798" s="271"/>
      <c r="BU798" s="271"/>
      <c r="BV798" s="271"/>
      <c r="BW798" s="271"/>
      <c r="BX798" s="271"/>
      <c r="BY798" s="271"/>
      <c r="BZ798" s="271"/>
      <c r="CA798" s="271"/>
      <c r="CB798" s="271"/>
      <c r="CC798" s="271"/>
      <c r="CD798" s="271"/>
      <c r="CE798" s="271"/>
    </row>
    <row r="799" spans="1:83" ht="12.65" customHeight="1">
      <c r="A799" s="209" t="e">
        <f>RIGHT($C$83,3)&amp;"*"&amp;RIGHT($C$82,4)&amp;"*"&amp;BP$55&amp;"*"&amp;"A"</f>
        <v>#VALUE!</v>
      </c>
      <c r="B799" s="270"/>
      <c r="C799" s="272">
        <f>ROUND(BP60,2)</f>
        <v>0.02</v>
      </c>
      <c r="D799" s="270">
        <f>ROUND(BP61,0)</f>
        <v>473</v>
      </c>
      <c r="E799" s="270">
        <f>ROUND(BP62,0)</f>
        <v>91</v>
      </c>
      <c r="F799" s="270">
        <f>ROUND(BP63,0)</f>
        <v>0</v>
      </c>
      <c r="G799" s="270">
        <f>ROUND(BP64,0)</f>
        <v>3806</v>
      </c>
      <c r="H799" s="270">
        <f>ROUND(BP65,0)</f>
        <v>0</v>
      </c>
      <c r="I799" s="270">
        <f>ROUND(BP66,0)</f>
        <v>500</v>
      </c>
      <c r="J799" s="270">
        <f>ROUND(BP67,0)</f>
        <v>0</v>
      </c>
      <c r="K799" s="270">
        <f>ROUND(BP68,0)</f>
        <v>4760</v>
      </c>
      <c r="L799" s="270">
        <f>ROUND(BP69,0)</f>
        <v>18304</v>
      </c>
      <c r="M799" s="270">
        <f>ROUND(BP70,0)</f>
        <v>0</v>
      </c>
      <c r="N799" s="270"/>
      <c r="O799" s="270"/>
      <c r="P799" s="270">
        <f>IF(BP76&gt;0,ROUND(BP76,0),0)</f>
        <v>0</v>
      </c>
      <c r="Q799" s="270">
        <f>IF(BP77&gt;0,ROUND(BP77,0),0)</f>
        <v>0</v>
      </c>
      <c r="R799" s="270">
        <f>IF(BP78&gt;0,ROUND(BP78,0),0)</f>
        <v>0</v>
      </c>
      <c r="S799" s="270">
        <f>IF(BP79&gt;0,ROUND(BP79,0),0)</f>
        <v>0</v>
      </c>
      <c r="T799" s="272">
        <f>IF(BP80&gt;0,ROUND(BP80,2),0)</f>
        <v>0</v>
      </c>
      <c r="U799" s="270"/>
      <c r="V799" s="271"/>
      <c r="W799" s="270"/>
      <c r="X799" s="270"/>
      <c r="Y799" s="270"/>
      <c r="Z799" s="271"/>
      <c r="AA799" s="271"/>
      <c r="AB799" s="271"/>
      <c r="AC799" s="271"/>
      <c r="AD799" s="271"/>
      <c r="AE799" s="271"/>
      <c r="AF799" s="271"/>
      <c r="AG799" s="271"/>
      <c r="AH799" s="271"/>
      <c r="AI799" s="271"/>
      <c r="AJ799" s="271"/>
      <c r="AK799" s="271"/>
      <c r="AL799" s="271"/>
      <c r="AM799" s="271"/>
      <c r="AN799" s="271"/>
      <c r="AO799" s="271"/>
      <c r="AP799" s="271"/>
      <c r="AQ799" s="271"/>
      <c r="AR799" s="271"/>
      <c r="AS799" s="271"/>
      <c r="AT799" s="271"/>
      <c r="AU799" s="271"/>
      <c r="AV799" s="271"/>
      <c r="AW799" s="271"/>
      <c r="AX799" s="271"/>
      <c r="AY799" s="271"/>
      <c r="AZ799" s="271"/>
      <c r="BA799" s="271"/>
      <c r="BB799" s="271"/>
      <c r="BC799" s="271"/>
      <c r="BD799" s="271"/>
      <c r="BE799" s="271"/>
      <c r="BF799" s="271"/>
      <c r="BG799" s="271"/>
      <c r="BH799" s="271"/>
      <c r="BI799" s="271"/>
      <c r="BJ799" s="271"/>
      <c r="BK799" s="271"/>
      <c r="BL799" s="271"/>
      <c r="BM799" s="271"/>
      <c r="BN799" s="271"/>
      <c r="BO799" s="271"/>
      <c r="BP799" s="271"/>
      <c r="BQ799" s="271"/>
      <c r="BR799" s="271"/>
      <c r="BS799" s="271"/>
      <c r="BT799" s="271"/>
      <c r="BU799" s="271"/>
      <c r="BV799" s="271"/>
      <c r="BW799" s="271"/>
      <c r="BX799" s="271"/>
      <c r="BY799" s="271"/>
      <c r="BZ799" s="271"/>
      <c r="CA799" s="271"/>
      <c r="CB799" s="271"/>
      <c r="CC799" s="271"/>
      <c r="CD799" s="271"/>
      <c r="CE799" s="271"/>
    </row>
    <row r="800" spans="1:83" ht="12.65" customHeight="1">
      <c r="A800" s="209" t="e">
        <f>RIGHT($C$83,3)&amp;"*"&amp;RIGHT($C$82,4)&amp;"*"&amp;BQ$55&amp;"*"&amp;"A"</f>
        <v>#VALUE!</v>
      </c>
      <c r="B800" s="270"/>
      <c r="C800" s="272">
        <f>ROUND(BQ60,2)</f>
        <v>0</v>
      </c>
      <c r="D800" s="270">
        <f>ROUND(BQ61,0)</f>
        <v>0</v>
      </c>
      <c r="E800" s="270">
        <f>ROUND(BQ62,0)</f>
        <v>0</v>
      </c>
      <c r="F800" s="270">
        <f>ROUND(BQ63,0)</f>
        <v>0</v>
      </c>
      <c r="G800" s="270">
        <f>ROUND(BQ64,0)</f>
        <v>0</v>
      </c>
      <c r="H800" s="270">
        <f>ROUND(BQ65,0)</f>
        <v>0</v>
      </c>
      <c r="I800" s="270">
        <f>ROUND(BQ66,0)</f>
        <v>0</v>
      </c>
      <c r="J800" s="270">
        <f>ROUND(BQ67,0)</f>
        <v>0</v>
      </c>
      <c r="K800" s="270">
        <f>ROUND(BQ68,0)</f>
        <v>0</v>
      </c>
      <c r="L800" s="270">
        <f>ROUND(BQ69,0)</f>
        <v>0</v>
      </c>
      <c r="M800" s="270">
        <f>ROUND(BQ70,0)</f>
        <v>0</v>
      </c>
      <c r="N800" s="270"/>
      <c r="O800" s="270"/>
      <c r="P800" s="270">
        <f>IF(BQ76&gt;0,ROUND(BQ76,0),0)</f>
        <v>0</v>
      </c>
      <c r="Q800" s="270">
        <f>IF(BQ77&gt;0,ROUND(BQ77,0),0)</f>
        <v>0</v>
      </c>
      <c r="R800" s="270">
        <f>IF(BQ78&gt;0,ROUND(BQ78,0),0)</f>
        <v>0</v>
      </c>
      <c r="S800" s="270">
        <f>IF(BQ79&gt;0,ROUND(BQ79,0),0)</f>
        <v>0</v>
      </c>
      <c r="T800" s="272">
        <f>IF(BQ80&gt;0,ROUND(BQ80,2),0)</f>
        <v>0</v>
      </c>
      <c r="U800" s="270"/>
      <c r="V800" s="271"/>
      <c r="W800" s="270"/>
      <c r="X800" s="270"/>
      <c r="Y800" s="270"/>
      <c r="Z800" s="271"/>
      <c r="AA800" s="271"/>
      <c r="AB800" s="271"/>
      <c r="AC800" s="271"/>
      <c r="AD800" s="271"/>
      <c r="AE800" s="271"/>
      <c r="AF800" s="271"/>
      <c r="AG800" s="271"/>
      <c r="AH800" s="271"/>
      <c r="AI800" s="271"/>
      <c r="AJ800" s="271"/>
      <c r="AK800" s="271"/>
      <c r="AL800" s="271"/>
      <c r="AM800" s="271"/>
      <c r="AN800" s="271"/>
      <c r="AO800" s="271"/>
      <c r="AP800" s="271"/>
      <c r="AQ800" s="271"/>
      <c r="AR800" s="271"/>
      <c r="AS800" s="271"/>
      <c r="AT800" s="271"/>
      <c r="AU800" s="271"/>
      <c r="AV800" s="271"/>
      <c r="AW800" s="271"/>
      <c r="AX800" s="271"/>
      <c r="AY800" s="271"/>
      <c r="AZ800" s="271"/>
      <c r="BA800" s="271"/>
      <c r="BB800" s="271"/>
      <c r="BC800" s="271"/>
      <c r="BD800" s="271"/>
      <c r="BE800" s="271"/>
      <c r="BF800" s="271"/>
      <c r="BG800" s="271"/>
      <c r="BH800" s="271"/>
      <c r="BI800" s="271"/>
      <c r="BJ800" s="271"/>
      <c r="BK800" s="271"/>
      <c r="BL800" s="271"/>
      <c r="BM800" s="271"/>
      <c r="BN800" s="271"/>
      <c r="BO800" s="271"/>
      <c r="BP800" s="271"/>
      <c r="BQ800" s="271"/>
      <c r="BR800" s="271"/>
      <c r="BS800" s="271"/>
      <c r="BT800" s="271"/>
      <c r="BU800" s="271"/>
      <c r="BV800" s="271"/>
      <c r="BW800" s="271"/>
      <c r="BX800" s="271"/>
      <c r="BY800" s="271"/>
      <c r="BZ800" s="271"/>
      <c r="CA800" s="271"/>
      <c r="CB800" s="271"/>
      <c r="CC800" s="271"/>
      <c r="CD800" s="271"/>
      <c r="CE800" s="271"/>
    </row>
    <row r="801" spans="1:83" ht="12.65" customHeight="1">
      <c r="A801" s="209" t="e">
        <f>RIGHT($C$83,3)&amp;"*"&amp;RIGHT($C$82,4)&amp;"*"&amp;BR$55&amp;"*"&amp;"A"</f>
        <v>#VALUE!</v>
      </c>
      <c r="B801" s="270"/>
      <c r="C801" s="272">
        <f>ROUND(BR60,2)</f>
        <v>0</v>
      </c>
      <c r="D801" s="270">
        <f>ROUND(BR61,0)</f>
        <v>0</v>
      </c>
      <c r="E801" s="270">
        <f>ROUND(BR62,0)</f>
        <v>0</v>
      </c>
      <c r="F801" s="270">
        <f>ROUND(BR63,0)</f>
        <v>0</v>
      </c>
      <c r="G801" s="270">
        <f>ROUND(BR64,0)</f>
        <v>0</v>
      </c>
      <c r="H801" s="270">
        <f>ROUND(BR65,0)</f>
        <v>0</v>
      </c>
      <c r="I801" s="270">
        <f>ROUND(BR66,0)</f>
        <v>0</v>
      </c>
      <c r="J801" s="270">
        <f>ROUND(BR67,0)</f>
        <v>0</v>
      </c>
      <c r="K801" s="270">
        <f>ROUND(BR68,0)</f>
        <v>0</v>
      </c>
      <c r="L801" s="270">
        <f>ROUND(BR69,0)</f>
        <v>0</v>
      </c>
      <c r="M801" s="270">
        <f>ROUND(BR70,0)</f>
        <v>0</v>
      </c>
      <c r="N801" s="270"/>
      <c r="O801" s="270"/>
      <c r="P801" s="270">
        <f>IF(BR76&gt;0,ROUND(BR76,0),0)</f>
        <v>0</v>
      </c>
      <c r="Q801" s="270">
        <f>IF(BR77&gt;0,ROUND(BR77,0),0)</f>
        <v>0</v>
      </c>
      <c r="R801" s="270">
        <f>IF(BR78&gt;0,ROUND(BR78,0),0)</f>
        <v>0</v>
      </c>
      <c r="S801" s="270">
        <f>IF(BR79&gt;0,ROUND(BR79,0),0)</f>
        <v>0</v>
      </c>
      <c r="T801" s="272">
        <f>IF(BR80&gt;0,ROUND(BR80,2),0)</f>
        <v>0</v>
      </c>
      <c r="U801" s="270"/>
      <c r="V801" s="271"/>
      <c r="W801" s="270"/>
      <c r="X801" s="270"/>
      <c r="Y801" s="270"/>
      <c r="Z801" s="271"/>
      <c r="AA801" s="271"/>
      <c r="AB801" s="271"/>
      <c r="AC801" s="271"/>
      <c r="AD801" s="271"/>
      <c r="AE801" s="271"/>
      <c r="AF801" s="271"/>
      <c r="AG801" s="271"/>
      <c r="AH801" s="271"/>
      <c r="AI801" s="271"/>
      <c r="AJ801" s="271"/>
      <c r="AK801" s="271"/>
      <c r="AL801" s="271"/>
      <c r="AM801" s="271"/>
      <c r="AN801" s="271"/>
      <c r="AO801" s="271"/>
      <c r="AP801" s="271"/>
      <c r="AQ801" s="271"/>
      <c r="AR801" s="271"/>
      <c r="AS801" s="271"/>
      <c r="AT801" s="271"/>
      <c r="AU801" s="271"/>
      <c r="AV801" s="271"/>
      <c r="AW801" s="271"/>
      <c r="AX801" s="271"/>
      <c r="AY801" s="271"/>
      <c r="AZ801" s="271"/>
      <c r="BA801" s="271"/>
      <c r="BB801" s="271"/>
      <c r="BC801" s="271"/>
      <c r="BD801" s="271"/>
      <c r="BE801" s="271"/>
      <c r="BF801" s="271"/>
      <c r="BG801" s="271"/>
      <c r="BH801" s="271"/>
      <c r="BI801" s="271"/>
      <c r="BJ801" s="271"/>
      <c r="BK801" s="271"/>
      <c r="BL801" s="271"/>
      <c r="BM801" s="271"/>
      <c r="BN801" s="271"/>
      <c r="BO801" s="271"/>
      <c r="BP801" s="271"/>
      <c r="BQ801" s="271"/>
      <c r="BR801" s="271"/>
      <c r="BS801" s="271"/>
      <c r="BT801" s="271"/>
      <c r="BU801" s="271"/>
      <c r="BV801" s="271"/>
      <c r="BW801" s="271"/>
      <c r="BX801" s="271"/>
      <c r="BY801" s="271"/>
      <c r="BZ801" s="271"/>
      <c r="CA801" s="271"/>
      <c r="CB801" s="271"/>
      <c r="CC801" s="271"/>
      <c r="CD801" s="271"/>
      <c r="CE801" s="271"/>
    </row>
    <row r="802" spans="1:83" ht="12.65" customHeight="1">
      <c r="A802" s="209" t="e">
        <f>RIGHT($C$83,3)&amp;"*"&amp;RIGHT($C$82,4)&amp;"*"&amp;BS$55&amp;"*"&amp;"A"</f>
        <v>#VALUE!</v>
      </c>
      <c r="B802" s="270"/>
      <c r="C802" s="272">
        <f>ROUND(BS60,2)</f>
        <v>0</v>
      </c>
      <c r="D802" s="270">
        <f>ROUND(BS61,0)</f>
        <v>0</v>
      </c>
      <c r="E802" s="270">
        <f>ROUND(BS62,0)</f>
        <v>0</v>
      </c>
      <c r="F802" s="270">
        <f>ROUND(BS63,0)</f>
        <v>0</v>
      </c>
      <c r="G802" s="270">
        <f>ROUND(BS64,0)</f>
        <v>0</v>
      </c>
      <c r="H802" s="270">
        <f>ROUND(BS65,0)</f>
        <v>0</v>
      </c>
      <c r="I802" s="270">
        <f>ROUND(BS66,0)</f>
        <v>0</v>
      </c>
      <c r="J802" s="270">
        <f>ROUND(BS67,0)</f>
        <v>0</v>
      </c>
      <c r="K802" s="270">
        <f>ROUND(BS68,0)</f>
        <v>0</v>
      </c>
      <c r="L802" s="270">
        <f>ROUND(BS69,0)</f>
        <v>0</v>
      </c>
      <c r="M802" s="270">
        <f>ROUND(BS70,0)</f>
        <v>0</v>
      </c>
      <c r="N802" s="270"/>
      <c r="O802" s="270"/>
      <c r="P802" s="270">
        <f>IF(BS76&gt;0,ROUND(BS76,0),0)</f>
        <v>0</v>
      </c>
      <c r="Q802" s="270">
        <f>IF(BS77&gt;0,ROUND(BS77,0),0)</f>
        <v>0</v>
      </c>
      <c r="R802" s="270">
        <f>IF(BS78&gt;0,ROUND(BS78,0),0)</f>
        <v>0</v>
      </c>
      <c r="S802" s="270">
        <f>IF(BS79&gt;0,ROUND(BS79,0),0)</f>
        <v>0</v>
      </c>
      <c r="T802" s="272">
        <f>IF(BS80&gt;0,ROUND(BS80,2),0)</f>
        <v>0</v>
      </c>
      <c r="U802" s="270"/>
      <c r="V802" s="271"/>
      <c r="W802" s="270"/>
      <c r="X802" s="270"/>
      <c r="Y802" s="270"/>
      <c r="Z802" s="271"/>
      <c r="AA802" s="271"/>
      <c r="AB802" s="271"/>
      <c r="AC802" s="271"/>
      <c r="AD802" s="271"/>
      <c r="AE802" s="271"/>
      <c r="AF802" s="271"/>
      <c r="AG802" s="271"/>
      <c r="AH802" s="271"/>
      <c r="AI802" s="271"/>
      <c r="AJ802" s="271"/>
      <c r="AK802" s="271"/>
      <c r="AL802" s="271"/>
      <c r="AM802" s="271"/>
      <c r="AN802" s="271"/>
      <c r="AO802" s="271"/>
      <c r="AP802" s="271"/>
      <c r="AQ802" s="271"/>
      <c r="AR802" s="271"/>
      <c r="AS802" s="271"/>
      <c r="AT802" s="271"/>
      <c r="AU802" s="271"/>
      <c r="AV802" s="271"/>
      <c r="AW802" s="271"/>
      <c r="AX802" s="271"/>
      <c r="AY802" s="271"/>
      <c r="AZ802" s="271"/>
      <c r="BA802" s="271"/>
      <c r="BB802" s="271"/>
      <c r="BC802" s="271"/>
      <c r="BD802" s="271"/>
      <c r="BE802" s="271"/>
      <c r="BF802" s="271"/>
      <c r="BG802" s="271"/>
      <c r="BH802" s="271"/>
      <c r="BI802" s="271"/>
      <c r="BJ802" s="271"/>
      <c r="BK802" s="271"/>
      <c r="BL802" s="271"/>
      <c r="BM802" s="271"/>
      <c r="BN802" s="271"/>
      <c r="BO802" s="271"/>
      <c r="BP802" s="271"/>
      <c r="BQ802" s="271"/>
      <c r="BR802" s="271"/>
      <c r="BS802" s="271"/>
      <c r="BT802" s="271"/>
      <c r="BU802" s="271"/>
      <c r="BV802" s="271"/>
      <c r="BW802" s="271"/>
      <c r="BX802" s="271"/>
      <c r="BY802" s="271"/>
      <c r="BZ802" s="271"/>
      <c r="CA802" s="271"/>
      <c r="CB802" s="271"/>
      <c r="CC802" s="271"/>
      <c r="CD802" s="271"/>
      <c r="CE802" s="271"/>
    </row>
    <row r="803" spans="1:83" ht="12.65" customHeight="1">
      <c r="A803" s="209" t="e">
        <f>RIGHT($C$83,3)&amp;"*"&amp;RIGHT($C$82,4)&amp;"*"&amp;BT$55&amp;"*"&amp;"A"</f>
        <v>#VALUE!</v>
      </c>
      <c r="B803" s="270"/>
      <c r="C803" s="272">
        <f>ROUND(BT60,2)</f>
        <v>0</v>
      </c>
      <c r="D803" s="270">
        <f>ROUND(BT61,0)</f>
        <v>0</v>
      </c>
      <c r="E803" s="270">
        <f>ROUND(BT62,0)</f>
        <v>0</v>
      </c>
      <c r="F803" s="270">
        <f>ROUND(BT63,0)</f>
        <v>0</v>
      </c>
      <c r="G803" s="270">
        <f>ROUND(BT64,0)</f>
        <v>0</v>
      </c>
      <c r="H803" s="270">
        <f>ROUND(BT65,0)</f>
        <v>0</v>
      </c>
      <c r="I803" s="270">
        <f>ROUND(BT66,0)</f>
        <v>0</v>
      </c>
      <c r="J803" s="270">
        <f>ROUND(BT67,0)</f>
        <v>0</v>
      </c>
      <c r="K803" s="270">
        <f>ROUND(BT68,0)</f>
        <v>0</v>
      </c>
      <c r="L803" s="270">
        <f>ROUND(BT69,0)</f>
        <v>0</v>
      </c>
      <c r="M803" s="270">
        <f>ROUND(BT70,0)</f>
        <v>0</v>
      </c>
      <c r="N803" s="270"/>
      <c r="O803" s="270"/>
      <c r="P803" s="270">
        <f>IF(BT76&gt;0,ROUND(BT76,0),0)</f>
        <v>0</v>
      </c>
      <c r="Q803" s="270">
        <f>IF(BT77&gt;0,ROUND(BT77,0),0)</f>
        <v>0</v>
      </c>
      <c r="R803" s="270">
        <f>IF(BT78&gt;0,ROUND(BT78,0),0)</f>
        <v>0</v>
      </c>
      <c r="S803" s="270">
        <f>IF(BT79&gt;0,ROUND(BT79,0),0)</f>
        <v>0</v>
      </c>
      <c r="T803" s="272">
        <f>IF(BT80&gt;0,ROUND(BT80,2),0)</f>
        <v>0</v>
      </c>
      <c r="U803" s="270"/>
      <c r="V803" s="271"/>
      <c r="W803" s="270"/>
      <c r="X803" s="270"/>
      <c r="Y803" s="270"/>
      <c r="Z803" s="271"/>
      <c r="AA803" s="271"/>
      <c r="AB803" s="271"/>
      <c r="AC803" s="271"/>
      <c r="AD803" s="271"/>
      <c r="AE803" s="271"/>
      <c r="AF803" s="271"/>
      <c r="AG803" s="271"/>
      <c r="AH803" s="271"/>
      <c r="AI803" s="271"/>
      <c r="AJ803" s="271"/>
      <c r="AK803" s="271"/>
      <c r="AL803" s="271"/>
      <c r="AM803" s="271"/>
      <c r="AN803" s="271"/>
      <c r="AO803" s="271"/>
      <c r="AP803" s="271"/>
      <c r="AQ803" s="271"/>
      <c r="AR803" s="271"/>
      <c r="AS803" s="271"/>
      <c r="AT803" s="271"/>
      <c r="AU803" s="271"/>
      <c r="AV803" s="271"/>
      <c r="AW803" s="271"/>
      <c r="AX803" s="271"/>
      <c r="AY803" s="271"/>
      <c r="AZ803" s="271"/>
      <c r="BA803" s="271"/>
      <c r="BB803" s="271"/>
      <c r="BC803" s="271"/>
      <c r="BD803" s="271"/>
      <c r="BE803" s="271"/>
      <c r="BF803" s="271"/>
      <c r="BG803" s="271"/>
      <c r="BH803" s="271"/>
      <c r="BI803" s="271"/>
      <c r="BJ803" s="271"/>
      <c r="BK803" s="271"/>
      <c r="BL803" s="271"/>
      <c r="BM803" s="271"/>
      <c r="BN803" s="271"/>
      <c r="BO803" s="271"/>
      <c r="BP803" s="271"/>
      <c r="BQ803" s="271"/>
      <c r="BR803" s="271"/>
      <c r="BS803" s="271"/>
      <c r="BT803" s="271"/>
      <c r="BU803" s="271"/>
      <c r="BV803" s="271"/>
      <c r="BW803" s="271"/>
      <c r="BX803" s="271"/>
      <c r="BY803" s="271"/>
      <c r="BZ803" s="271"/>
      <c r="CA803" s="271"/>
      <c r="CB803" s="271"/>
      <c r="CC803" s="271"/>
      <c r="CD803" s="271"/>
      <c r="CE803" s="271"/>
    </row>
    <row r="804" spans="1:83" ht="12.65" customHeight="1">
      <c r="A804" s="209" t="e">
        <f>RIGHT($C$83,3)&amp;"*"&amp;RIGHT($C$82,4)&amp;"*"&amp;BU$55&amp;"*"&amp;"A"</f>
        <v>#VALUE!</v>
      </c>
      <c r="B804" s="270"/>
      <c r="C804" s="272">
        <f>ROUND(BU60,2)</f>
        <v>0</v>
      </c>
      <c r="D804" s="270">
        <f>ROUND(BU61,0)</f>
        <v>0</v>
      </c>
      <c r="E804" s="270">
        <f>ROUND(BU62,0)</f>
        <v>0</v>
      </c>
      <c r="F804" s="270">
        <f>ROUND(BU63,0)</f>
        <v>0</v>
      </c>
      <c r="G804" s="270">
        <f>ROUND(BU64,0)</f>
        <v>0</v>
      </c>
      <c r="H804" s="270">
        <f>ROUND(BU65,0)</f>
        <v>0</v>
      </c>
      <c r="I804" s="270">
        <f>ROUND(BU66,0)</f>
        <v>0</v>
      </c>
      <c r="J804" s="270">
        <f>ROUND(BU67,0)</f>
        <v>0</v>
      </c>
      <c r="K804" s="270">
        <f>ROUND(BU68,0)</f>
        <v>0</v>
      </c>
      <c r="L804" s="270">
        <f>ROUND(BU69,0)</f>
        <v>0</v>
      </c>
      <c r="M804" s="270">
        <f>ROUND(BU70,0)</f>
        <v>0</v>
      </c>
      <c r="N804" s="270"/>
      <c r="O804" s="270"/>
      <c r="P804" s="270">
        <f>IF(BU76&gt;0,ROUND(BU76,0),0)</f>
        <v>0</v>
      </c>
      <c r="Q804" s="270">
        <f>IF(BU77&gt;0,ROUND(BU77,0),0)</f>
        <v>0</v>
      </c>
      <c r="R804" s="270">
        <f>IF(BU78&gt;0,ROUND(BU78,0),0)</f>
        <v>0</v>
      </c>
      <c r="S804" s="270">
        <f>IF(BU79&gt;0,ROUND(BU79,0),0)</f>
        <v>0</v>
      </c>
      <c r="T804" s="272">
        <f>IF(BU80&gt;0,ROUND(BU80,2),0)</f>
        <v>0</v>
      </c>
      <c r="U804" s="270"/>
      <c r="V804" s="271"/>
      <c r="W804" s="270"/>
      <c r="X804" s="270"/>
      <c r="Y804" s="270"/>
      <c r="Z804" s="271"/>
      <c r="AA804" s="271"/>
      <c r="AB804" s="271"/>
      <c r="AC804" s="271"/>
      <c r="AD804" s="271"/>
      <c r="AE804" s="271"/>
      <c r="AF804" s="271"/>
      <c r="AG804" s="271"/>
      <c r="AH804" s="271"/>
      <c r="AI804" s="271"/>
      <c r="AJ804" s="271"/>
      <c r="AK804" s="271"/>
      <c r="AL804" s="271"/>
      <c r="AM804" s="271"/>
      <c r="AN804" s="271"/>
      <c r="AO804" s="271"/>
      <c r="AP804" s="271"/>
      <c r="AQ804" s="271"/>
      <c r="AR804" s="271"/>
      <c r="AS804" s="271"/>
      <c r="AT804" s="271"/>
      <c r="AU804" s="271"/>
      <c r="AV804" s="271"/>
      <c r="AW804" s="271"/>
      <c r="AX804" s="271"/>
      <c r="AY804" s="271"/>
      <c r="AZ804" s="271"/>
      <c r="BA804" s="271"/>
      <c r="BB804" s="271"/>
      <c r="BC804" s="271"/>
      <c r="BD804" s="271"/>
      <c r="BE804" s="271"/>
      <c r="BF804" s="271"/>
      <c r="BG804" s="271"/>
      <c r="BH804" s="271"/>
      <c r="BI804" s="271"/>
      <c r="BJ804" s="271"/>
      <c r="BK804" s="271"/>
      <c r="BL804" s="271"/>
      <c r="BM804" s="271"/>
      <c r="BN804" s="271"/>
      <c r="BO804" s="271"/>
      <c r="BP804" s="271"/>
      <c r="BQ804" s="271"/>
      <c r="BR804" s="271"/>
      <c r="BS804" s="271"/>
      <c r="BT804" s="271"/>
      <c r="BU804" s="271"/>
      <c r="BV804" s="271"/>
      <c r="BW804" s="271"/>
      <c r="BX804" s="271"/>
      <c r="BY804" s="271"/>
      <c r="BZ804" s="271"/>
      <c r="CA804" s="271"/>
      <c r="CB804" s="271"/>
      <c r="CC804" s="271"/>
      <c r="CD804" s="271"/>
      <c r="CE804" s="271"/>
    </row>
    <row r="805" spans="1:83" ht="12.65" customHeight="1">
      <c r="A805" s="209" t="e">
        <f>RIGHT($C$83,3)&amp;"*"&amp;RIGHT($C$82,4)&amp;"*"&amp;BV$55&amp;"*"&amp;"A"</f>
        <v>#VALUE!</v>
      </c>
      <c r="B805" s="270"/>
      <c r="C805" s="272">
        <f>ROUND(BV60,2)</f>
        <v>3.07</v>
      </c>
      <c r="D805" s="270">
        <f>ROUND(BV61,0)</f>
        <v>154586</v>
      </c>
      <c r="E805" s="270">
        <f>ROUND(BV62,0)</f>
        <v>29732</v>
      </c>
      <c r="F805" s="270">
        <f>ROUND(BV63,0)</f>
        <v>0</v>
      </c>
      <c r="G805" s="270">
        <f>ROUND(BV64,0)</f>
        <v>2535</v>
      </c>
      <c r="H805" s="270">
        <f>ROUND(BV65,0)</f>
        <v>0</v>
      </c>
      <c r="I805" s="270">
        <f>ROUND(BV66,0)</f>
        <v>923</v>
      </c>
      <c r="J805" s="270">
        <f>ROUND(BV67,0)</f>
        <v>38716</v>
      </c>
      <c r="K805" s="270">
        <f>ROUND(BV68,0)</f>
        <v>2900</v>
      </c>
      <c r="L805" s="270">
        <f>ROUND(BV69,0)</f>
        <v>1287</v>
      </c>
      <c r="M805" s="270">
        <f>ROUND(BV70,0)</f>
        <v>0</v>
      </c>
      <c r="N805" s="270"/>
      <c r="O805" s="270"/>
      <c r="P805" s="270">
        <f>IF(BV76&gt;0,ROUND(BV76,0),0)</f>
        <v>1995</v>
      </c>
      <c r="Q805" s="270">
        <f>IF(BV78&gt;0,ROUND(BV78,0),0)</f>
        <v>589</v>
      </c>
      <c r="R805" s="270" t="e">
        <f>IF(#REF!&gt;0,ROUND(#REF!,0),0)</f>
        <v>#REF!</v>
      </c>
      <c r="S805" s="270">
        <f>IF(BV79&gt;0,ROUND(BV79,0),0)</f>
        <v>0</v>
      </c>
      <c r="T805" s="272">
        <f>IF(BV80&gt;0,ROUND(BV80,2),0)</f>
        <v>0</v>
      </c>
      <c r="U805" s="270"/>
      <c r="V805" s="271"/>
      <c r="W805" s="270"/>
      <c r="X805" s="270"/>
      <c r="Y805" s="270"/>
      <c r="Z805" s="271"/>
      <c r="AA805" s="271"/>
      <c r="AB805" s="271"/>
      <c r="AC805" s="271"/>
      <c r="AD805" s="271"/>
      <c r="AE805" s="271"/>
      <c r="AF805" s="271"/>
      <c r="AG805" s="271"/>
      <c r="AH805" s="271"/>
      <c r="AI805" s="271"/>
      <c r="AJ805" s="271"/>
      <c r="AK805" s="271"/>
      <c r="AL805" s="271"/>
      <c r="AM805" s="271"/>
      <c r="AN805" s="271"/>
      <c r="AO805" s="271"/>
      <c r="AP805" s="271"/>
      <c r="AQ805" s="271"/>
      <c r="AR805" s="271"/>
      <c r="AS805" s="271"/>
      <c r="AT805" s="271"/>
      <c r="AU805" s="271"/>
      <c r="AV805" s="271"/>
      <c r="AW805" s="271"/>
      <c r="AX805" s="271"/>
      <c r="AY805" s="271"/>
      <c r="AZ805" s="271"/>
      <c r="BA805" s="271"/>
      <c r="BB805" s="271"/>
      <c r="BC805" s="271"/>
      <c r="BD805" s="271"/>
      <c r="BE805" s="271"/>
      <c r="BF805" s="271"/>
      <c r="BG805" s="271"/>
      <c r="BH805" s="271"/>
      <c r="BI805" s="271"/>
      <c r="BJ805" s="271"/>
      <c r="BK805" s="271"/>
      <c r="BL805" s="271"/>
      <c r="BM805" s="271"/>
      <c r="BN805" s="271"/>
      <c r="BO805" s="271"/>
      <c r="BP805" s="271"/>
      <c r="BQ805" s="271"/>
      <c r="BR805" s="271"/>
      <c r="BS805" s="271"/>
      <c r="BT805" s="271"/>
      <c r="BU805" s="271"/>
      <c r="BV805" s="271"/>
      <c r="BW805" s="271"/>
      <c r="BX805" s="271"/>
      <c r="BY805" s="271"/>
      <c r="BZ805" s="271"/>
      <c r="CA805" s="271"/>
      <c r="CB805" s="271"/>
      <c r="CC805" s="271"/>
      <c r="CD805" s="271"/>
      <c r="CE805" s="271"/>
    </row>
    <row r="806" spans="1:83" ht="12.65" customHeight="1">
      <c r="A806" s="209" t="e">
        <f>RIGHT($C$83,3)&amp;"*"&amp;RIGHT($C$82,4)&amp;"*"&amp;BW$55&amp;"*"&amp;"A"</f>
        <v>#VALUE!</v>
      </c>
      <c r="B806" s="270"/>
      <c r="C806" s="272">
        <f>ROUND(BW60,2)</f>
        <v>0</v>
      </c>
      <c r="D806" s="270">
        <f>ROUND(BW61,0)</f>
        <v>0</v>
      </c>
      <c r="E806" s="270">
        <f>ROUND(BW62,0)</f>
        <v>0</v>
      </c>
      <c r="F806" s="270">
        <f>ROUND(BW63,0)</f>
        <v>0</v>
      </c>
      <c r="G806" s="270">
        <f>ROUND(BW64,0)</f>
        <v>0</v>
      </c>
      <c r="H806" s="270">
        <f>ROUND(BW65,0)</f>
        <v>0</v>
      </c>
      <c r="I806" s="270">
        <f>ROUND(BW66,0)</f>
        <v>0</v>
      </c>
      <c r="J806" s="270">
        <f>ROUND(BW67,0)</f>
        <v>0</v>
      </c>
      <c r="K806" s="270">
        <f>ROUND(BW68,0)</f>
        <v>0</v>
      </c>
      <c r="L806" s="270">
        <f>ROUND(BW69,0)</f>
        <v>0</v>
      </c>
      <c r="M806" s="270">
        <f>ROUND(BW70,0)</f>
        <v>0</v>
      </c>
      <c r="N806" s="270"/>
      <c r="O806" s="270"/>
      <c r="P806" s="270">
        <f>IF(BW76&gt;0,ROUND(BW76,0),0)</f>
        <v>0</v>
      </c>
      <c r="Q806" s="270">
        <f>IF(BW77&gt;0,ROUND(BW77,0),0)</f>
        <v>0</v>
      </c>
      <c r="R806" s="270">
        <f>IF(BW78&gt;0,ROUND(BW78,0),0)</f>
        <v>0</v>
      </c>
      <c r="S806" s="270">
        <f>IF(BW79&gt;0,ROUND(BW79,0),0)</f>
        <v>0</v>
      </c>
      <c r="T806" s="272">
        <f>IF(BW80&gt;0,ROUND(BW80,2),0)</f>
        <v>0</v>
      </c>
      <c r="U806" s="270"/>
      <c r="V806" s="271"/>
      <c r="W806" s="270"/>
      <c r="X806" s="270"/>
      <c r="Y806" s="270"/>
      <c r="Z806" s="271"/>
      <c r="AA806" s="271"/>
      <c r="AB806" s="271"/>
      <c r="AC806" s="271"/>
      <c r="AD806" s="271"/>
      <c r="AE806" s="271"/>
      <c r="AF806" s="271"/>
      <c r="AG806" s="271"/>
      <c r="AH806" s="271"/>
      <c r="AI806" s="271"/>
      <c r="AJ806" s="271"/>
      <c r="AK806" s="271"/>
      <c r="AL806" s="271"/>
      <c r="AM806" s="271"/>
      <c r="AN806" s="271"/>
      <c r="AO806" s="271"/>
      <c r="AP806" s="271"/>
      <c r="AQ806" s="271"/>
      <c r="AR806" s="271"/>
      <c r="AS806" s="271"/>
      <c r="AT806" s="271"/>
      <c r="AU806" s="271"/>
      <c r="AV806" s="271"/>
      <c r="AW806" s="271"/>
      <c r="AX806" s="271"/>
      <c r="AY806" s="271"/>
      <c r="AZ806" s="271"/>
      <c r="BA806" s="271"/>
      <c r="BB806" s="271"/>
      <c r="BC806" s="271"/>
      <c r="BD806" s="271"/>
      <c r="BE806" s="271"/>
      <c r="BF806" s="271"/>
      <c r="BG806" s="271"/>
      <c r="BH806" s="271"/>
      <c r="BI806" s="271"/>
      <c r="BJ806" s="271"/>
      <c r="BK806" s="271"/>
      <c r="BL806" s="271"/>
      <c r="BM806" s="271"/>
      <c r="BN806" s="271"/>
      <c r="BO806" s="271"/>
      <c r="BP806" s="271"/>
      <c r="BQ806" s="271"/>
      <c r="BR806" s="271"/>
      <c r="BS806" s="271"/>
      <c r="BT806" s="271"/>
      <c r="BU806" s="271"/>
      <c r="BV806" s="271"/>
      <c r="BW806" s="271"/>
      <c r="BX806" s="271"/>
      <c r="BY806" s="271"/>
      <c r="BZ806" s="271"/>
      <c r="CA806" s="271"/>
      <c r="CB806" s="271"/>
      <c r="CC806" s="271"/>
      <c r="CD806" s="271"/>
      <c r="CE806" s="271"/>
    </row>
    <row r="807" spans="1:83" ht="12.65" customHeight="1">
      <c r="A807" s="209" t="e">
        <f>RIGHT($C$83,3)&amp;"*"&amp;RIGHT($C$82,4)&amp;"*"&amp;BX$55&amp;"*"&amp;"A"</f>
        <v>#VALUE!</v>
      </c>
      <c r="B807" s="270"/>
      <c r="C807" s="272">
        <f>ROUND(BX60,2)</f>
        <v>0</v>
      </c>
      <c r="D807" s="270">
        <f>ROUND(BX61,0)</f>
        <v>0</v>
      </c>
      <c r="E807" s="270">
        <f>ROUND(BX62,0)</f>
        <v>0</v>
      </c>
      <c r="F807" s="270">
        <f>ROUND(BX63,0)</f>
        <v>0</v>
      </c>
      <c r="G807" s="270">
        <f>ROUND(BX64,0)</f>
        <v>0</v>
      </c>
      <c r="H807" s="270">
        <f>ROUND(BX65,0)</f>
        <v>0</v>
      </c>
      <c r="I807" s="270">
        <f>ROUND(BX66,0)</f>
        <v>0</v>
      </c>
      <c r="J807" s="270">
        <f>ROUND(BX67,0)</f>
        <v>0</v>
      </c>
      <c r="K807" s="270">
        <f>ROUND(BX68,0)</f>
        <v>0</v>
      </c>
      <c r="L807" s="270">
        <f>ROUND(BX69,0)</f>
        <v>0</v>
      </c>
      <c r="M807" s="270">
        <f>ROUND(BX70,0)</f>
        <v>0</v>
      </c>
      <c r="N807" s="270"/>
      <c r="O807" s="270"/>
      <c r="P807" s="270">
        <f>IF(BX76&gt;0,ROUND(BX76,0),0)</f>
        <v>0</v>
      </c>
      <c r="Q807" s="270">
        <f>IF(BX77&gt;0,ROUND(BX77,0),0)</f>
        <v>0</v>
      </c>
      <c r="R807" s="270">
        <f>IF(BX78&gt;0,ROUND(BX78,0),0)</f>
        <v>0</v>
      </c>
      <c r="S807" s="270">
        <f>IF(BX79&gt;0,ROUND(BX79,0),0)</f>
        <v>0</v>
      </c>
      <c r="T807" s="272">
        <f>IF(BX80&gt;0,ROUND(BX80,2),0)</f>
        <v>0</v>
      </c>
      <c r="U807" s="270"/>
      <c r="V807" s="271"/>
      <c r="W807" s="270"/>
      <c r="X807" s="270"/>
      <c r="Y807" s="270"/>
      <c r="Z807" s="271"/>
      <c r="AA807" s="271"/>
      <c r="AB807" s="271"/>
      <c r="AC807" s="271"/>
      <c r="AD807" s="271"/>
      <c r="AE807" s="271"/>
      <c r="AF807" s="271"/>
      <c r="AG807" s="271"/>
      <c r="AH807" s="271"/>
      <c r="AI807" s="271"/>
      <c r="AJ807" s="271"/>
      <c r="AK807" s="271"/>
      <c r="AL807" s="271"/>
      <c r="AM807" s="271"/>
      <c r="AN807" s="271"/>
      <c r="AO807" s="271"/>
      <c r="AP807" s="271"/>
      <c r="AQ807" s="271"/>
      <c r="AR807" s="271"/>
      <c r="AS807" s="271"/>
      <c r="AT807" s="271"/>
      <c r="AU807" s="271"/>
      <c r="AV807" s="271"/>
      <c r="AW807" s="271"/>
      <c r="AX807" s="271"/>
      <c r="AY807" s="271"/>
      <c r="AZ807" s="271"/>
      <c r="BA807" s="271"/>
      <c r="BB807" s="271"/>
      <c r="BC807" s="271"/>
      <c r="BD807" s="271"/>
      <c r="BE807" s="271"/>
      <c r="BF807" s="271"/>
      <c r="BG807" s="271"/>
      <c r="BH807" s="271"/>
      <c r="BI807" s="271"/>
      <c r="BJ807" s="271"/>
      <c r="BK807" s="271"/>
      <c r="BL807" s="271"/>
      <c r="BM807" s="271"/>
      <c r="BN807" s="271"/>
      <c r="BO807" s="271"/>
      <c r="BP807" s="271"/>
      <c r="BQ807" s="271"/>
      <c r="BR807" s="271"/>
      <c r="BS807" s="271"/>
      <c r="BT807" s="271"/>
      <c r="BU807" s="271"/>
      <c r="BV807" s="271"/>
      <c r="BW807" s="271"/>
      <c r="BX807" s="271"/>
      <c r="BY807" s="271"/>
      <c r="BZ807" s="271"/>
      <c r="CA807" s="271"/>
      <c r="CB807" s="271"/>
      <c r="CC807" s="271"/>
      <c r="CD807" s="271"/>
      <c r="CE807" s="271"/>
    </row>
    <row r="808" spans="1:83" ht="12.65" customHeight="1">
      <c r="A808" s="209" t="e">
        <f>RIGHT($C$83,3)&amp;"*"&amp;RIGHT($C$82,4)&amp;"*"&amp;BY$55&amp;"*"&amp;"A"</f>
        <v>#VALUE!</v>
      </c>
      <c r="B808" s="270"/>
      <c r="C808" s="272">
        <f>ROUND(BY60,2)</f>
        <v>2.66</v>
      </c>
      <c r="D808" s="270">
        <f>ROUND(BY61,0)</f>
        <v>233539</v>
      </c>
      <c r="E808" s="270">
        <f>ROUND(BY62,0)</f>
        <v>44917</v>
      </c>
      <c r="F808" s="270">
        <f>ROUND(BY63,0)</f>
        <v>0</v>
      </c>
      <c r="G808" s="270">
        <f>ROUND(BY64,0)</f>
        <v>875</v>
      </c>
      <c r="H808" s="270">
        <f>ROUND(BY65,0)</f>
        <v>0</v>
      </c>
      <c r="I808" s="270">
        <f>ROUND(BY66,0)</f>
        <v>13169</v>
      </c>
      <c r="J808" s="270">
        <f>ROUND(BY67,0)</f>
        <v>4056</v>
      </c>
      <c r="K808" s="270">
        <f>ROUND(BY68,0)</f>
        <v>0</v>
      </c>
      <c r="L808" s="270">
        <f>ROUND(BY69,0)</f>
        <v>3788</v>
      </c>
      <c r="M808" s="270">
        <f>ROUND(BY70,0)</f>
        <v>0</v>
      </c>
      <c r="N808" s="270"/>
      <c r="O808" s="270"/>
      <c r="P808" s="270">
        <f>IF(BY76&gt;0,ROUND(BY76,0),0)</f>
        <v>209</v>
      </c>
      <c r="Q808" s="270">
        <f>IF(BY78&gt;0,ROUND(BY78,0),0)</f>
        <v>62</v>
      </c>
      <c r="R808" s="270" t="e">
        <f>IF(#REF!&gt;0,ROUND(#REF!,0),0)</f>
        <v>#REF!</v>
      </c>
      <c r="S808" s="270">
        <f>IF(BY79&gt;0,ROUND(BY79,0),0)</f>
        <v>0</v>
      </c>
      <c r="T808" s="272">
        <f>IF(BY80&gt;0,ROUND(BY80,2),0)</f>
        <v>0</v>
      </c>
      <c r="U808" s="270"/>
      <c r="V808" s="271"/>
      <c r="W808" s="270"/>
      <c r="X808" s="270"/>
      <c r="Y808" s="270"/>
      <c r="Z808" s="271"/>
      <c r="AA808" s="271"/>
      <c r="AB808" s="271"/>
      <c r="AC808" s="271"/>
      <c r="AD808" s="271"/>
      <c r="AE808" s="271"/>
      <c r="AF808" s="271"/>
      <c r="AG808" s="271"/>
      <c r="AH808" s="271"/>
      <c r="AI808" s="271"/>
      <c r="AJ808" s="271"/>
      <c r="AK808" s="271"/>
      <c r="AL808" s="271"/>
      <c r="AM808" s="271"/>
      <c r="AN808" s="271"/>
      <c r="AO808" s="271"/>
      <c r="AP808" s="271"/>
      <c r="AQ808" s="271"/>
      <c r="AR808" s="271"/>
      <c r="AS808" s="271"/>
      <c r="AT808" s="271"/>
      <c r="AU808" s="271"/>
      <c r="AV808" s="271"/>
      <c r="AW808" s="271"/>
      <c r="AX808" s="271"/>
      <c r="AY808" s="271"/>
      <c r="AZ808" s="271"/>
      <c r="BA808" s="271"/>
      <c r="BB808" s="271"/>
      <c r="BC808" s="271"/>
      <c r="BD808" s="271"/>
      <c r="BE808" s="271"/>
      <c r="BF808" s="271"/>
      <c r="BG808" s="271"/>
      <c r="BH808" s="271"/>
      <c r="BI808" s="271"/>
      <c r="BJ808" s="271"/>
      <c r="BK808" s="271"/>
      <c r="BL808" s="271"/>
      <c r="BM808" s="271"/>
      <c r="BN808" s="271"/>
      <c r="BO808" s="271"/>
      <c r="BP808" s="271"/>
      <c r="BQ808" s="271"/>
      <c r="BR808" s="271"/>
      <c r="BS808" s="271"/>
      <c r="BT808" s="271"/>
      <c r="BU808" s="271"/>
      <c r="BV808" s="271"/>
      <c r="BW808" s="271"/>
      <c r="BX808" s="271"/>
      <c r="BY808" s="271"/>
      <c r="BZ808" s="271"/>
      <c r="CA808" s="271"/>
      <c r="CB808" s="271"/>
      <c r="CC808" s="271"/>
      <c r="CD808" s="271"/>
      <c r="CE808" s="271"/>
    </row>
    <row r="809" spans="1:83" ht="12.65" customHeight="1">
      <c r="A809" s="209" t="e">
        <f>RIGHT($C$83,3)&amp;"*"&amp;RIGHT($C$82,4)&amp;"*"&amp;BZ$55&amp;"*"&amp;"A"</f>
        <v>#VALUE!</v>
      </c>
      <c r="B809" s="270"/>
      <c r="C809" s="272">
        <f>ROUND(BZ60,2)</f>
        <v>0</v>
      </c>
      <c r="D809" s="270">
        <f>ROUND(BZ61,0)</f>
        <v>0</v>
      </c>
      <c r="E809" s="270">
        <f>ROUND(BZ62,0)</f>
        <v>0</v>
      </c>
      <c r="F809" s="270">
        <f>ROUND(BZ63,0)</f>
        <v>0</v>
      </c>
      <c r="G809" s="270">
        <f>ROUND(BZ64,0)</f>
        <v>0</v>
      </c>
      <c r="H809" s="270">
        <f>ROUND(BZ65,0)</f>
        <v>0</v>
      </c>
      <c r="I809" s="270">
        <f>ROUND(BZ66,0)</f>
        <v>0</v>
      </c>
      <c r="J809" s="270">
        <f>ROUND(BZ67,0)</f>
        <v>0</v>
      </c>
      <c r="K809" s="270">
        <f>ROUND(BZ68,0)</f>
        <v>0</v>
      </c>
      <c r="L809" s="270">
        <f>ROUND(BZ69,0)</f>
        <v>0</v>
      </c>
      <c r="M809" s="270">
        <f>ROUND(BZ70,0)</f>
        <v>0</v>
      </c>
      <c r="N809" s="270"/>
      <c r="O809" s="270"/>
      <c r="P809" s="270">
        <f>IF(BZ76&gt;0,ROUND(BZ76,0),0)</f>
        <v>0</v>
      </c>
      <c r="Q809" s="270">
        <f>IF(BZ77&gt;0,ROUND(BZ77,0),0)</f>
        <v>0</v>
      </c>
      <c r="R809" s="270">
        <f>IF(BZ78&gt;0,ROUND(BZ78,0),0)</f>
        <v>0</v>
      </c>
      <c r="S809" s="270">
        <f>IF(BZ79&gt;0,ROUND(BZ79,0),0)</f>
        <v>0</v>
      </c>
      <c r="T809" s="272">
        <f>IF(BZ80&gt;0,ROUND(BZ80,2),0)</f>
        <v>0</v>
      </c>
      <c r="U809" s="270"/>
      <c r="V809" s="271"/>
      <c r="W809" s="270"/>
      <c r="X809" s="270"/>
      <c r="Y809" s="270"/>
      <c r="Z809" s="271"/>
      <c r="AA809" s="271"/>
      <c r="AB809" s="271"/>
      <c r="AC809" s="271"/>
      <c r="AD809" s="271"/>
      <c r="AE809" s="271"/>
      <c r="AF809" s="271"/>
      <c r="AG809" s="271"/>
      <c r="AH809" s="271"/>
      <c r="AI809" s="271"/>
      <c r="AJ809" s="271"/>
      <c r="AK809" s="271"/>
      <c r="AL809" s="271"/>
      <c r="AM809" s="271"/>
      <c r="AN809" s="271"/>
      <c r="AO809" s="271"/>
      <c r="AP809" s="271"/>
      <c r="AQ809" s="271"/>
      <c r="AR809" s="271"/>
      <c r="AS809" s="271"/>
      <c r="AT809" s="271"/>
      <c r="AU809" s="271"/>
      <c r="AV809" s="271"/>
      <c r="AW809" s="271"/>
      <c r="AX809" s="271"/>
      <c r="AY809" s="271"/>
      <c r="AZ809" s="271"/>
      <c r="BA809" s="271"/>
      <c r="BB809" s="271"/>
      <c r="BC809" s="271"/>
      <c r="BD809" s="271"/>
      <c r="BE809" s="271"/>
      <c r="BF809" s="271"/>
      <c r="BG809" s="271"/>
      <c r="BH809" s="271"/>
      <c r="BI809" s="271"/>
      <c r="BJ809" s="271"/>
      <c r="BK809" s="271"/>
      <c r="BL809" s="271"/>
      <c r="BM809" s="271"/>
      <c r="BN809" s="271"/>
      <c r="BO809" s="271"/>
      <c r="BP809" s="271"/>
      <c r="BQ809" s="271"/>
      <c r="BR809" s="271"/>
      <c r="BS809" s="271"/>
      <c r="BT809" s="271"/>
      <c r="BU809" s="271"/>
      <c r="BV809" s="271"/>
      <c r="BW809" s="271"/>
      <c r="BX809" s="271"/>
      <c r="BY809" s="271"/>
      <c r="BZ809" s="271"/>
      <c r="CA809" s="271"/>
      <c r="CB809" s="271"/>
      <c r="CC809" s="271"/>
      <c r="CD809" s="271"/>
      <c r="CE809" s="271"/>
    </row>
    <row r="810" spans="1:83" ht="12.65" customHeight="1">
      <c r="A810" s="209" t="e">
        <f>RIGHT($C$83,3)&amp;"*"&amp;RIGHT($C$82,4)&amp;"*"&amp;CA$55&amp;"*"&amp;"A"</f>
        <v>#VALUE!</v>
      </c>
      <c r="B810" s="270"/>
      <c r="C810" s="272">
        <f>ROUND(CA60,2)</f>
        <v>0</v>
      </c>
      <c r="D810" s="270">
        <f>ROUND(CA61,0)</f>
        <v>0</v>
      </c>
      <c r="E810" s="270">
        <f>ROUND(CA62,0)</f>
        <v>0</v>
      </c>
      <c r="F810" s="270">
        <f>ROUND(CA63,0)</f>
        <v>0</v>
      </c>
      <c r="G810" s="270">
        <f>ROUND(CA64,0)</f>
        <v>0</v>
      </c>
      <c r="H810" s="270">
        <f>ROUND(CA65,0)</f>
        <v>0</v>
      </c>
      <c r="I810" s="270">
        <f>ROUND(CA66,0)</f>
        <v>0</v>
      </c>
      <c r="J810" s="270">
        <f>ROUND(CA67,0)</f>
        <v>0</v>
      </c>
      <c r="K810" s="270">
        <f>ROUND(CA68,0)</f>
        <v>0</v>
      </c>
      <c r="L810" s="270">
        <f>ROUND(CA69,0)</f>
        <v>0</v>
      </c>
      <c r="M810" s="270">
        <f>ROUND(CA70,0)</f>
        <v>0</v>
      </c>
      <c r="N810" s="270"/>
      <c r="O810" s="270"/>
      <c r="P810" s="270">
        <f>IF(CA76&gt;0,ROUND(CA76,0),0)</f>
        <v>0</v>
      </c>
      <c r="Q810" s="270">
        <f>IF(CA77&gt;0,ROUND(CA77,0),0)</f>
        <v>0</v>
      </c>
      <c r="R810" s="270">
        <f>IF(CA78&gt;0,ROUND(CA78,0),0)</f>
        <v>0</v>
      </c>
      <c r="S810" s="270">
        <f>IF(CA79&gt;0,ROUND(CA79,0),0)</f>
        <v>0</v>
      </c>
      <c r="T810" s="272">
        <f>IF(CA80&gt;0,ROUND(CA80,2),0)</f>
        <v>0</v>
      </c>
      <c r="U810" s="270"/>
      <c r="V810" s="271"/>
      <c r="W810" s="270"/>
      <c r="X810" s="270"/>
      <c r="Y810" s="270"/>
      <c r="Z810" s="271"/>
      <c r="AA810" s="271"/>
      <c r="AB810" s="271"/>
      <c r="AC810" s="271"/>
      <c r="AD810" s="271"/>
      <c r="AE810" s="271"/>
      <c r="AF810" s="271"/>
      <c r="AG810" s="271"/>
      <c r="AH810" s="271"/>
      <c r="AI810" s="271"/>
      <c r="AJ810" s="271"/>
      <c r="AK810" s="271"/>
      <c r="AL810" s="271"/>
      <c r="AM810" s="271"/>
      <c r="AN810" s="271"/>
      <c r="AO810" s="271"/>
      <c r="AP810" s="271"/>
      <c r="AQ810" s="271"/>
      <c r="AR810" s="271"/>
      <c r="AS810" s="271"/>
      <c r="AT810" s="271"/>
      <c r="AU810" s="271"/>
      <c r="AV810" s="271"/>
      <c r="AW810" s="271"/>
      <c r="AX810" s="271"/>
      <c r="AY810" s="271"/>
      <c r="AZ810" s="271"/>
      <c r="BA810" s="271"/>
      <c r="BB810" s="271"/>
      <c r="BC810" s="271"/>
      <c r="BD810" s="271"/>
      <c r="BE810" s="271"/>
      <c r="BF810" s="271"/>
      <c r="BG810" s="271"/>
      <c r="BH810" s="271"/>
      <c r="BI810" s="271"/>
      <c r="BJ810" s="271"/>
      <c r="BK810" s="271"/>
      <c r="BL810" s="271"/>
      <c r="BM810" s="271"/>
      <c r="BN810" s="271"/>
      <c r="BO810" s="271"/>
      <c r="BP810" s="271"/>
      <c r="BQ810" s="271"/>
      <c r="BR810" s="271"/>
      <c r="BS810" s="271"/>
      <c r="BT810" s="271"/>
      <c r="BU810" s="271"/>
      <c r="BV810" s="271"/>
      <c r="BW810" s="271"/>
      <c r="BX810" s="271"/>
      <c r="BY810" s="271"/>
      <c r="BZ810" s="271"/>
      <c r="CA810" s="271"/>
      <c r="CB810" s="271"/>
      <c r="CC810" s="271"/>
      <c r="CD810" s="271"/>
      <c r="CE810" s="271"/>
    </row>
    <row r="811" spans="1:83" ht="12.65" customHeight="1">
      <c r="A811" s="209" t="e">
        <f>RIGHT($C$83,3)&amp;"*"&amp;RIGHT($C$82,4)&amp;"*"&amp;CB$55&amp;"*"&amp;"A"</f>
        <v>#VALUE!</v>
      </c>
      <c r="B811" s="270"/>
      <c r="C811" s="272">
        <f>ROUND(CB60,2)</f>
        <v>0</v>
      </c>
      <c r="D811" s="270">
        <f>ROUND(CB61,0)</f>
        <v>0</v>
      </c>
      <c r="E811" s="270">
        <f>ROUND(CB62,0)</f>
        <v>0</v>
      </c>
      <c r="F811" s="270">
        <f>ROUND(CB63,0)</f>
        <v>0</v>
      </c>
      <c r="G811" s="270">
        <f>ROUND(CB64,0)</f>
        <v>0</v>
      </c>
      <c r="H811" s="270">
        <f>ROUND(CB65,0)</f>
        <v>0</v>
      </c>
      <c r="I811" s="270">
        <f>ROUND(CB66,0)</f>
        <v>0</v>
      </c>
      <c r="J811" s="270">
        <f>ROUND(CB67,0)</f>
        <v>0</v>
      </c>
      <c r="K811" s="270">
        <f>ROUND(CB68,0)</f>
        <v>0</v>
      </c>
      <c r="L811" s="270">
        <f>ROUND(CB69,0)</f>
        <v>0</v>
      </c>
      <c r="M811" s="270">
        <f>ROUND(CB70,0)</f>
        <v>0</v>
      </c>
      <c r="N811" s="270"/>
      <c r="O811" s="270"/>
      <c r="P811" s="270">
        <f>IF(CB76&gt;0,ROUND(CB76,0),0)</f>
        <v>0</v>
      </c>
      <c r="Q811" s="270">
        <f>IF(CB77&gt;0,ROUND(CB77,0),0)</f>
        <v>0</v>
      </c>
      <c r="R811" s="270">
        <f>IF(CB78&gt;0,ROUND(CB78,0),0)</f>
        <v>0</v>
      </c>
      <c r="S811" s="270">
        <f>IF(CB79&gt;0,ROUND(CB79,0),0)</f>
        <v>0</v>
      </c>
      <c r="T811" s="272">
        <f>IF(CB80&gt;0,ROUND(CB80,2),0)</f>
        <v>0</v>
      </c>
      <c r="U811" s="270"/>
      <c r="V811" s="271"/>
      <c r="W811" s="270"/>
      <c r="X811" s="270"/>
      <c r="Y811" s="270"/>
      <c r="Z811" s="271"/>
      <c r="AA811" s="271"/>
      <c r="AB811" s="271"/>
      <c r="AC811" s="271"/>
      <c r="AD811" s="271"/>
      <c r="AE811" s="271"/>
      <c r="AF811" s="271"/>
      <c r="AG811" s="271"/>
      <c r="AH811" s="271"/>
      <c r="AI811" s="271"/>
      <c r="AJ811" s="271"/>
      <c r="AK811" s="271"/>
      <c r="AL811" s="271"/>
      <c r="AM811" s="271"/>
      <c r="AN811" s="271"/>
      <c r="AO811" s="271"/>
      <c r="AP811" s="271"/>
      <c r="AQ811" s="271"/>
      <c r="AR811" s="271"/>
      <c r="AS811" s="271"/>
      <c r="AT811" s="271"/>
      <c r="AU811" s="271"/>
      <c r="AV811" s="271"/>
      <c r="AW811" s="271"/>
      <c r="AX811" s="271"/>
      <c r="AY811" s="271"/>
      <c r="AZ811" s="271"/>
      <c r="BA811" s="271"/>
      <c r="BB811" s="271"/>
      <c r="BC811" s="271"/>
      <c r="BD811" s="271"/>
      <c r="BE811" s="271"/>
      <c r="BF811" s="271"/>
      <c r="BG811" s="271"/>
      <c r="BH811" s="271"/>
      <c r="BI811" s="271"/>
      <c r="BJ811" s="271"/>
      <c r="BK811" s="271"/>
      <c r="BL811" s="271"/>
      <c r="BM811" s="271"/>
      <c r="BN811" s="271"/>
      <c r="BO811" s="271"/>
      <c r="BP811" s="271"/>
      <c r="BQ811" s="271"/>
      <c r="BR811" s="271"/>
      <c r="BS811" s="271"/>
      <c r="BT811" s="271"/>
      <c r="BU811" s="271"/>
      <c r="BV811" s="271"/>
      <c r="BW811" s="271"/>
      <c r="BX811" s="271"/>
      <c r="BY811" s="271"/>
      <c r="BZ811" s="271"/>
      <c r="CA811" s="271"/>
      <c r="CB811" s="271"/>
      <c r="CC811" s="271"/>
      <c r="CD811" s="271"/>
      <c r="CE811" s="271"/>
    </row>
    <row r="812" spans="1:83" ht="12.65" customHeight="1">
      <c r="A812" s="209" t="e">
        <f>RIGHT($C$83,3)&amp;"*"&amp;RIGHT($C$82,4)&amp;"*"&amp;CC$55&amp;"*"&amp;"A"</f>
        <v>#VALUE!</v>
      </c>
      <c r="B812" s="270"/>
      <c r="C812" s="272">
        <f>ROUND(CC60,2)</f>
        <v>0</v>
      </c>
      <c r="D812" s="270">
        <f>ROUND(CC61,0)</f>
        <v>0</v>
      </c>
      <c r="E812" s="270">
        <f>ROUND(CC62,0)</f>
        <v>0</v>
      </c>
      <c r="F812" s="270">
        <f>ROUND(CC63,0)</f>
        <v>0</v>
      </c>
      <c r="G812" s="270">
        <f>ROUND(CC64,0)</f>
        <v>0</v>
      </c>
      <c r="H812" s="270">
        <f>ROUND(CC65,0)</f>
        <v>0</v>
      </c>
      <c r="I812" s="270">
        <f>ROUND(CC66,0)</f>
        <v>0</v>
      </c>
      <c r="J812" s="270">
        <f>ROUND(CC67,0)</f>
        <v>0</v>
      </c>
      <c r="K812" s="270">
        <f>ROUND(CC68,0)</f>
        <v>0</v>
      </c>
      <c r="L812" s="270">
        <f>ROUND(CC69,0)</f>
        <v>0</v>
      </c>
      <c r="M812" s="270">
        <f>ROUND(CC70,0)</f>
        <v>0</v>
      </c>
      <c r="N812" s="270"/>
      <c r="O812" s="270"/>
      <c r="P812" s="270">
        <f>IF(CC76&gt;0,ROUND(CC76,0),0)</f>
        <v>0</v>
      </c>
      <c r="Q812" s="270">
        <f>IF(CC77&gt;0,ROUND(CC77,0),0)</f>
        <v>0</v>
      </c>
      <c r="R812" s="270">
        <f>IF(CC78&gt;0,ROUND(CC78,0),0)</f>
        <v>0</v>
      </c>
      <c r="S812" s="270">
        <f>IF(CC79&gt;0,ROUND(CC79,0),0)</f>
        <v>0</v>
      </c>
      <c r="T812" s="272">
        <f>IF(CC80&gt;0,ROUND(CC80,2),0)</f>
        <v>0</v>
      </c>
      <c r="U812" s="270"/>
      <c r="V812" s="271"/>
      <c r="W812" s="270"/>
      <c r="X812" s="270"/>
      <c r="Y812" s="270"/>
      <c r="Z812" s="271"/>
      <c r="AA812" s="271"/>
      <c r="AB812" s="271"/>
      <c r="AC812" s="271"/>
      <c r="AD812" s="271"/>
      <c r="AE812" s="271"/>
      <c r="AF812" s="271"/>
      <c r="AG812" s="271"/>
      <c r="AH812" s="271"/>
      <c r="AI812" s="271"/>
      <c r="AJ812" s="271"/>
      <c r="AK812" s="271"/>
      <c r="AL812" s="271"/>
      <c r="AM812" s="271"/>
      <c r="AN812" s="271"/>
      <c r="AO812" s="271"/>
      <c r="AP812" s="271"/>
      <c r="AQ812" s="271"/>
      <c r="AR812" s="271"/>
      <c r="AS812" s="271"/>
      <c r="AT812" s="271"/>
      <c r="AU812" s="271"/>
      <c r="AV812" s="271"/>
      <c r="AW812" s="271"/>
      <c r="AX812" s="271"/>
      <c r="AY812" s="271"/>
      <c r="AZ812" s="271"/>
      <c r="BA812" s="271"/>
      <c r="BB812" s="271"/>
      <c r="BC812" s="271"/>
      <c r="BD812" s="271"/>
      <c r="BE812" s="271"/>
      <c r="BF812" s="271"/>
      <c r="BG812" s="271"/>
      <c r="BH812" s="271"/>
      <c r="BI812" s="271"/>
      <c r="BJ812" s="271"/>
      <c r="BK812" s="271"/>
      <c r="BL812" s="271"/>
      <c r="BM812" s="271"/>
      <c r="BN812" s="271"/>
      <c r="BO812" s="271"/>
      <c r="BP812" s="271"/>
      <c r="BQ812" s="271"/>
      <c r="BR812" s="271"/>
      <c r="BS812" s="271"/>
      <c r="BT812" s="271"/>
      <c r="BU812" s="271"/>
      <c r="BV812" s="271"/>
      <c r="BW812" s="271"/>
      <c r="BX812" s="271"/>
      <c r="BY812" s="271"/>
      <c r="BZ812" s="271"/>
      <c r="CA812" s="271"/>
      <c r="CB812" s="271"/>
      <c r="CC812" s="271"/>
      <c r="CD812" s="271"/>
      <c r="CE812" s="271"/>
    </row>
    <row r="813" spans="1:83" ht="12.65" customHeight="1">
      <c r="A813" s="209" t="e">
        <f>RIGHT($C$83,3)&amp;"*"&amp;RIGHT($C$82,4)&amp;"*"&amp;"9000"&amp;"*"&amp;"A"</f>
        <v>#VALUE!</v>
      </c>
      <c r="B813" s="270"/>
      <c r="C813" s="273"/>
      <c r="D813" s="270"/>
      <c r="E813" s="270"/>
      <c r="F813" s="270"/>
      <c r="G813" s="270"/>
      <c r="H813" s="270"/>
      <c r="I813" s="270"/>
      <c r="J813" s="270"/>
      <c r="K813" s="270"/>
      <c r="L813" s="270"/>
      <c r="M813" s="270"/>
      <c r="N813" s="270"/>
      <c r="O813" s="270"/>
      <c r="P813" s="270"/>
      <c r="Q813" s="270"/>
      <c r="R813" s="270"/>
      <c r="S813" s="270"/>
      <c r="T813" s="273"/>
      <c r="U813" s="270">
        <f>ROUND(CD69,0)</f>
        <v>787354</v>
      </c>
      <c r="V813" s="271">
        <f>ROUND(CD70,0)</f>
        <v>0</v>
      </c>
      <c r="W813" s="270">
        <f>ROUND(CE72,0)</f>
        <v>0</v>
      </c>
      <c r="X813" s="270">
        <f>ROUND(C131,0)</f>
        <v>0</v>
      </c>
      <c r="Y813" s="270"/>
      <c r="Z813" s="271"/>
      <c r="AA813" s="271"/>
      <c r="AB813" s="271"/>
      <c r="AC813" s="271"/>
      <c r="AD813" s="271"/>
      <c r="AE813" s="271"/>
      <c r="AF813" s="271"/>
      <c r="AG813" s="271"/>
      <c r="AH813" s="271"/>
      <c r="AI813" s="271"/>
      <c r="AJ813" s="271"/>
      <c r="AK813" s="271"/>
      <c r="AL813" s="271"/>
      <c r="AM813" s="271"/>
      <c r="AN813" s="271"/>
      <c r="AO813" s="271"/>
      <c r="AP813" s="271"/>
      <c r="AQ813" s="271"/>
      <c r="AR813" s="271"/>
      <c r="AS813" s="271"/>
      <c r="AT813" s="271"/>
      <c r="AU813" s="271"/>
      <c r="AV813" s="271"/>
      <c r="AW813" s="271"/>
      <c r="AX813" s="271"/>
      <c r="AY813" s="271"/>
      <c r="AZ813" s="271"/>
      <c r="BA813" s="271"/>
      <c r="BB813" s="271"/>
      <c r="BC813" s="271"/>
      <c r="BD813" s="271"/>
      <c r="BE813" s="271"/>
      <c r="BF813" s="271"/>
      <c r="BG813" s="271"/>
      <c r="BH813" s="271"/>
      <c r="BI813" s="271"/>
      <c r="BJ813" s="271"/>
      <c r="BK813" s="271"/>
      <c r="BL813" s="271"/>
      <c r="BM813" s="271"/>
      <c r="BN813" s="271"/>
      <c r="BO813" s="271"/>
      <c r="BP813" s="271"/>
      <c r="BQ813" s="271"/>
      <c r="BR813" s="271"/>
      <c r="BS813" s="271"/>
      <c r="BT813" s="271"/>
      <c r="BU813" s="271"/>
      <c r="BV813" s="271"/>
      <c r="BW813" s="271"/>
      <c r="BX813" s="271"/>
      <c r="BY813" s="271"/>
      <c r="BZ813" s="271"/>
      <c r="CA813" s="271"/>
      <c r="CB813" s="271"/>
      <c r="CC813" s="271"/>
      <c r="CD813" s="271"/>
      <c r="CE813" s="271"/>
    </row>
    <row r="814" spans="1:83" ht="12.65" customHeight="1">
      <c r="B814" s="271"/>
      <c r="C814" s="271"/>
      <c r="D814" s="271"/>
      <c r="E814" s="271"/>
      <c r="F814" s="271"/>
      <c r="G814" s="271"/>
      <c r="H814" s="271"/>
      <c r="I814" s="271"/>
      <c r="J814" s="271"/>
      <c r="K814" s="271"/>
      <c r="L814" s="271"/>
      <c r="M814" s="271"/>
      <c r="N814" s="271"/>
      <c r="O814" s="271"/>
      <c r="P814" s="271"/>
      <c r="Q814" s="271"/>
      <c r="R814" s="271"/>
      <c r="S814" s="271"/>
      <c r="T814" s="271"/>
      <c r="U814" s="271"/>
      <c r="V814" s="271"/>
      <c r="W814" s="271"/>
      <c r="X814" s="271"/>
      <c r="Y814" s="271"/>
      <c r="Z814" s="271"/>
      <c r="AA814" s="271"/>
      <c r="AB814" s="271"/>
      <c r="AC814" s="271"/>
      <c r="AD814" s="271"/>
      <c r="AE814" s="271"/>
      <c r="AF814" s="271"/>
      <c r="AG814" s="271"/>
      <c r="AH814" s="271"/>
      <c r="AI814" s="271"/>
      <c r="AJ814" s="271"/>
      <c r="AK814" s="271"/>
      <c r="AL814" s="271"/>
      <c r="AM814" s="271"/>
      <c r="AN814" s="271"/>
      <c r="AO814" s="271"/>
      <c r="AP814" s="271"/>
      <c r="AQ814" s="271"/>
      <c r="AR814" s="271"/>
      <c r="AS814" s="271"/>
      <c r="AT814" s="271"/>
      <c r="AU814" s="271"/>
      <c r="AV814" s="271"/>
      <c r="AW814" s="271"/>
      <c r="AX814" s="271"/>
      <c r="AY814" s="271"/>
      <c r="AZ814" s="271"/>
      <c r="BA814" s="271"/>
      <c r="BB814" s="271"/>
      <c r="BC814" s="271"/>
      <c r="BD814" s="271"/>
      <c r="BE814" s="271"/>
      <c r="BF814" s="271"/>
      <c r="BG814" s="271"/>
      <c r="BH814" s="271"/>
      <c r="BI814" s="271"/>
      <c r="BJ814" s="271"/>
      <c r="BK814" s="271"/>
      <c r="BL814" s="271"/>
      <c r="BM814" s="271"/>
      <c r="BN814" s="271"/>
      <c r="BO814" s="271"/>
      <c r="BP814" s="271"/>
      <c r="BQ814" s="271"/>
      <c r="BR814" s="271"/>
      <c r="BS814" s="271"/>
      <c r="BT814" s="271"/>
      <c r="BU814" s="271"/>
      <c r="BV814" s="271"/>
      <c r="BW814" s="271"/>
      <c r="BX814" s="271"/>
      <c r="BY814" s="271"/>
      <c r="BZ814" s="271"/>
      <c r="CA814" s="271"/>
      <c r="CB814" s="271"/>
      <c r="CC814" s="271"/>
      <c r="CD814" s="271"/>
      <c r="CE814" s="271"/>
    </row>
    <row r="815" spans="1:83" ht="12.65" customHeight="1">
      <c r="B815" s="274" t="s">
        <v>1004</v>
      </c>
      <c r="C815" s="275">
        <f t="shared" ref="C815:K815" si="22">SUM(C734:C813)</f>
        <v>167.60999999999999</v>
      </c>
      <c r="D815" s="271">
        <f t="shared" si="22"/>
        <v>10106661</v>
      </c>
      <c r="E815" s="271">
        <f t="shared" si="22"/>
        <v>1943853</v>
      </c>
      <c r="F815" s="271">
        <f t="shared" si="22"/>
        <v>1199030</v>
      </c>
      <c r="G815" s="271">
        <f t="shared" si="22"/>
        <v>1930006</v>
      </c>
      <c r="H815" s="271">
        <f t="shared" si="22"/>
        <v>369528</v>
      </c>
      <c r="I815" s="271">
        <f t="shared" si="22"/>
        <v>3701764</v>
      </c>
      <c r="J815" s="271">
        <f t="shared" si="22"/>
        <v>1187390</v>
      </c>
      <c r="K815" s="271">
        <f t="shared" si="22"/>
        <v>178379</v>
      </c>
      <c r="L815" s="271">
        <f>SUM(L734:L813)+SUM(U734:U813)</f>
        <v>1174779</v>
      </c>
      <c r="M815" s="271">
        <f>SUM(M734:M813)+SUM(V734:V813)</f>
        <v>0</v>
      </c>
      <c r="N815" s="271">
        <f t="shared" ref="N815:Y815" si="23">SUM(N734:N813)</f>
        <v>28907621</v>
      </c>
      <c r="O815" s="271">
        <f t="shared" si="23"/>
        <v>8999925</v>
      </c>
      <c r="P815" s="271">
        <f t="shared" si="23"/>
        <v>61187</v>
      </c>
      <c r="Q815" s="271">
        <f t="shared" si="23"/>
        <v>80813</v>
      </c>
      <c r="R815" s="271" t="e">
        <f t="shared" si="23"/>
        <v>#REF!</v>
      </c>
      <c r="S815" s="271">
        <f t="shared" si="23"/>
        <v>139380</v>
      </c>
      <c r="T815" s="275">
        <f t="shared" si="23"/>
        <v>62.05</v>
      </c>
      <c r="U815" s="271">
        <f t="shared" si="23"/>
        <v>787354</v>
      </c>
      <c r="V815" s="271">
        <f t="shared" si="23"/>
        <v>0</v>
      </c>
      <c r="W815" s="271">
        <f t="shared" si="23"/>
        <v>0</v>
      </c>
      <c r="X815" s="271">
        <f t="shared" si="23"/>
        <v>0</v>
      </c>
      <c r="Y815" s="271">
        <f t="shared" si="23"/>
        <v>7813780</v>
      </c>
      <c r="Z815" s="271"/>
      <c r="AA815" s="271"/>
      <c r="AB815" s="271"/>
      <c r="AC815" s="271"/>
      <c r="AD815" s="271"/>
      <c r="AE815" s="271"/>
      <c r="AF815" s="271"/>
      <c r="AG815" s="271"/>
      <c r="AH815" s="271"/>
      <c r="AI815" s="271"/>
      <c r="AJ815" s="271"/>
      <c r="AK815" s="271"/>
      <c r="AL815" s="271"/>
      <c r="AM815" s="271"/>
      <c r="AN815" s="271"/>
      <c r="AO815" s="271"/>
      <c r="AP815" s="271"/>
      <c r="AQ815" s="271"/>
      <c r="AR815" s="271"/>
      <c r="AS815" s="271"/>
      <c r="AT815" s="271"/>
      <c r="AU815" s="271"/>
      <c r="AV815" s="271"/>
      <c r="AW815" s="271"/>
      <c r="AX815" s="271"/>
      <c r="AY815" s="271"/>
      <c r="AZ815" s="271"/>
      <c r="BA815" s="271"/>
      <c r="BB815" s="271"/>
      <c r="BC815" s="271"/>
      <c r="BD815" s="271"/>
      <c r="BE815" s="271"/>
      <c r="BF815" s="271"/>
      <c r="BG815" s="271"/>
      <c r="BH815" s="271"/>
      <c r="BI815" s="271"/>
      <c r="BJ815" s="271"/>
      <c r="BK815" s="271"/>
      <c r="BL815" s="271"/>
      <c r="BM815" s="271"/>
      <c r="BN815" s="271"/>
      <c r="BO815" s="271"/>
      <c r="BP815" s="271"/>
      <c r="BQ815" s="271"/>
      <c r="BR815" s="271"/>
      <c r="BS815" s="271"/>
      <c r="BT815" s="271"/>
      <c r="BU815" s="271"/>
      <c r="BV815" s="271"/>
      <c r="BW815" s="271"/>
      <c r="BX815" s="271"/>
      <c r="BY815" s="271"/>
      <c r="BZ815" s="271"/>
      <c r="CA815" s="271"/>
      <c r="CB815" s="271"/>
      <c r="CC815" s="271"/>
      <c r="CD815" s="271"/>
      <c r="CE815" s="271"/>
    </row>
    <row r="816" spans="1:83" ht="12.65" customHeight="1">
      <c r="B816" s="271" t="s">
        <v>1005</v>
      </c>
      <c r="C816" s="275">
        <f>CE60</f>
        <v>167.58452692307691</v>
      </c>
      <c r="D816" s="271">
        <f>CE61</f>
        <v>10106661</v>
      </c>
      <c r="E816" s="271">
        <f>CE62</f>
        <v>1943853</v>
      </c>
      <c r="F816" s="271">
        <f>CE63</f>
        <v>1199030</v>
      </c>
      <c r="G816" s="271">
        <f>CE64</f>
        <v>1930006</v>
      </c>
      <c r="H816" s="274">
        <f>CE65</f>
        <v>369528</v>
      </c>
      <c r="I816" s="274">
        <f>CE66</f>
        <v>3701764</v>
      </c>
      <c r="J816" s="274">
        <f>CE67</f>
        <v>1187390</v>
      </c>
      <c r="K816" s="274">
        <f>CE68</f>
        <v>178379</v>
      </c>
      <c r="L816" s="274">
        <f>CE69</f>
        <v>1174779</v>
      </c>
      <c r="M816" s="274">
        <f>CE70</f>
        <v>0</v>
      </c>
      <c r="N816" s="271">
        <f>CE75</f>
        <v>28907621</v>
      </c>
      <c r="O816" s="271">
        <f>CE73</f>
        <v>8999925</v>
      </c>
      <c r="P816" s="271">
        <f>CE76</f>
        <v>61184.499999999993</v>
      </c>
      <c r="Q816" s="271">
        <f>CE77</f>
        <v>75678</v>
      </c>
      <c r="R816" s="271">
        <f>CE78</f>
        <v>9281.4485430681671</v>
      </c>
      <c r="S816" s="271">
        <f>CE79</f>
        <v>139380.33661682691</v>
      </c>
      <c r="T816" s="275">
        <f>CE80</f>
        <v>62.05</v>
      </c>
      <c r="U816" s="271" t="s">
        <v>1006</v>
      </c>
      <c r="V816" s="271" t="s">
        <v>1006</v>
      </c>
      <c r="W816" s="271" t="s">
        <v>1006</v>
      </c>
      <c r="X816" s="271" t="s">
        <v>1006</v>
      </c>
      <c r="Y816" s="271">
        <f>M716</f>
        <v>7813781</v>
      </c>
      <c r="Z816" s="271"/>
      <c r="AA816" s="271"/>
      <c r="AB816" s="271"/>
      <c r="AC816" s="271"/>
      <c r="AD816" s="271"/>
      <c r="AE816" s="271"/>
      <c r="AF816" s="271"/>
      <c r="AG816" s="271"/>
      <c r="AH816" s="271"/>
      <c r="AI816" s="271"/>
      <c r="AJ816" s="271"/>
      <c r="AK816" s="271"/>
      <c r="AL816" s="271"/>
      <c r="AM816" s="271"/>
      <c r="AN816" s="271"/>
      <c r="AO816" s="271"/>
      <c r="AP816" s="271"/>
      <c r="AQ816" s="271"/>
      <c r="AR816" s="271"/>
      <c r="AS816" s="271"/>
      <c r="AT816" s="271"/>
      <c r="AU816" s="271"/>
      <c r="AV816" s="271"/>
      <c r="AW816" s="271"/>
      <c r="AX816" s="271"/>
      <c r="AY816" s="271"/>
      <c r="AZ816" s="271"/>
      <c r="BA816" s="271"/>
      <c r="BB816" s="271"/>
      <c r="BC816" s="271"/>
      <c r="BD816" s="271"/>
      <c r="BE816" s="271"/>
      <c r="BF816" s="271"/>
      <c r="BG816" s="271"/>
      <c r="BH816" s="271"/>
      <c r="BI816" s="271"/>
      <c r="BJ816" s="271"/>
      <c r="BK816" s="271"/>
      <c r="BL816" s="271"/>
      <c r="BM816" s="271"/>
      <c r="BN816" s="271"/>
      <c r="BO816" s="271"/>
      <c r="BP816" s="271"/>
      <c r="BQ816" s="271"/>
      <c r="BR816" s="271"/>
      <c r="BS816" s="271"/>
      <c r="BT816" s="271"/>
      <c r="BU816" s="271"/>
      <c r="BV816" s="271"/>
      <c r="BW816" s="271"/>
      <c r="BX816" s="271"/>
      <c r="BY816" s="271"/>
      <c r="BZ816" s="271"/>
      <c r="CA816" s="271"/>
      <c r="CB816" s="271"/>
      <c r="CC816" s="271"/>
      <c r="CD816" s="271"/>
      <c r="CE816" s="271"/>
    </row>
    <row r="817" spans="2:15" ht="12.65" customHeight="1">
      <c r="B817" s="180" t="s">
        <v>471</v>
      </c>
      <c r="C817" s="199" t="s">
        <v>1007</v>
      </c>
      <c r="D817" s="180">
        <f>C378</f>
        <v>10106661</v>
      </c>
      <c r="E817" s="180">
        <f>C379</f>
        <v>1943853</v>
      </c>
      <c r="F817" s="180">
        <f>C380</f>
        <v>1199030</v>
      </c>
      <c r="G817" s="236">
        <f>C381</f>
        <v>1930007</v>
      </c>
      <c r="H817" s="236">
        <f>C382</f>
        <v>369528</v>
      </c>
      <c r="I817" s="236">
        <f>C383</f>
        <v>3701765</v>
      </c>
      <c r="J817" s="236">
        <f>C384</f>
        <v>1187381</v>
      </c>
      <c r="K817" s="236">
        <f>C385</f>
        <v>178380</v>
      </c>
      <c r="L817" s="236">
        <f>C386+C387+C388+C389</f>
        <v>1174778</v>
      </c>
      <c r="M817" s="236">
        <f>C370</f>
        <v>1432258</v>
      </c>
      <c r="N817" s="180">
        <f>D361</f>
        <v>28907622</v>
      </c>
      <c r="O817" s="180">
        <f>C359</f>
        <v>8999927</v>
      </c>
    </row>
  </sheetData>
  <mergeCells count="1">
    <mergeCell ref="B220:C220"/>
  </mergeCells>
  <phoneticPr fontId="0" type="noConversion"/>
  <hyperlinks>
    <hyperlink ref="F16" r:id="rId1" xr:uid="{00000000-0004-0000-0000-000000000000}"/>
    <hyperlink ref="C17" r:id="rId2" xr:uid="{00000000-0004-0000-0000-000001000000}"/>
  </hyperlinks>
  <printOptions horizontalCentered="1" gridLinesSet="0"/>
  <pageMargins left="0.25" right="0.25" top="0.5" bottom="0.5" header="0.5" footer="0.5"/>
  <pageSetup scale="95" orientation="portrait" r:id="rId3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syncVertical="1" syncRef="A480" transitionEvaluation="1" transitionEntry="1" codeName="Sheet10">
    <pageSetUpPr autoPageBreaks="0" fitToPage="1"/>
  </sheetPr>
  <dimension ref="A1:CF817"/>
  <sheetViews>
    <sheetView showGridLines="0" topLeftCell="A480" zoomScale="75" workbookViewId="0">
      <selection activeCell="E518" sqref="E518"/>
    </sheetView>
  </sheetViews>
  <sheetFormatPr defaultColWidth="11.75" defaultRowHeight="12.65" customHeight="1"/>
  <cols>
    <col min="1" max="1" width="29.5625" style="180" customWidth="1"/>
    <col min="2" max="2" width="15.5625" style="180" customWidth="1"/>
    <col min="3" max="3" width="14.75" style="180" customWidth="1"/>
    <col min="4" max="4" width="13.25" style="180" customWidth="1"/>
    <col min="5" max="16384" width="11.75" style="180"/>
  </cols>
  <sheetData>
    <row r="1" spans="1:6" ht="12.75" customHeight="1">
      <c r="A1" s="229" t="s">
        <v>1232</v>
      </c>
      <c r="B1" s="230"/>
      <c r="C1" s="230"/>
      <c r="D1" s="230"/>
      <c r="E1" s="230"/>
      <c r="F1" s="230"/>
    </row>
    <row r="2" spans="1:6" ht="12.75" customHeight="1">
      <c r="A2" s="230" t="s">
        <v>1233</v>
      </c>
      <c r="B2" s="230"/>
      <c r="C2" s="231"/>
      <c r="D2" s="230"/>
      <c r="E2" s="230"/>
      <c r="F2" s="230"/>
    </row>
    <row r="3" spans="1:6" ht="12.75" customHeight="1">
      <c r="A3" s="199"/>
      <c r="C3" s="232"/>
    </row>
    <row r="4" spans="1:6" ht="12.75" customHeight="1">
      <c r="C4" s="232"/>
    </row>
    <row r="5" spans="1:6" ht="12.75" customHeight="1">
      <c r="A5" s="199" t="s">
        <v>1258</v>
      </c>
      <c r="C5" s="232"/>
    </row>
    <row r="6" spans="1:6" ht="12.75" customHeight="1">
      <c r="A6" s="199" t="s">
        <v>0</v>
      </c>
      <c r="C6" s="232"/>
    </row>
    <row r="7" spans="1:6" ht="12.75" customHeight="1">
      <c r="A7" s="199" t="s">
        <v>1</v>
      </c>
      <c r="C7" s="232"/>
    </row>
    <row r="8" spans="1:6" ht="12.75" customHeight="1">
      <c r="C8" s="232"/>
    </row>
    <row r="9" spans="1:6" ht="12.75" customHeight="1">
      <c r="C9" s="232"/>
    </row>
    <row r="10" spans="1:6" ht="12.75" customHeight="1">
      <c r="A10" s="198" t="s">
        <v>1228</v>
      </c>
      <c r="C10" s="232"/>
    </row>
    <row r="11" spans="1:6" ht="12.75" customHeight="1">
      <c r="A11" s="198" t="s">
        <v>1231</v>
      </c>
      <c r="C11" s="232"/>
    </row>
    <row r="12" spans="1:6" ht="12.75" customHeight="1">
      <c r="C12" s="232"/>
    </row>
    <row r="13" spans="1:6" ht="12.75" customHeight="1">
      <c r="C13" s="232"/>
    </row>
    <row r="14" spans="1:6" ht="12.75" customHeight="1">
      <c r="A14" s="199" t="s">
        <v>2</v>
      </c>
      <c r="C14" s="232"/>
    </row>
    <row r="15" spans="1:6" ht="12.75" customHeight="1">
      <c r="A15" s="199"/>
      <c r="C15" s="232"/>
    </row>
    <row r="16" spans="1:6" ht="12.75" customHeight="1">
      <c r="A16" s="180" t="s">
        <v>1260</v>
      </c>
      <c r="C16" s="232"/>
      <c r="F16" s="276" t="s">
        <v>1259</v>
      </c>
    </row>
    <row r="17" spans="1:6" ht="12.75" customHeight="1">
      <c r="A17" s="180" t="s">
        <v>1230</v>
      </c>
      <c r="C17" s="276" t="s">
        <v>1259</v>
      </c>
    </row>
    <row r="18" spans="1:6" ht="12.75" customHeight="1">
      <c r="A18" s="226"/>
      <c r="C18" s="232"/>
    </row>
    <row r="19" spans="1:6" ht="12.75" customHeight="1">
      <c r="C19" s="232"/>
    </row>
    <row r="20" spans="1:6" ht="12.75" customHeight="1">
      <c r="A20" s="267" t="s">
        <v>1234</v>
      </c>
      <c r="B20" s="267"/>
      <c r="C20" s="277"/>
      <c r="D20" s="267"/>
      <c r="E20" s="267"/>
      <c r="F20" s="267"/>
    </row>
    <row r="21" spans="1:6" ht="22.5" customHeight="1">
      <c r="A21" s="199"/>
      <c r="C21" s="232"/>
    </row>
    <row r="22" spans="1:6" ht="12.65" customHeight="1">
      <c r="A22" s="233" t="s">
        <v>1254</v>
      </c>
      <c r="B22" s="234"/>
      <c r="C22" s="235"/>
      <c r="D22" s="233"/>
      <c r="E22" s="233"/>
    </row>
    <row r="23" spans="1:6" ht="12.65" customHeight="1">
      <c r="B23" s="199"/>
      <c r="C23" s="232"/>
    </row>
    <row r="24" spans="1:6" ht="12.65" customHeight="1">
      <c r="A24" s="236" t="s">
        <v>3</v>
      </c>
      <c r="C24" s="232"/>
    </row>
    <row r="25" spans="1:6" ht="12.65" customHeight="1">
      <c r="A25" s="198" t="s">
        <v>1235</v>
      </c>
      <c r="C25" s="232"/>
    </row>
    <row r="26" spans="1:6" ht="12.65" customHeight="1">
      <c r="A26" s="199" t="s">
        <v>4</v>
      </c>
      <c r="C26" s="232"/>
    </row>
    <row r="27" spans="1:6" ht="12.65" customHeight="1">
      <c r="A27" s="198" t="s">
        <v>1236</v>
      </c>
      <c r="C27" s="232"/>
    </row>
    <row r="28" spans="1:6" ht="12.65" customHeight="1">
      <c r="A28" s="199" t="s">
        <v>5</v>
      </c>
      <c r="C28" s="232"/>
    </row>
    <row r="29" spans="1:6" ht="12.65" customHeight="1">
      <c r="A29" s="198"/>
      <c r="C29" s="232"/>
    </row>
    <row r="30" spans="1:6" ht="12.65" customHeight="1">
      <c r="A30" s="180" t="s">
        <v>6</v>
      </c>
      <c r="C30" s="232"/>
    </row>
    <row r="31" spans="1:6" ht="12.65" customHeight="1">
      <c r="A31" s="199" t="s">
        <v>7</v>
      </c>
      <c r="C31" s="232"/>
    </row>
    <row r="32" spans="1:6" ht="12.65" customHeight="1">
      <c r="A32" s="199" t="s">
        <v>8</v>
      </c>
      <c r="C32" s="232"/>
    </row>
    <row r="33" spans="1:83" ht="12.65" customHeight="1">
      <c r="A33" s="198" t="s">
        <v>1237</v>
      </c>
      <c r="C33" s="232"/>
    </row>
    <row r="34" spans="1:83" ht="12.65" customHeight="1">
      <c r="A34" s="199" t="s">
        <v>9</v>
      </c>
      <c r="C34" s="232"/>
    </row>
    <row r="35" spans="1:83" ht="12.65" customHeight="1">
      <c r="A35" s="199"/>
      <c r="C35" s="232"/>
    </row>
    <row r="36" spans="1:83" ht="12.65" customHeight="1">
      <c r="A36" s="198" t="s">
        <v>1238</v>
      </c>
      <c r="C36" s="232"/>
    </row>
    <row r="37" spans="1:83" ht="12.65" customHeight="1">
      <c r="A37" s="199" t="s">
        <v>1229</v>
      </c>
      <c r="C37" s="232"/>
    </row>
    <row r="38" spans="1:83" ht="12" customHeight="1">
      <c r="A38" s="198"/>
      <c r="C38" s="232"/>
    </row>
    <row r="39" spans="1:83" ht="12.65" customHeight="1">
      <c r="A39" s="199"/>
      <c r="C39" s="232"/>
    </row>
    <row r="40" spans="1:83" ht="12" customHeight="1">
      <c r="A40" s="199"/>
      <c r="C40" s="232"/>
    </row>
    <row r="41" spans="1:83" ht="12" customHeight="1">
      <c r="A41" s="199"/>
      <c r="C41" s="237"/>
      <c r="D41" s="238"/>
      <c r="E41" s="237"/>
      <c r="F41" s="237"/>
      <c r="G41" s="237"/>
      <c r="H41" s="237"/>
      <c r="I41" s="237"/>
      <c r="J41" s="237"/>
      <c r="K41" s="237"/>
      <c r="L41" s="237"/>
      <c r="M41" s="237"/>
      <c r="N41" s="237"/>
      <c r="O41" s="237"/>
      <c r="P41" s="237"/>
      <c r="Q41" s="237"/>
      <c r="R41" s="237"/>
      <c r="S41" s="237"/>
      <c r="T41" s="237"/>
      <c r="U41" s="237"/>
      <c r="V41" s="237"/>
      <c r="W41" s="237"/>
      <c r="X41" s="237"/>
      <c r="Y41" s="237"/>
      <c r="Z41" s="237"/>
      <c r="AA41" s="237"/>
      <c r="AB41" s="237"/>
      <c r="AC41" s="237"/>
      <c r="AD41" s="237"/>
      <c r="AE41" s="237"/>
      <c r="AF41" s="237"/>
      <c r="AG41" s="237"/>
      <c r="AH41" s="237"/>
      <c r="AI41" s="237"/>
      <c r="AJ41" s="237"/>
      <c r="AK41" s="237"/>
      <c r="AL41" s="237"/>
      <c r="AM41" s="237"/>
      <c r="AN41" s="237"/>
      <c r="AO41" s="237"/>
      <c r="AP41" s="237"/>
      <c r="AQ41" s="237"/>
      <c r="AR41" s="237"/>
      <c r="AS41" s="237"/>
      <c r="AT41" s="237"/>
      <c r="AU41" s="237"/>
      <c r="AV41" s="237"/>
      <c r="AW41" s="237"/>
      <c r="AX41" s="237"/>
      <c r="AY41" s="237"/>
      <c r="AZ41" s="237"/>
      <c r="BA41" s="237"/>
      <c r="BB41" s="237"/>
      <c r="BC41" s="237"/>
      <c r="BD41" s="237"/>
      <c r="BE41" s="237"/>
      <c r="BF41" s="237"/>
      <c r="BG41" s="237"/>
      <c r="BH41" s="237"/>
      <c r="BI41" s="237"/>
      <c r="BJ41" s="237"/>
      <c r="BK41" s="237"/>
      <c r="BL41" s="237"/>
      <c r="BM41" s="237"/>
      <c r="BN41" s="237"/>
      <c r="BO41" s="237"/>
      <c r="BP41" s="237"/>
      <c r="BQ41" s="237"/>
      <c r="BR41" s="237"/>
      <c r="BS41" s="237"/>
      <c r="BT41" s="237"/>
      <c r="BU41" s="237"/>
      <c r="BV41" s="237"/>
      <c r="BW41" s="237"/>
      <c r="BX41" s="237"/>
      <c r="BY41" s="237"/>
      <c r="BZ41" s="237"/>
      <c r="CA41" s="237"/>
      <c r="CB41" s="237"/>
      <c r="CC41" s="237"/>
    </row>
    <row r="42" spans="1:83" ht="12" customHeight="1">
      <c r="A42" s="199"/>
      <c r="C42" s="237"/>
      <c r="D42" s="238"/>
      <c r="E42" s="237"/>
      <c r="F42" s="237"/>
      <c r="G42" s="237"/>
      <c r="H42" s="237"/>
      <c r="I42" s="237"/>
      <c r="J42" s="237"/>
      <c r="K42" s="237"/>
      <c r="L42" s="237"/>
      <c r="M42" s="237"/>
      <c r="N42" s="237"/>
      <c r="O42" s="237"/>
      <c r="P42" s="237"/>
      <c r="Q42" s="237"/>
      <c r="R42" s="237"/>
      <c r="S42" s="237"/>
      <c r="T42" s="237"/>
      <c r="U42" s="237"/>
      <c r="V42" s="237"/>
      <c r="W42" s="237"/>
      <c r="X42" s="237"/>
      <c r="Y42" s="237"/>
      <c r="Z42" s="237"/>
      <c r="AA42" s="237"/>
      <c r="AB42" s="237"/>
      <c r="AC42" s="237"/>
      <c r="AD42" s="237"/>
      <c r="AE42" s="237"/>
      <c r="AF42" s="237"/>
      <c r="AG42" s="237"/>
      <c r="AH42" s="237"/>
      <c r="AI42" s="237"/>
      <c r="AJ42" s="237"/>
      <c r="AK42" s="237"/>
      <c r="AL42" s="237"/>
      <c r="AM42" s="237"/>
      <c r="AN42" s="237"/>
      <c r="AO42" s="237"/>
      <c r="AP42" s="237"/>
      <c r="AQ42" s="237"/>
      <c r="AR42" s="237"/>
      <c r="AS42" s="237"/>
      <c r="AT42" s="237"/>
      <c r="AU42" s="237"/>
      <c r="AV42" s="237"/>
      <c r="AW42" s="237"/>
      <c r="AX42" s="237"/>
      <c r="AY42" s="237"/>
      <c r="AZ42" s="237"/>
      <c r="BA42" s="237"/>
      <c r="BB42" s="237"/>
      <c r="BC42" s="237"/>
      <c r="BD42" s="237"/>
      <c r="BE42" s="237"/>
      <c r="BF42" s="237"/>
      <c r="BG42" s="237"/>
      <c r="BH42" s="237"/>
      <c r="BI42" s="237"/>
      <c r="BJ42" s="237"/>
      <c r="BK42" s="237"/>
      <c r="BL42" s="237"/>
      <c r="BM42" s="237"/>
      <c r="BN42" s="237"/>
      <c r="BO42" s="237"/>
      <c r="BP42" s="237"/>
      <c r="BQ42" s="237"/>
      <c r="BR42" s="237"/>
      <c r="BS42" s="237"/>
      <c r="BT42" s="237"/>
      <c r="BU42" s="237"/>
      <c r="BV42" s="237"/>
      <c r="BW42" s="237"/>
      <c r="BX42" s="237"/>
      <c r="BY42" s="237"/>
      <c r="BZ42" s="237"/>
      <c r="CA42" s="237"/>
      <c r="CB42" s="237"/>
      <c r="CC42" s="237"/>
      <c r="CD42" s="239"/>
    </row>
    <row r="43" spans="1:83" ht="12" customHeight="1">
      <c r="A43" s="199"/>
      <c r="C43" s="232"/>
      <c r="F43" s="181"/>
    </row>
    <row r="44" spans="1:83" ht="12" customHeight="1">
      <c r="A44" s="175"/>
      <c r="B44" s="175"/>
      <c r="C44" s="182" t="s">
        <v>10</v>
      </c>
      <c r="D44" s="170" t="s">
        <v>11</v>
      </c>
      <c r="E44" s="170" t="s">
        <v>12</v>
      </c>
      <c r="F44" s="170" t="s">
        <v>13</v>
      </c>
      <c r="G44" s="170" t="s">
        <v>14</v>
      </c>
      <c r="H44" s="170" t="s">
        <v>15</v>
      </c>
      <c r="I44" s="170" t="s">
        <v>16</v>
      </c>
      <c r="J44" s="170" t="s">
        <v>17</v>
      </c>
      <c r="K44" s="170" t="s">
        <v>18</v>
      </c>
      <c r="L44" s="170" t="s">
        <v>19</v>
      </c>
      <c r="M44" s="170" t="s">
        <v>20</v>
      </c>
      <c r="N44" s="170" t="s">
        <v>21</v>
      </c>
      <c r="O44" s="170" t="s">
        <v>22</v>
      </c>
      <c r="P44" s="170" t="s">
        <v>23</v>
      </c>
      <c r="Q44" s="170" t="s">
        <v>24</v>
      </c>
      <c r="R44" s="170" t="s">
        <v>25</v>
      </c>
      <c r="S44" s="170" t="s">
        <v>26</v>
      </c>
      <c r="T44" s="170" t="s">
        <v>27</v>
      </c>
      <c r="U44" s="170" t="s">
        <v>28</v>
      </c>
      <c r="V44" s="170" t="s">
        <v>29</v>
      </c>
      <c r="W44" s="170" t="s">
        <v>30</v>
      </c>
      <c r="X44" s="170" t="s">
        <v>31</v>
      </c>
      <c r="Y44" s="170" t="s">
        <v>32</v>
      </c>
      <c r="Z44" s="170" t="s">
        <v>33</v>
      </c>
      <c r="AA44" s="170" t="s">
        <v>34</v>
      </c>
      <c r="AB44" s="170" t="s">
        <v>35</v>
      </c>
      <c r="AC44" s="170" t="s">
        <v>36</v>
      </c>
      <c r="AD44" s="170" t="s">
        <v>37</v>
      </c>
      <c r="AE44" s="170" t="s">
        <v>38</v>
      </c>
      <c r="AF44" s="170" t="s">
        <v>39</v>
      </c>
      <c r="AG44" s="170" t="s">
        <v>40</v>
      </c>
      <c r="AH44" s="170" t="s">
        <v>41</v>
      </c>
      <c r="AI44" s="170" t="s">
        <v>42</v>
      </c>
      <c r="AJ44" s="170" t="s">
        <v>43</v>
      </c>
      <c r="AK44" s="170" t="s">
        <v>44</v>
      </c>
      <c r="AL44" s="170" t="s">
        <v>45</v>
      </c>
      <c r="AM44" s="170" t="s">
        <v>46</v>
      </c>
      <c r="AN44" s="170" t="s">
        <v>47</v>
      </c>
      <c r="AO44" s="170" t="s">
        <v>48</v>
      </c>
      <c r="AP44" s="170" t="s">
        <v>49</v>
      </c>
      <c r="AQ44" s="170" t="s">
        <v>50</v>
      </c>
      <c r="AR44" s="170" t="s">
        <v>51</v>
      </c>
      <c r="AS44" s="170" t="s">
        <v>52</v>
      </c>
      <c r="AT44" s="170" t="s">
        <v>53</v>
      </c>
      <c r="AU44" s="170" t="s">
        <v>54</v>
      </c>
      <c r="AV44" s="170" t="s">
        <v>55</v>
      </c>
      <c r="AW44" s="170" t="s">
        <v>56</v>
      </c>
      <c r="AX44" s="170" t="s">
        <v>57</v>
      </c>
      <c r="AY44" s="170" t="s">
        <v>58</v>
      </c>
      <c r="AZ44" s="170" t="s">
        <v>59</v>
      </c>
      <c r="BA44" s="170" t="s">
        <v>60</v>
      </c>
      <c r="BB44" s="170" t="s">
        <v>61</v>
      </c>
      <c r="BC44" s="170" t="s">
        <v>62</v>
      </c>
      <c r="BD44" s="170" t="s">
        <v>63</v>
      </c>
      <c r="BE44" s="170" t="s">
        <v>64</v>
      </c>
      <c r="BF44" s="170" t="s">
        <v>65</v>
      </c>
      <c r="BG44" s="170" t="s">
        <v>66</v>
      </c>
      <c r="BH44" s="170" t="s">
        <v>67</v>
      </c>
      <c r="BI44" s="170" t="s">
        <v>68</v>
      </c>
      <c r="BJ44" s="170" t="s">
        <v>69</v>
      </c>
      <c r="BK44" s="170" t="s">
        <v>70</v>
      </c>
      <c r="BL44" s="170" t="s">
        <v>71</v>
      </c>
      <c r="BM44" s="170" t="s">
        <v>72</v>
      </c>
      <c r="BN44" s="170" t="s">
        <v>73</v>
      </c>
      <c r="BO44" s="170" t="s">
        <v>74</v>
      </c>
      <c r="BP44" s="170" t="s">
        <v>75</v>
      </c>
      <c r="BQ44" s="170" t="s">
        <v>76</v>
      </c>
      <c r="BR44" s="170" t="s">
        <v>77</v>
      </c>
      <c r="BS44" s="170" t="s">
        <v>78</v>
      </c>
      <c r="BT44" s="170" t="s">
        <v>79</v>
      </c>
      <c r="BU44" s="170" t="s">
        <v>80</v>
      </c>
      <c r="BV44" s="170" t="s">
        <v>81</v>
      </c>
      <c r="BW44" s="170" t="s">
        <v>82</v>
      </c>
      <c r="BX44" s="170" t="s">
        <v>83</v>
      </c>
      <c r="BY44" s="170" t="s">
        <v>84</v>
      </c>
      <c r="BZ44" s="170" t="s">
        <v>85</v>
      </c>
      <c r="CA44" s="170" t="s">
        <v>86</v>
      </c>
      <c r="CB44" s="170" t="s">
        <v>87</v>
      </c>
      <c r="CC44" s="170" t="s">
        <v>88</v>
      </c>
      <c r="CD44" s="170" t="s">
        <v>89</v>
      </c>
      <c r="CE44" s="170" t="s">
        <v>90</v>
      </c>
    </row>
    <row r="45" spans="1:83" ht="12" customHeight="1">
      <c r="A45" s="175"/>
      <c r="B45" s="240" t="s">
        <v>91</v>
      </c>
      <c r="C45" s="182" t="s">
        <v>92</v>
      </c>
      <c r="D45" s="170" t="s">
        <v>93</v>
      </c>
      <c r="E45" s="170" t="s">
        <v>94</v>
      </c>
      <c r="F45" s="170" t="s">
        <v>95</v>
      </c>
      <c r="G45" s="170" t="s">
        <v>96</v>
      </c>
      <c r="H45" s="170" t="s">
        <v>97</v>
      </c>
      <c r="I45" s="170" t="s">
        <v>98</v>
      </c>
      <c r="J45" s="170" t="s">
        <v>99</v>
      </c>
      <c r="K45" s="170" t="s">
        <v>100</v>
      </c>
      <c r="L45" s="170" t="s">
        <v>101</v>
      </c>
      <c r="M45" s="170" t="s">
        <v>102</v>
      </c>
      <c r="N45" s="170" t="s">
        <v>103</v>
      </c>
      <c r="O45" s="170" t="s">
        <v>104</v>
      </c>
      <c r="P45" s="170" t="s">
        <v>105</v>
      </c>
      <c r="Q45" s="170" t="s">
        <v>106</v>
      </c>
      <c r="R45" s="170" t="s">
        <v>107</v>
      </c>
      <c r="S45" s="170" t="s">
        <v>108</v>
      </c>
      <c r="T45" s="170" t="s">
        <v>1194</v>
      </c>
      <c r="U45" s="170" t="s">
        <v>109</v>
      </c>
      <c r="V45" s="170" t="s">
        <v>110</v>
      </c>
      <c r="W45" s="170" t="s">
        <v>111</v>
      </c>
      <c r="X45" s="170" t="s">
        <v>112</v>
      </c>
      <c r="Y45" s="170" t="s">
        <v>113</v>
      </c>
      <c r="Z45" s="170" t="s">
        <v>113</v>
      </c>
      <c r="AA45" s="170" t="s">
        <v>114</v>
      </c>
      <c r="AB45" s="170" t="s">
        <v>115</v>
      </c>
      <c r="AC45" s="170" t="s">
        <v>116</v>
      </c>
      <c r="AD45" s="170" t="s">
        <v>117</v>
      </c>
      <c r="AE45" s="170" t="s">
        <v>96</v>
      </c>
      <c r="AF45" s="170" t="s">
        <v>97</v>
      </c>
      <c r="AG45" s="170" t="s">
        <v>118</v>
      </c>
      <c r="AH45" s="170" t="s">
        <v>119</v>
      </c>
      <c r="AI45" s="170" t="s">
        <v>120</v>
      </c>
      <c r="AJ45" s="170" t="s">
        <v>121</v>
      </c>
      <c r="AK45" s="170" t="s">
        <v>122</v>
      </c>
      <c r="AL45" s="170" t="s">
        <v>123</v>
      </c>
      <c r="AM45" s="170" t="s">
        <v>124</v>
      </c>
      <c r="AN45" s="170" t="s">
        <v>110</v>
      </c>
      <c r="AO45" s="170" t="s">
        <v>125</v>
      </c>
      <c r="AP45" s="170" t="s">
        <v>126</v>
      </c>
      <c r="AQ45" s="170" t="s">
        <v>127</v>
      </c>
      <c r="AR45" s="170" t="s">
        <v>128</v>
      </c>
      <c r="AS45" s="170" t="s">
        <v>129</v>
      </c>
      <c r="AT45" s="170" t="s">
        <v>130</v>
      </c>
      <c r="AU45" s="170" t="s">
        <v>131</v>
      </c>
      <c r="AV45" s="170" t="s">
        <v>132</v>
      </c>
      <c r="AW45" s="170" t="s">
        <v>133</v>
      </c>
      <c r="AX45" s="170" t="s">
        <v>134</v>
      </c>
      <c r="AY45" s="170" t="s">
        <v>135</v>
      </c>
      <c r="AZ45" s="170" t="s">
        <v>136</v>
      </c>
      <c r="BA45" s="170" t="s">
        <v>137</v>
      </c>
      <c r="BB45" s="170" t="s">
        <v>138</v>
      </c>
      <c r="BC45" s="170" t="s">
        <v>108</v>
      </c>
      <c r="BD45" s="170" t="s">
        <v>139</v>
      </c>
      <c r="BE45" s="170" t="s">
        <v>140</v>
      </c>
      <c r="BF45" s="170" t="s">
        <v>141</v>
      </c>
      <c r="BG45" s="170" t="s">
        <v>142</v>
      </c>
      <c r="BH45" s="170" t="s">
        <v>143</v>
      </c>
      <c r="BI45" s="170" t="s">
        <v>144</v>
      </c>
      <c r="BJ45" s="170" t="s">
        <v>145</v>
      </c>
      <c r="BK45" s="170" t="s">
        <v>146</v>
      </c>
      <c r="BL45" s="170" t="s">
        <v>147</v>
      </c>
      <c r="BM45" s="170" t="s">
        <v>132</v>
      </c>
      <c r="BN45" s="170" t="s">
        <v>148</v>
      </c>
      <c r="BO45" s="170" t="s">
        <v>149</v>
      </c>
      <c r="BP45" s="170" t="s">
        <v>150</v>
      </c>
      <c r="BQ45" s="170" t="s">
        <v>151</v>
      </c>
      <c r="BR45" s="170" t="s">
        <v>152</v>
      </c>
      <c r="BS45" s="170" t="s">
        <v>153</v>
      </c>
      <c r="BT45" s="170" t="s">
        <v>154</v>
      </c>
      <c r="BU45" s="170" t="s">
        <v>155</v>
      </c>
      <c r="BV45" s="170" t="s">
        <v>155</v>
      </c>
      <c r="BW45" s="170" t="s">
        <v>155</v>
      </c>
      <c r="BX45" s="170" t="s">
        <v>156</v>
      </c>
      <c r="BY45" s="170" t="s">
        <v>157</v>
      </c>
      <c r="BZ45" s="170" t="s">
        <v>158</v>
      </c>
      <c r="CA45" s="170" t="s">
        <v>159</v>
      </c>
      <c r="CB45" s="170" t="s">
        <v>160</v>
      </c>
      <c r="CC45" s="170" t="s">
        <v>132</v>
      </c>
      <c r="CD45" s="170"/>
      <c r="CE45" s="170" t="s">
        <v>161</v>
      </c>
    </row>
    <row r="46" spans="1:83" ht="12.65" customHeight="1">
      <c r="A46" s="175" t="s">
        <v>3</v>
      </c>
      <c r="B46" s="170" t="s">
        <v>162</v>
      </c>
      <c r="C46" s="182" t="s">
        <v>163</v>
      </c>
      <c r="D46" s="170" t="s">
        <v>163</v>
      </c>
      <c r="E46" s="170" t="s">
        <v>163</v>
      </c>
      <c r="F46" s="170" t="s">
        <v>164</v>
      </c>
      <c r="G46" s="170" t="s">
        <v>165</v>
      </c>
      <c r="H46" s="170" t="s">
        <v>163</v>
      </c>
      <c r="I46" s="170" t="s">
        <v>166</v>
      </c>
      <c r="J46" s="170"/>
      <c r="K46" s="170" t="s">
        <v>157</v>
      </c>
      <c r="L46" s="170" t="s">
        <v>167</v>
      </c>
      <c r="M46" s="170" t="s">
        <v>168</v>
      </c>
      <c r="N46" s="170" t="s">
        <v>169</v>
      </c>
      <c r="O46" s="170" t="s">
        <v>170</v>
      </c>
      <c r="P46" s="170" t="s">
        <v>169</v>
      </c>
      <c r="Q46" s="170" t="s">
        <v>171</v>
      </c>
      <c r="R46" s="170"/>
      <c r="S46" s="170" t="s">
        <v>169</v>
      </c>
      <c r="T46" s="170" t="s">
        <v>172</v>
      </c>
      <c r="U46" s="170"/>
      <c r="V46" s="170" t="s">
        <v>173</v>
      </c>
      <c r="W46" s="170" t="s">
        <v>174</v>
      </c>
      <c r="X46" s="170" t="s">
        <v>175</v>
      </c>
      <c r="Y46" s="170" t="s">
        <v>176</v>
      </c>
      <c r="Z46" s="170" t="s">
        <v>177</v>
      </c>
      <c r="AA46" s="170" t="s">
        <v>178</v>
      </c>
      <c r="AB46" s="170"/>
      <c r="AC46" s="170" t="s">
        <v>172</v>
      </c>
      <c r="AD46" s="170"/>
      <c r="AE46" s="170" t="s">
        <v>172</v>
      </c>
      <c r="AF46" s="170" t="s">
        <v>179</v>
      </c>
      <c r="AG46" s="170" t="s">
        <v>171</v>
      </c>
      <c r="AH46" s="170"/>
      <c r="AI46" s="170" t="s">
        <v>180</v>
      </c>
      <c r="AJ46" s="170"/>
      <c r="AK46" s="170" t="s">
        <v>172</v>
      </c>
      <c r="AL46" s="170" t="s">
        <v>172</v>
      </c>
      <c r="AM46" s="170" t="s">
        <v>172</v>
      </c>
      <c r="AN46" s="170" t="s">
        <v>181</v>
      </c>
      <c r="AO46" s="170" t="s">
        <v>182</v>
      </c>
      <c r="AP46" s="170" t="s">
        <v>121</v>
      </c>
      <c r="AQ46" s="170" t="s">
        <v>183</v>
      </c>
      <c r="AR46" s="170" t="s">
        <v>169</v>
      </c>
      <c r="AS46" s="170"/>
      <c r="AT46" s="170" t="s">
        <v>184</v>
      </c>
      <c r="AU46" s="170" t="s">
        <v>185</v>
      </c>
      <c r="AV46" s="170" t="s">
        <v>186</v>
      </c>
      <c r="AW46" s="170" t="s">
        <v>187</v>
      </c>
      <c r="AX46" s="170" t="s">
        <v>188</v>
      </c>
      <c r="AY46" s="170"/>
      <c r="AZ46" s="170"/>
      <c r="BA46" s="170" t="s">
        <v>189</v>
      </c>
      <c r="BB46" s="170" t="s">
        <v>169</v>
      </c>
      <c r="BC46" s="170" t="s">
        <v>183</v>
      </c>
      <c r="BD46" s="170"/>
      <c r="BE46" s="170"/>
      <c r="BF46" s="170"/>
      <c r="BG46" s="170"/>
      <c r="BH46" s="170" t="s">
        <v>190</v>
      </c>
      <c r="BI46" s="170" t="s">
        <v>169</v>
      </c>
      <c r="BJ46" s="170"/>
      <c r="BK46" s="170" t="s">
        <v>191</v>
      </c>
      <c r="BL46" s="170"/>
      <c r="BM46" s="170" t="s">
        <v>192</v>
      </c>
      <c r="BN46" s="170" t="s">
        <v>193</v>
      </c>
      <c r="BO46" s="170" t="s">
        <v>194</v>
      </c>
      <c r="BP46" s="170" t="s">
        <v>195</v>
      </c>
      <c r="BQ46" s="170" t="s">
        <v>196</v>
      </c>
      <c r="BR46" s="170"/>
      <c r="BS46" s="170" t="s">
        <v>197</v>
      </c>
      <c r="BT46" s="170" t="s">
        <v>169</v>
      </c>
      <c r="BU46" s="170" t="s">
        <v>198</v>
      </c>
      <c r="BV46" s="170" t="s">
        <v>199</v>
      </c>
      <c r="BW46" s="170" t="s">
        <v>200</v>
      </c>
      <c r="BX46" s="170" t="s">
        <v>151</v>
      </c>
      <c r="BY46" s="170" t="s">
        <v>193</v>
      </c>
      <c r="BZ46" s="170" t="s">
        <v>152</v>
      </c>
      <c r="CA46" s="170" t="s">
        <v>201</v>
      </c>
      <c r="CB46" s="170" t="s">
        <v>201</v>
      </c>
      <c r="CC46" s="170" t="s">
        <v>202</v>
      </c>
      <c r="CD46" s="170"/>
      <c r="CE46" s="170" t="s">
        <v>203</v>
      </c>
    </row>
    <row r="47" spans="1:83" ht="12.65" customHeight="1">
      <c r="A47" s="175" t="s">
        <v>204</v>
      </c>
      <c r="B47" s="183"/>
      <c r="C47" s="184"/>
      <c r="D47" s="184"/>
      <c r="E47" s="184"/>
      <c r="F47" s="184"/>
      <c r="G47" s="184"/>
      <c r="H47" s="184"/>
      <c r="I47" s="184"/>
      <c r="J47" s="184"/>
      <c r="K47" s="184"/>
      <c r="L47" s="184"/>
      <c r="M47" s="184"/>
      <c r="N47" s="184"/>
      <c r="O47" s="184"/>
      <c r="P47" s="184"/>
      <c r="Q47" s="184"/>
      <c r="R47" s="184"/>
      <c r="S47" s="184"/>
      <c r="T47" s="184"/>
      <c r="U47" s="184"/>
      <c r="V47" s="184"/>
      <c r="W47" s="184"/>
      <c r="X47" s="184"/>
      <c r="Y47" s="184"/>
      <c r="Z47" s="184"/>
      <c r="AA47" s="184"/>
      <c r="AB47" s="184"/>
      <c r="AC47" s="184"/>
      <c r="AD47" s="184"/>
      <c r="AE47" s="184"/>
      <c r="AF47" s="184"/>
      <c r="AG47" s="184"/>
      <c r="AH47" s="184"/>
      <c r="AI47" s="184"/>
      <c r="AJ47" s="184"/>
      <c r="AK47" s="184"/>
      <c r="AL47" s="184"/>
      <c r="AM47" s="184"/>
      <c r="AN47" s="184"/>
      <c r="AO47" s="184"/>
      <c r="AP47" s="184"/>
      <c r="AQ47" s="184"/>
      <c r="AR47" s="184"/>
      <c r="AS47" s="184"/>
      <c r="AT47" s="184"/>
      <c r="AU47" s="184"/>
      <c r="AV47" s="184"/>
      <c r="AW47" s="184"/>
      <c r="AX47" s="184"/>
      <c r="AY47" s="184"/>
      <c r="AZ47" s="184"/>
      <c r="BA47" s="184"/>
      <c r="BB47" s="184"/>
      <c r="BC47" s="184"/>
      <c r="BD47" s="184"/>
      <c r="BE47" s="184"/>
      <c r="BF47" s="184"/>
      <c r="BG47" s="184"/>
      <c r="BH47" s="184"/>
      <c r="BI47" s="184"/>
      <c r="BJ47" s="184"/>
      <c r="BK47" s="184"/>
      <c r="BL47" s="184"/>
      <c r="BM47" s="184"/>
      <c r="BN47" s="184"/>
      <c r="BO47" s="184"/>
      <c r="BP47" s="184"/>
      <c r="BQ47" s="184"/>
      <c r="BR47" s="184"/>
      <c r="BS47" s="184"/>
      <c r="BT47" s="184"/>
      <c r="BU47" s="184"/>
      <c r="BV47" s="184"/>
      <c r="BW47" s="184"/>
      <c r="BX47" s="184"/>
      <c r="BY47" s="184"/>
      <c r="BZ47" s="184"/>
      <c r="CA47" s="184"/>
      <c r="CB47" s="184"/>
      <c r="CC47" s="184"/>
      <c r="CD47" s="195"/>
      <c r="CE47" s="195">
        <f>SUM(C47:CC47)</f>
        <v>0</v>
      </c>
    </row>
    <row r="48" spans="1:83" ht="12.65" customHeight="1">
      <c r="A48" s="175" t="s">
        <v>205</v>
      </c>
      <c r="B48" s="280">
        <v>1535311</v>
      </c>
      <c r="C48" s="241">
        <f>ROUND(((B48/CE61)*C61),0)</f>
        <v>0</v>
      </c>
      <c r="D48" s="241">
        <f>ROUND(((B48/CE61)*D61),0)</f>
        <v>0</v>
      </c>
      <c r="E48" s="195">
        <f>ROUND(((B48/CE61)*E61),0)</f>
        <v>18461</v>
      </c>
      <c r="F48" s="195">
        <f>ROUND(((B48/CE61)*F61),0)</f>
        <v>0</v>
      </c>
      <c r="G48" s="195">
        <f>ROUND(((B48/CE61)*G61),0)</f>
        <v>0</v>
      </c>
      <c r="H48" s="195">
        <f>ROUND(((B48/CE61)*H61),0)</f>
        <v>0</v>
      </c>
      <c r="I48" s="195">
        <f>ROUND(((B48/CE61)*I61),0)</f>
        <v>0</v>
      </c>
      <c r="J48" s="195">
        <f>ROUND(((B48/CE61)*J61),0)</f>
        <v>0</v>
      </c>
      <c r="K48" s="195">
        <f>ROUND(((B48/CE61)*K61),0)</f>
        <v>149467</v>
      </c>
      <c r="L48" s="195">
        <f>ROUND(((B48/CE61)*L61),0)</f>
        <v>341535</v>
      </c>
      <c r="M48" s="195">
        <f>ROUND(((B48/CE61)*M61),0)</f>
        <v>0</v>
      </c>
      <c r="N48" s="195">
        <f>ROUND(((B48/CE61)*N61),0)</f>
        <v>0</v>
      </c>
      <c r="O48" s="195">
        <f>ROUND(((B48/CE61)*O61),0)</f>
        <v>0</v>
      </c>
      <c r="P48" s="195">
        <f>ROUND(((B48/CE61)*P61),0)</f>
        <v>0</v>
      </c>
      <c r="Q48" s="195">
        <f>ROUND(((B48/CE61)*Q61),0)</f>
        <v>0</v>
      </c>
      <c r="R48" s="195">
        <f>ROUND(((B48/CE61)*R61),0)</f>
        <v>0</v>
      </c>
      <c r="S48" s="195">
        <f>ROUND(((B48/CE61)*S61),0)</f>
        <v>0</v>
      </c>
      <c r="T48" s="195">
        <f>ROUND(((B48/CE61)*T61),0)</f>
        <v>0</v>
      </c>
      <c r="U48" s="195">
        <f>ROUND(((B48/CE61)*U61),0)</f>
        <v>56432</v>
      </c>
      <c r="V48" s="195">
        <f>ROUND(((B48/CE61)*V61),0)</f>
        <v>0</v>
      </c>
      <c r="W48" s="195">
        <f>ROUND(((B48/CE61)*W61),0)</f>
        <v>5088</v>
      </c>
      <c r="X48" s="195">
        <f>ROUND(((B48/CE61)*X61),0)</f>
        <v>9859</v>
      </c>
      <c r="Y48" s="195">
        <f>ROUND(((B48/CE61)*Y61),0)</f>
        <v>27224</v>
      </c>
      <c r="Z48" s="195">
        <f>ROUND(((B48/CE61)*Z61),0)</f>
        <v>0</v>
      </c>
      <c r="AA48" s="195">
        <f>ROUND(((B48/CE61)*AA61),0)</f>
        <v>0</v>
      </c>
      <c r="AB48" s="195">
        <f>ROUND(((B48/CE61)*AB61),0)</f>
        <v>2703</v>
      </c>
      <c r="AC48" s="195">
        <f>ROUND(((B48/CE61)*AC61),0)</f>
        <v>22057</v>
      </c>
      <c r="AD48" s="195">
        <f>ROUND(((B48/CE61)*AD61),0)</f>
        <v>0</v>
      </c>
      <c r="AE48" s="195">
        <f>ROUND(((B48/CE61)*AE61),0)</f>
        <v>58483</v>
      </c>
      <c r="AF48" s="195">
        <f>ROUND(((B48/CE61)*AF61),0)</f>
        <v>0</v>
      </c>
      <c r="AG48" s="195">
        <f>ROUND(((B48/CE61)*AG61),0)</f>
        <v>13045</v>
      </c>
      <c r="AH48" s="195">
        <f>ROUND(((B48/CE61)*AH61),0)</f>
        <v>0</v>
      </c>
      <c r="AI48" s="195">
        <f>ROUND(((B48/CE61)*AI61),0)</f>
        <v>0</v>
      </c>
      <c r="AJ48" s="195">
        <f>ROUND(((B48/CE61)*AJ61),0)</f>
        <v>314485</v>
      </c>
      <c r="AK48" s="195">
        <f>ROUND(((B48/CE61)*AK61),0)</f>
        <v>34628</v>
      </c>
      <c r="AL48" s="195">
        <f>ROUND(((B48/CE61)*AL61),0)</f>
        <v>14221</v>
      </c>
      <c r="AM48" s="195">
        <f>ROUND(((B48/CE61)*AM61),0)</f>
        <v>0</v>
      </c>
      <c r="AN48" s="195">
        <f>ROUND(((B48/CE61)*AN61),0)</f>
        <v>0</v>
      </c>
      <c r="AO48" s="195">
        <f>ROUND(((B48/CE61)*AO61),0)</f>
        <v>1997</v>
      </c>
      <c r="AP48" s="195">
        <f>ROUND(((B48/CE61)*AP61),0)</f>
        <v>0</v>
      </c>
      <c r="AQ48" s="195">
        <f>ROUND(((B48/CE61)*AQ61),0)</f>
        <v>0</v>
      </c>
      <c r="AR48" s="195">
        <f>ROUND(((B48/CE61)*AR61),0)</f>
        <v>0</v>
      </c>
      <c r="AS48" s="195">
        <f>ROUND(((B48/CE61)*AS61),0)</f>
        <v>0</v>
      </c>
      <c r="AT48" s="195">
        <f>ROUND(((B48/CE61)*AT61),0)</f>
        <v>0</v>
      </c>
      <c r="AU48" s="195">
        <f>ROUND(((B48/CE61)*AU61),0)</f>
        <v>0</v>
      </c>
      <c r="AV48" s="195">
        <f>ROUND(((B48/CE61)*AV61),0)</f>
        <v>3825</v>
      </c>
      <c r="AW48" s="195">
        <f>ROUND(((B48/CE61)*AW61),0)</f>
        <v>0</v>
      </c>
      <c r="AX48" s="195">
        <f>ROUND(((B48/CE61)*AX61),0)</f>
        <v>0</v>
      </c>
      <c r="AY48" s="195">
        <f>ROUND(((B48/CE61)*AY61),0)</f>
        <v>96485</v>
      </c>
      <c r="AZ48" s="195">
        <f>ROUND(((B48/CE61)*AZ61),0)</f>
        <v>0</v>
      </c>
      <c r="BA48" s="195">
        <f>ROUND(((B48/CE61)*BA61),0)</f>
        <v>5841</v>
      </c>
      <c r="BB48" s="195">
        <f>ROUND(((B48/CE61)*BB61),0)</f>
        <v>16175</v>
      </c>
      <c r="BC48" s="195">
        <f>ROUND(((B48/CE61)*BC61),0)</f>
        <v>0</v>
      </c>
      <c r="BD48" s="195">
        <f>ROUND(((B48/CE61)*BD61),0)</f>
        <v>10703</v>
      </c>
      <c r="BE48" s="195">
        <f>ROUND(((B48/CE61)*BE61),0)</f>
        <v>21601</v>
      </c>
      <c r="BF48" s="195">
        <f>ROUND(((B48/CE61)*BF61),0)</f>
        <v>43815</v>
      </c>
      <c r="BG48" s="195">
        <f>ROUND(((B48/CE61)*BG61),0)</f>
        <v>0</v>
      </c>
      <c r="BH48" s="195">
        <f>ROUND(((B48/CE61)*BH61),0)</f>
        <v>29095</v>
      </c>
      <c r="BI48" s="195">
        <f>ROUND(((B48/CE61)*BI61),0)</f>
        <v>0</v>
      </c>
      <c r="BJ48" s="195">
        <f>ROUND(((B48/CE61)*BJ61),0)</f>
        <v>47966</v>
      </c>
      <c r="BK48" s="195">
        <f>ROUND(((B48/CE61)*BK61),0)</f>
        <v>44912</v>
      </c>
      <c r="BL48" s="195">
        <f>ROUND(((B48/CE61)*BL61),0)</f>
        <v>0</v>
      </c>
      <c r="BM48" s="195">
        <f>ROUND(((B48/CE61)*BM61),0)</f>
        <v>0</v>
      </c>
      <c r="BN48" s="195">
        <f>ROUND(((B48/CE61)*BN61),0)</f>
        <v>77169</v>
      </c>
      <c r="BO48" s="195">
        <f>ROUND(((B48/CE61)*BO61),0)</f>
        <v>0</v>
      </c>
      <c r="BP48" s="195">
        <f>ROUND(((B48/CE61)*BP61),0)</f>
        <v>2548</v>
      </c>
      <c r="BQ48" s="195">
        <f>ROUND(((B48/CE61)*BQ61),0)</f>
        <v>0</v>
      </c>
      <c r="BR48" s="195">
        <f>ROUND(((B48/CE61)*BR61),0)</f>
        <v>0</v>
      </c>
      <c r="BS48" s="195">
        <f>ROUND(((B48/CE61)*BS61),0)</f>
        <v>0</v>
      </c>
      <c r="BT48" s="195">
        <f>ROUND(((B48/CE61)*BT61),0)</f>
        <v>0</v>
      </c>
      <c r="BU48" s="195">
        <f>ROUND(((B48/CE61)*BU61),0)</f>
        <v>0</v>
      </c>
      <c r="BV48" s="195">
        <f>ROUND(((B48/CE61)*BV61),0)</f>
        <v>25710</v>
      </c>
      <c r="BW48" s="195">
        <f>ROUND(((B48/CE61)*BW61),0)</f>
        <v>0</v>
      </c>
      <c r="BX48" s="195">
        <f>ROUND(((B48/CE61)*BX61),0)</f>
        <v>0</v>
      </c>
      <c r="BY48" s="195">
        <f>ROUND(((B48/CE61)*BY61),0)</f>
        <v>39780</v>
      </c>
      <c r="BZ48" s="195">
        <f>ROUND(((B48/CE61)*BZ61),0)</f>
        <v>0</v>
      </c>
      <c r="CA48" s="195">
        <f>ROUND(((B48/CE61)*CA61),0)</f>
        <v>0</v>
      </c>
      <c r="CB48" s="195">
        <f>ROUND(((B48/CE61)*CB61),0)</f>
        <v>0</v>
      </c>
      <c r="CC48" s="195">
        <f>ROUND(((B48/CE61)*CC61),0)</f>
        <v>0</v>
      </c>
      <c r="CD48" s="195"/>
      <c r="CE48" s="195">
        <f>SUM(C48:CD48)</f>
        <v>1535310</v>
      </c>
    </row>
    <row r="49" spans="1:84" ht="12.65" customHeight="1">
      <c r="A49" s="175" t="s">
        <v>206</v>
      </c>
      <c r="B49" s="195">
        <f>B47+B48</f>
        <v>1535311</v>
      </c>
      <c r="C49" s="195"/>
      <c r="D49" s="195"/>
      <c r="E49" s="195"/>
      <c r="F49" s="195"/>
      <c r="G49" s="195"/>
      <c r="H49" s="195"/>
      <c r="I49" s="195"/>
      <c r="J49" s="195"/>
      <c r="K49" s="195"/>
      <c r="L49" s="195"/>
      <c r="M49" s="195"/>
      <c r="N49" s="195"/>
      <c r="O49" s="195"/>
      <c r="P49" s="195"/>
      <c r="Q49" s="195"/>
      <c r="R49" s="195"/>
      <c r="S49" s="195"/>
      <c r="T49" s="195"/>
      <c r="U49" s="195"/>
      <c r="V49" s="195"/>
      <c r="W49" s="195"/>
      <c r="X49" s="195"/>
      <c r="Y49" s="195"/>
      <c r="Z49" s="195"/>
      <c r="AA49" s="195"/>
      <c r="AB49" s="195"/>
      <c r="AC49" s="195"/>
      <c r="AD49" s="195"/>
      <c r="AE49" s="195"/>
      <c r="AF49" s="195"/>
      <c r="AG49" s="195"/>
      <c r="AH49" s="195"/>
      <c r="AI49" s="195"/>
      <c r="AJ49" s="195"/>
      <c r="AK49" s="195"/>
      <c r="AL49" s="195"/>
      <c r="AM49" s="195"/>
      <c r="AN49" s="195"/>
      <c r="AO49" s="195"/>
      <c r="AP49" s="195"/>
      <c r="AQ49" s="195"/>
      <c r="AR49" s="195"/>
      <c r="AS49" s="195"/>
      <c r="AT49" s="195"/>
      <c r="AU49" s="195"/>
      <c r="AV49" s="195"/>
      <c r="AW49" s="195"/>
      <c r="AX49" s="195"/>
      <c r="AY49" s="195"/>
      <c r="AZ49" s="195"/>
      <c r="BA49" s="195"/>
      <c r="BB49" s="195"/>
      <c r="BC49" s="195"/>
      <c r="BD49" s="195"/>
      <c r="BE49" s="195"/>
      <c r="BF49" s="195"/>
      <c r="BG49" s="195"/>
      <c r="BH49" s="195"/>
      <c r="BI49" s="195"/>
      <c r="BJ49" s="195"/>
      <c r="BK49" s="195"/>
      <c r="BL49" s="195"/>
      <c r="BM49" s="195"/>
      <c r="BN49" s="195"/>
      <c r="BO49" s="195"/>
      <c r="BP49" s="195"/>
      <c r="BQ49" s="195"/>
      <c r="BR49" s="195"/>
      <c r="BS49" s="195"/>
      <c r="BT49" s="195"/>
      <c r="BU49" s="195"/>
      <c r="BV49" s="195"/>
      <c r="BW49" s="195"/>
      <c r="BX49" s="195"/>
      <c r="BY49" s="195"/>
      <c r="BZ49" s="195"/>
      <c r="CA49" s="195"/>
      <c r="CB49" s="195"/>
      <c r="CC49" s="195"/>
      <c r="CD49" s="195"/>
      <c r="CE49" s="195"/>
    </row>
    <row r="50" spans="1:84" ht="12.65" customHeight="1">
      <c r="A50" s="175" t="s">
        <v>6</v>
      </c>
      <c r="B50" s="195"/>
      <c r="C50" s="195"/>
      <c r="D50" s="195"/>
      <c r="E50" s="195"/>
      <c r="F50" s="195"/>
      <c r="G50" s="195"/>
      <c r="H50" s="195"/>
      <c r="I50" s="195"/>
      <c r="J50" s="195"/>
      <c r="K50" s="195"/>
      <c r="L50" s="195"/>
      <c r="M50" s="195"/>
      <c r="N50" s="195"/>
      <c r="O50" s="195"/>
      <c r="P50" s="195"/>
      <c r="Q50" s="195"/>
      <c r="R50" s="195"/>
      <c r="S50" s="195"/>
      <c r="T50" s="195"/>
      <c r="U50" s="195"/>
      <c r="V50" s="195"/>
      <c r="W50" s="195"/>
      <c r="X50" s="195"/>
      <c r="Y50" s="195"/>
      <c r="Z50" s="195"/>
      <c r="AA50" s="195"/>
      <c r="AB50" s="195"/>
      <c r="AC50" s="195"/>
      <c r="AD50" s="195"/>
      <c r="AE50" s="195"/>
      <c r="AF50" s="195"/>
      <c r="AG50" s="195"/>
      <c r="AH50" s="195"/>
      <c r="AI50" s="195"/>
      <c r="AJ50" s="195"/>
      <c r="AK50" s="195"/>
      <c r="AL50" s="195"/>
      <c r="AM50" s="195"/>
      <c r="AN50" s="195"/>
      <c r="AO50" s="195"/>
      <c r="AP50" s="195"/>
      <c r="AQ50" s="195"/>
      <c r="AR50" s="195"/>
      <c r="AS50" s="195"/>
      <c r="AT50" s="195"/>
      <c r="AU50" s="195"/>
      <c r="AV50" s="195"/>
      <c r="AW50" s="195"/>
      <c r="AX50" s="195"/>
      <c r="AY50" s="195"/>
      <c r="AZ50" s="195"/>
      <c r="BA50" s="195"/>
      <c r="BB50" s="195"/>
      <c r="BC50" s="195"/>
      <c r="BD50" s="195"/>
      <c r="BE50" s="195"/>
      <c r="BF50" s="195"/>
      <c r="BG50" s="195"/>
      <c r="BH50" s="195"/>
      <c r="BI50" s="195"/>
      <c r="BJ50" s="195"/>
      <c r="BK50" s="195"/>
      <c r="BL50" s="195"/>
      <c r="BM50" s="195"/>
      <c r="BN50" s="195"/>
      <c r="BO50" s="195"/>
      <c r="BP50" s="195"/>
      <c r="BQ50" s="195"/>
      <c r="BR50" s="195"/>
      <c r="BS50" s="195"/>
      <c r="BT50" s="195"/>
      <c r="BU50" s="195"/>
      <c r="BV50" s="195"/>
      <c r="BW50" s="195"/>
      <c r="BX50" s="195"/>
      <c r="BY50" s="195"/>
      <c r="BZ50" s="195"/>
      <c r="CA50" s="195"/>
      <c r="CB50" s="195"/>
      <c r="CC50" s="195"/>
      <c r="CD50" s="195"/>
      <c r="CE50" s="195"/>
    </row>
    <row r="51" spans="1:84" ht="12.65" customHeight="1">
      <c r="A51" s="171" t="s">
        <v>207</v>
      </c>
      <c r="B51" s="184"/>
      <c r="C51" s="184"/>
      <c r="D51" s="184"/>
      <c r="E51" s="184"/>
      <c r="F51" s="184"/>
      <c r="G51" s="184"/>
      <c r="H51" s="184"/>
      <c r="I51" s="184"/>
      <c r="J51" s="184"/>
      <c r="K51" s="184"/>
      <c r="L51" s="184"/>
      <c r="M51" s="184"/>
      <c r="N51" s="184"/>
      <c r="O51" s="184"/>
      <c r="P51" s="184"/>
      <c r="Q51" s="184"/>
      <c r="R51" s="184"/>
      <c r="S51" s="184"/>
      <c r="T51" s="184"/>
      <c r="U51" s="184"/>
      <c r="V51" s="184"/>
      <c r="W51" s="184"/>
      <c r="X51" s="184"/>
      <c r="Y51" s="184"/>
      <c r="Z51" s="184"/>
      <c r="AA51" s="184"/>
      <c r="AB51" s="184"/>
      <c r="AC51" s="184"/>
      <c r="AD51" s="184"/>
      <c r="AE51" s="184"/>
      <c r="AF51" s="184"/>
      <c r="AG51" s="184"/>
      <c r="AH51" s="184"/>
      <c r="AI51" s="184"/>
      <c r="AJ51" s="184"/>
      <c r="AK51" s="184"/>
      <c r="AL51" s="184"/>
      <c r="AM51" s="184"/>
      <c r="AN51" s="184"/>
      <c r="AO51" s="184"/>
      <c r="AP51" s="184"/>
      <c r="AQ51" s="184"/>
      <c r="AR51" s="184"/>
      <c r="AS51" s="184"/>
      <c r="AT51" s="184"/>
      <c r="AU51" s="184"/>
      <c r="AV51" s="184"/>
      <c r="AW51" s="184"/>
      <c r="AX51" s="184"/>
      <c r="AY51" s="184"/>
      <c r="AZ51" s="184"/>
      <c r="BA51" s="184"/>
      <c r="BB51" s="184"/>
      <c r="BC51" s="184"/>
      <c r="BD51" s="184"/>
      <c r="BE51" s="184"/>
      <c r="BF51" s="184"/>
      <c r="BG51" s="184"/>
      <c r="BH51" s="184"/>
      <c r="BI51" s="184"/>
      <c r="BJ51" s="184"/>
      <c r="BK51" s="184"/>
      <c r="BL51" s="184"/>
      <c r="BM51" s="184"/>
      <c r="BN51" s="184"/>
      <c r="BO51" s="184"/>
      <c r="BP51" s="184"/>
      <c r="BQ51" s="184"/>
      <c r="BR51" s="184"/>
      <c r="BS51" s="184"/>
      <c r="BT51" s="184"/>
      <c r="BU51" s="184"/>
      <c r="BV51" s="184"/>
      <c r="BW51" s="184"/>
      <c r="BX51" s="184"/>
      <c r="BY51" s="184"/>
      <c r="BZ51" s="184"/>
      <c r="CA51" s="184"/>
      <c r="CB51" s="184"/>
      <c r="CC51" s="184"/>
      <c r="CD51" s="195"/>
      <c r="CE51" s="195">
        <f>SUM(C51:CD51)</f>
        <v>0</v>
      </c>
    </row>
    <row r="52" spans="1:84" ht="12.65" customHeight="1">
      <c r="A52" s="171" t="s">
        <v>208</v>
      </c>
      <c r="B52" s="281">
        <v>1187550.75</v>
      </c>
      <c r="C52" s="195">
        <f>ROUND((B52/(CE76+CF76)*C76),0)</f>
        <v>0</v>
      </c>
      <c r="D52" s="195">
        <f>ROUND((B52/(CE76+CF76)*D76),0)</f>
        <v>0</v>
      </c>
      <c r="E52" s="195">
        <f>ROUND((B52/(CE76+CF76)*E76),0)</f>
        <v>7669</v>
      </c>
      <c r="F52" s="195">
        <f>ROUND((B52/(CE76+CF76)*F76),0)</f>
        <v>0</v>
      </c>
      <c r="G52" s="195">
        <f>ROUND((B52/(CE76+CF76)*G76),0)</f>
        <v>0</v>
      </c>
      <c r="H52" s="195">
        <f>ROUND((B52/(CE76+CF76)*H76),0)</f>
        <v>0</v>
      </c>
      <c r="I52" s="195">
        <f>ROUND((B52/(CE76+CF76)*I76),0)</f>
        <v>0</v>
      </c>
      <c r="J52" s="195">
        <f>ROUND((B52/(CE76+CF76)*J76),0)</f>
        <v>0</v>
      </c>
      <c r="K52" s="195">
        <f>ROUND((B52/(CE76+CF76)*K76),0)</f>
        <v>86431</v>
      </c>
      <c r="L52" s="195">
        <f>ROUND((B52/(CE76+CF76)*L76),0)</f>
        <v>141896</v>
      </c>
      <c r="M52" s="195">
        <f>ROUND((B52/(CE76+CF76)*M76),0)</f>
        <v>0</v>
      </c>
      <c r="N52" s="195">
        <f>ROUND((B52/(CE76+CF76)*N76),0)</f>
        <v>0</v>
      </c>
      <c r="O52" s="195">
        <f>ROUND((B52/(CE76+CF76)*O76),0)</f>
        <v>0</v>
      </c>
      <c r="P52" s="195">
        <f>ROUND((B52/(CE76+CF76)*P76),0)</f>
        <v>0</v>
      </c>
      <c r="Q52" s="195">
        <f>ROUND((B52/(CE76+CF76)*Q76),0)</f>
        <v>0</v>
      </c>
      <c r="R52" s="195">
        <f>ROUND((B52/(CE76+CF76)*R76),0)</f>
        <v>0</v>
      </c>
      <c r="S52" s="195">
        <f>ROUND((B52/(CE76+CF76)*S76),0)</f>
        <v>0</v>
      </c>
      <c r="T52" s="195">
        <f>ROUND((B52/(CE76+CF76)*T76),0)</f>
        <v>0</v>
      </c>
      <c r="U52" s="195">
        <f>ROUND((B52/(CE76+CF76)*U76),0)</f>
        <v>18230</v>
      </c>
      <c r="V52" s="195">
        <f>ROUND((B52/(CE76+CF76)*V76),0)</f>
        <v>0</v>
      </c>
      <c r="W52" s="195">
        <f>ROUND((B52/(CE76+CF76)*W76),0)</f>
        <v>3533</v>
      </c>
      <c r="X52" s="195">
        <f>ROUND((B52/(CE76+CF76)*X76),0)</f>
        <v>6834</v>
      </c>
      <c r="Y52" s="195">
        <f>ROUND((B52/(CE76+CF76)*Y76),0)</f>
        <v>18890</v>
      </c>
      <c r="Z52" s="195">
        <f>ROUND((B52/(CE76+CF76)*Z76),0)</f>
        <v>0</v>
      </c>
      <c r="AA52" s="195">
        <f>ROUND((B52/(CE76+CF76)*AA76),0)</f>
        <v>0</v>
      </c>
      <c r="AB52" s="195">
        <f>ROUND((B52/(CE76+CF76)*AB76),0)</f>
        <v>7474</v>
      </c>
      <c r="AC52" s="195">
        <f>ROUND((B52/(CE76+CF76)*AC76),0)</f>
        <v>8329</v>
      </c>
      <c r="AD52" s="195">
        <f>ROUND((B52/(CE76+CF76)*AD76),0)</f>
        <v>0</v>
      </c>
      <c r="AE52" s="195">
        <f>ROUND((B52/(CE76+CF76)*AE76),0)</f>
        <v>87246</v>
      </c>
      <c r="AF52" s="195">
        <f>ROUND((B52/(CE76+CF76)*AF76),0)</f>
        <v>0</v>
      </c>
      <c r="AG52" s="195">
        <f>ROUND((B52/(CE76+CF76)*AG76),0)</f>
        <v>30829</v>
      </c>
      <c r="AH52" s="195">
        <f>ROUND((B52/(CE76+CF76)*AH76),0)</f>
        <v>0</v>
      </c>
      <c r="AI52" s="195">
        <f>ROUND((B52/(CE76+CF76)*AI76),0)</f>
        <v>0</v>
      </c>
      <c r="AJ52" s="195">
        <f>ROUND((B52/(CE76+CF76)*AJ76),0)</f>
        <v>80141</v>
      </c>
      <c r="AK52" s="195">
        <f>ROUND((B52/(CE76+CF76)*AK76),0)</f>
        <v>3514</v>
      </c>
      <c r="AL52" s="195">
        <f>ROUND((B52/(CE76+CF76)*AL76),0)</f>
        <v>2640</v>
      </c>
      <c r="AM52" s="195">
        <f>ROUND((B52/(CE76+CF76)*AM76),0)</f>
        <v>0</v>
      </c>
      <c r="AN52" s="195">
        <f>ROUND((B52/(CE76+CF76)*AN76),0)</f>
        <v>0</v>
      </c>
      <c r="AO52" s="195">
        <f>ROUND((B52/(CE76+CF76)*AO76),0)</f>
        <v>835</v>
      </c>
      <c r="AP52" s="195">
        <f>ROUND((B52/(CE76+CF76)*AP76),0)</f>
        <v>0</v>
      </c>
      <c r="AQ52" s="195">
        <f>ROUND((B52/(CE76+CF76)*AQ76),0)</f>
        <v>0</v>
      </c>
      <c r="AR52" s="195">
        <f>ROUND((B52/(CE76+CF76)*AR76),0)</f>
        <v>0</v>
      </c>
      <c r="AS52" s="195">
        <f>ROUND((B52/(CE76+CF76)*AS76),0)</f>
        <v>0</v>
      </c>
      <c r="AT52" s="195">
        <f>ROUND((B52/(CE76+CF76)*AT76),0)</f>
        <v>0</v>
      </c>
      <c r="AU52" s="195">
        <f>ROUND((B52/(CE76+CF76)*AU76),0)</f>
        <v>0</v>
      </c>
      <c r="AV52" s="195">
        <f>ROUND((B52/(CE76+CF76)*AV76),0)</f>
        <v>26869</v>
      </c>
      <c r="AW52" s="195">
        <f>ROUND((B52/(CE76+CF76)*AW76),0)</f>
        <v>0</v>
      </c>
      <c r="AX52" s="195">
        <f>ROUND((B52/(CE76+CF76)*AX76),0)</f>
        <v>0</v>
      </c>
      <c r="AY52" s="195">
        <f>ROUND((B52/(CE76+CF76)*AY76),0)</f>
        <v>40129</v>
      </c>
      <c r="AZ52" s="195">
        <f>ROUND((B52/(CE76+CF76)*AZ76),0)</f>
        <v>0</v>
      </c>
      <c r="BA52" s="195">
        <f>ROUND((B52/(CE76+CF76)*BA76),0)</f>
        <v>22714</v>
      </c>
      <c r="BB52" s="195">
        <f>ROUND((B52/(CE76+CF76)*BB76),0)</f>
        <v>6853</v>
      </c>
      <c r="BC52" s="195">
        <f>ROUND((B52/(CE76+CF76)*BC76),0)</f>
        <v>0</v>
      </c>
      <c r="BD52" s="195">
        <f>ROUND((B52/(CE76+CF76)*BD76),0)</f>
        <v>0</v>
      </c>
      <c r="BE52" s="195">
        <f>ROUND((B52/(CE76+CF76)*BE76),0)</f>
        <v>364419</v>
      </c>
      <c r="BF52" s="195">
        <f>ROUND((B52/(CE76+CF76)*BF76),0)</f>
        <v>76879</v>
      </c>
      <c r="BG52" s="195">
        <f>ROUND((B52/(CE76+CF76)*BG76),0)</f>
        <v>0</v>
      </c>
      <c r="BH52" s="195">
        <f>ROUND((B52/(CE76+CF76)*BH76),0)</f>
        <v>6504</v>
      </c>
      <c r="BI52" s="195">
        <f>ROUND((B52/(CE76+CF76)*BI76),0)</f>
        <v>0</v>
      </c>
      <c r="BJ52" s="195">
        <f>ROUND((B52/(CE76+CF76)*BJ76),0)</f>
        <v>6484</v>
      </c>
      <c r="BK52" s="195">
        <f>ROUND((B52/(CE76+CF76)*BK76),0)</f>
        <v>0</v>
      </c>
      <c r="BL52" s="195">
        <f>ROUND((B52/(CE76+CF76)*BL76),0)</f>
        <v>0</v>
      </c>
      <c r="BM52" s="195">
        <f>ROUND((B52/(CE76+CF76)*BM76),0)</f>
        <v>0</v>
      </c>
      <c r="BN52" s="195">
        <f>ROUND((B52/(CE76+CF76)*BN76),0)</f>
        <v>89421</v>
      </c>
      <c r="BO52" s="195">
        <f>ROUND((B52/(CE76+CF76)*BO76),0)</f>
        <v>0</v>
      </c>
      <c r="BP52" s="195">
        <f>ROUND((B52/(CE76+CF76)*BP76),0)</f>
        <v>0</v>
      </c>
      <c r="BQ52" s="195">
        <f>ROUND((B52/(CE76+CF76)*BQ76),0)</f>
        <v>0</v>
      </c>
      <c r="BR52" s="195">
        <f>ROUND((B52/(CE76+CF76)*BR76),0)</f>
        <v>0</v>
      </c>
      <c r="BS52" s="195">
        <f>ROUND((B52/(CE76+CF76)*BS76),0)</f>
        <v>0</v>
      </c>
      <c r="BT52" s="195">
        <f>ROUND((B52/(CE76+CF76)*BT76),0)</f>
        <v>0</v>
      </c>
      <c r="BU52" s="195">
        <f>ROUND((B52/(CE76+CF76)*BU76),0)</f>
        <v>0</v>
      </c>
      <c r="BV52" s="195">
        <f>ROUND((B52/(CE76+CF76)*BV76),0)</f>
        <v>38731</v>
      </c>
      <c r="BW52" s="195">
        <f>ROUND((B52/(CE76+CF76)*BW76),0)</f>
        <v>0</v>
      </c>
      <c r="BX52" s="195">
        <f>ROUND((B52/(CE76+CF76)*BX76),0)</f>
        <v>0</v>
      </c>
      <c r="BY52" s="195">
        <f>ROUND((B52/(CE76+CF76)*BY76),0)</f>
        <v>4058</v>
      </c>
      <c r="BZ52" s="195">
        <f>ROUND((B52/(CE76+CF76)*BZ76),0)</f>
        <v>0</v>
      </c>
      <c r="CA52" s="195">
        <f>ROUND((B52/(CE76+CF76)*CA76),0)</f>
        <v>0</v>
      </c>
      <c r="CB52" s="195">
        <f>ROUND((B52/(CE76+CF76)*CB76),0)</f>
        <v>0</v>
      </c>
      <c r="CC52" s="195">
        <f>ROUND((B52/(CE76+CF76)*CC76),0)</f>
        <v>0</v>
      </c>
      <c r="CD52" s="195"/>
      <c r="CE52" s="195">
        <f>SUM(C52:CD52)</f>
        <v>1187552</v>
      </c>
    </row>
    <row r="53" spans="1:84" ht="12.65" customHeight="1">
      <c r="A53" s="175" t="s">
        <v>206</v>
      </c>
      <c r="B53" s="195">
        <f>B51+B52</f>
        <v>1187550.75</v>
      </c>
      <c r="C53" s="195"/>
      <c r="D53" s="195"/>
      <c r="E53" s="195"/>
      <c r="F53" s="195"/>
      <c r="G53" s="195"/>
      <c r="H53" s="195"/>
      <c r="I53" s="195"/>
      <c r="J53" s="195"/>
      <c r="K53" s="195"/>
      <c r="L53" s="195"/>
      <c r="M53" s="195"/>
      <c r="N53" s="195"/>
      <c r="O53" s="195"/>
      <c r="P53" s="195"/>
      <c r="Q53" s="195"/>
      <c r="R53" s="195"/>
      <c r="S53" s="195"/>
      <c r="T53" s="195"/>
      <c r="U53" s="195"/>
      <c r="V53" s="195"/>
      <c r="W53" s="195"/>
      <c r="X53" s="195"/>
      <c r="Y53" s="195"/>
      <c r="Z53" s="195"/>
      <c r="AA53" s="195"/>
      <c r="AB53" s="195"/>
      <c r="AC53" s="195"/>
      <c r="AD53" s="195"/>
      <c r="AE53" s="195"/>
      <c r="AF53" s="195"/>
      <c r="AG53" s="195"/>
      <c r="AH53" s="195"/>
      <c r="AI53" s="195"/>
      <c r="AJ53" s="195"/>
      <c r="AK53" s="195"/>
      <c r="AL53" s="195"/>
      <c r="AM53" s="195"/>
      <c r="AN53" s="195"/>
      <c r="AO53" s="195"/>
      <c r="AP53" s="195"/>
      <c r="AQ53" s="195"/>
      <c r="AR53" s="195"/>
      <c r="AS53" s="195"/>
      <c r="AT53" s="195"/>
      <c r="AU53" s="195"/>
      <c r="AV53" s="195"/>
      <c r="AW53" s="195"/>
      <c r="AX53" s="195"/>
      <c r="AY53" s="195"/>
      <c r="AZ53" s="195"/>
      <c r="BA53" s="195"/>
      <c r="BB53" s="195"/>
      <c r="BC53" s="195"/>
      <c r="BD53" s="195"/>
      <c r="BE53" s="195"/>
      <c r="BF53" s="195"/>
      <c r="BG53" s="195"/>
      <c r="BH53" s="195"/>
      <c r="BI53" s="195"/>
      <c r="BJ53" s="195"/>
      <c r="BK53" s="195"/>
      <c r="BL53" s="195"/>
      <c r="BM53" s="195"/>
      <c r="BN53" s="195"/>
      <c r="BO53" s="195"/>
      <c r="BP53" s="195"/>
      <c r="BQ53" s="195"/>
      <c r="BR53" s="195"/>
      <c r="BS53" s="195"/>
      <c r="BT53" s="195"/>
      <c r="BU53" s="195"/>
      <c r="BV53" s="195"/>
      <c r="BW53" s="195"/>
      <c r="BX53" s="195"/>
      <c r="BY53" s="195"/>
      <c r="BZ53" s="195"/>
      <c r="CA53" s="195"/>
      <c r="CB53" s="195"/>
      <c r="CC53" s="195"/>
      <c r="CD53" s="195"/>
      <c r="CE53" s="195"/>
    </row>
    <row r="54" spans="1:84" ht="15.75" customHeight="1">
      <c r="A54" s="175"/>
      <c r="B54" s="175"/>
      <c r="C54" s="191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  <c r="AA54" s="175"/>
      <c r="AB54" s="175"/>
      <c r="AC54" s="175"/>
      <c r="AD54" s="175"/>
      <c r="AE54" s="175"/>
      <c r="AF54" s="175"/>
      <c r="AG54" s="175"/>
      <c r="AH54" s="175"/>
      <c r="AI54" s="175"/>
      <c r="AJ54" s="175"/>
      <c r="AK54" s="175"/>
      <c r="AL54" s="175"/>
      <c r="AM54" s="175"/>
      <c r="AN54" s="175"/>
      <c r="AO54" s="175"/>
      <c r="AP54" s="175"/>
      <c r="AQ54" s="175"/>
      <c r="AR54" s="175"/>
      <c r="AS54" s="175"/>
      <c r="AT54" s="175"/>
      <c r="AU54" s="175"/>
      <c r="AV54" s="175"/>
      <c r="AW54" s="175"/>
      <c r="AX54" s="175"/>
      <c r="AY54" s="175"/>
      <c r="AZ54" s="175"/>
      <c r="BA54" s="175"/>
      <c r="BB54" s="175"/>
      <c r="BC54" s="175"/>
      <c r="BD54" s="175"/>
      <c r="BE54" s="175"/>
      <c r="BF54" s="175"/>
      <c r="BG54" s="175"/>
      <c r="BH54" s="175"/>
      <c r="BI54" s="175"/>
      <c r="BJ54" s="175"/>
      <c r="BK54" s="175"/>
      <c r="BL54" s="175"/>
      <c r="BM54" s="175"/>
      <c r="BN54" s="175"/>
      <c r="BO54" s="175"/>
      <c r="BP54" s="175"/>
      <c r="BQ54" s="175"/>
      <c r="BR54" s="175"/>
      <c r="BS54" s="175"/>
      <c r="BT54" s="175"/>
      <c r="BU54" s="175"/>
      <c r="BV54" s="175"/>
      <c r="BW54" s="175"/>
      <c r="BX54" s="175"/>
      <c r="BY54" s="175"/>
      <c r="BZ54" s="175"/>
      <c r="CA54" s="175"/>
      <c r="CB54" s="175"/>
      <c r="CC54" s="175"/>
      <c r="CD54" s="175"/>
      <c r="CE54" s="175"/>
    </row>
    <row r="55" spans="1:84" ht="12.65" customHeight="1">
      <c r="A55" s="171" t="s">
        <v>209</v>
      </c>
      <c r="B55" s="175"/>
      <c r="C55" s="182" t="s">
        <v>10</v>
      </c>
      <c r="D55" s="170" t="s">
        <v>11</v>
      </c>
      <c r="E55" s="170" t="s">
        <v>12</v>
      </c>
      <c r="F55" s="170" t="s">
        <v>13</v>
      </c>
      <c r="G55" s="170" t="s">
        <v>14</v>
      </c>
      <c r="H55" s="170" t="s">
        <v>15</v>
      </c>
      <c r="I55" s="170" t="s">
        <v>16</v>
      </c>
      <c r="J55" s="170" t="s">
        <v>17</v>
      </c>
      <c r="K55" s="170" t="s">
        <v>18</v>
      </c>
      <c r="L55" s="170" t="s">
        <v>19</v>
      </c>
      <c r="M55" s="170" t="s">
        <v>20</v>
      </c>
      <c r="N55" s="170" t="s">
        <v>21</v>
      </c>
      <c r="O55" s="170" t="s">
        <v>22</v>
      </c>
      <c r="P55" s="170" t="s">
        <v>23</v>
      </c>
      <c r="Q55" s="170" t="s">
        <v>24</v>
      </c>
      <c r="R55" s="170" t="s">
        <v>25</v>
      </c>
      <c r="S55" s="170" t="s">
        <v>26</v>
      </c>
      <c r="T55" s="242" t="s">
        <v>27</v>
      </c>
      <c r="U55" s="170" t="s">
        <v>28</v>
      </c>
      <c r="V55" s="170" t="s">
        <v>29</v>
      </c>
      <c r="W55" s="170" t="s">
        <v>30</v>
      </c>
      <c r="X55" s="170" t="s">
        <v>31</v>
      </c>
      <c r="Y55" s="170" t="s">
        <v>32</v>
      </c>
      <c r="Z55" s="170" t="s">
        <v>33</v>
      </c>
      <c r="AA55" s="170" t="s">
        <v>34</v>
      </c>
      <c r="AB55" s="170" t="s">
        <v>35</v>
      </c>
      <c r="AC55" s="170" t="s">
        <v>36</v>
      </c>
      <c r="AD55" s="170" t="s">
        <v>37</v>
      </c>
      <c r="AE55" s="170" t="s">
        <v>38</v>
      </c>
      <c r="AF55" s="170" t="s">
        <v>39</v>
      </c>
      <c r="AG55" s="170" t="s">
        <v>40</v>
      </c>
      <c r="AH55" s="170" t="s">
        <v>41</v>
      </c>
      <c r="AI55" s="170" t="s">
        <v>42</v>
      </c>
      <c r="AJ55" s="170" t="s">
        <v>43</v>
      </c>
      <c r="AK55" s="170" t="s">
        <v>44</v>
      </c>
      <c r="AL55" s="170" t="s">
        <v>45</v>
      </c>
      <c r="AM55" s="170" t="s">
        <v>46</v>
      </c>
      <c r="AN55" s="170" t="s">
        <v>47</v>
      </c>
      <c r="AO55" s="170" t="s">
        <v>48</v>
      </c>
      <c r="AP55" s="170" t="s">
        <v>49</v>
      </c>
      <c r="AQ55" s="170" t="s">
        <v>50</v>
      </c>
      <c r="AR55" s="170" t="s">
        <v>51</v>
      </c>
      <c r="AS55" s="170" t="s">
        <v>52</v>
      </c>
      <c r="AT55" s="170" t="s">
        <v>53</v>
      </c>
      <c r="AU55" s="170" t="s">
        <v>54</v>
      </c>
      <c r="AV55" s="170" t="s">
        <v>55</v>
      </c>
      <c r="AW55" s="170" t="s">
        <v>56</v>
      </c>
      <c r="AX55" s="170" t="s">
        <v>57</v>
      </c>
      <c r="AY55" s="170" t="s">
        <v>58</v>
      </c>
      <c r="AZ55" s="170" t="s">
        <v>59</v>
      </c>
      <c r="BA55" s="170" t="s">
        <v>60</v>
      </c>
      <c r="BB55" s="170" t="s">
        <v>61</v>
      </c>
      <c r="BC55" s="170" t="s">
        <v>62</v>
      </c>
      <c r="BD55" s="170" t="s">
        <v>63</v>
      </c>
      <c r="BE55" s="170" t="s">
        <v>64</v>
      </c>
      <c r="BF55" s="170" t="s">
        <v>65</v>
      </c>
      <c r="BG55" s="170" t="s">
        <v>66</v>
      </c>
      <c r="BH55" s="170" t="s">
        <v>67</v>
      </c>
      <c r="BI55" s="170" t="s">
        <v>68</v>
      </c>
      <c r="BJ55" s="170" t="s">
        <v>69</v>
      </c>
      <c r="BK55" s="170" t="s">
        <v>70</v>
      </c>
      <c r="BL55" s="170" t="s">
        <v>71</v>
      </c>
      <c r="BM55" s="170" t="s">
        <v>72</v>
      </c>
      <c r="BN55" s="170" t="s">
        <v>73</v>
      </c>
      <c r="BO55" s="170" t="s">
        <v>74</v>
      </c>
      <c r="BP55" s="170" t="s">
        <v>75</v>
      </c>
      <c r="BQ55" s="170" t="s">
        <v>76</v>
      </c>
      <c r="BR55" s="170" t="s">
        <v>77</v>
      </c>
      <c r="BS55" s="170" t="s">
        <v>78</v>
      </c>
      <c r="BT55" s="170" t="s">
        <v>79</v>
      </c>
      <c r="BU55" s="170" t="s">
        <v>80</v>
      </c>
      <c r="BV55" s="170" t="s">
        <v>81</v>
      </c>
      <c r="BW55" s="170" t="s">
        <v>82</v>
      </c>
      <c r="BX55" s="170" t="s">
        <v>83</v>
      </c>
      <c r="BY55" s="170" t="s">
        <v>84</v>
      </c>
      <c r="BZ55" s="170" t="s">
        <v>85</v>
      </c>
      <c r="CA55" s="170" t="s">
        <v>86</v>
      </c>
      <c r="CB55" s="170" t="s">
        <v>87</v>
      </c>
      <c r="CC55" s="170" t="s">
        <v>88</v>
      </c>
      <c r="CD55" s="170" t="s">
        <v>89</v>
      </c>
      <c r="CE55" s="170" t="s">
        <v>90</v>
      </c>
    </row>
    <row r="56" spans="1:84" ht="12.65" customHeight="1">
      <c r="A56" s="171" t="s">
        <v>210</v>
      </c>
      <c r="B56" s="175"/>
      <c r="C56" s="182" t="s">
        <v>92</v>
      </c>
      <c r="D56" s="170" t="s">
        <v>93</v>
      </c>
      <c r="E56" s="170" t="s">
        <v>94</v>
      </c>
      <c r="F56" s="170" t="s">
        <v>95</v>
      </c>
      <c r="G56" s="170" t="s">
        <v>96</v>
      </c>
      <c r="H56" s="170" t="s">
        <v>97</v>
      </c>
      <c r="I56" s="170" t="s">
        <v>98</v>
      </c>
      <c r="J56" s="170" t="s">
        <v>99</v>
      </c>
      <c r="K56" s="170" t="s">
        <v>100</v>
      </c>
      <c r="L56" s="170" t="s">
        <v>101</v>
      </c>
      <c r="M56" s="170" t="s">
        <v>102</v>
      </c>
      <c r="N56" s="170" t="s">
        <v>103</v>
      </c>
      <c r="O56" s="170" t="s">
        <v>104</v>
      </c>
      <c r="P56" s="170" t="s">
        <v>105</v>
      </c>
      <c r="Q56" s="170" t="s">
        <v>106</v>
      </c>
      <c r="R56" s="170" t="s">
        <v>107</v>
      </c>
      <c r="S56" s="170" t="s">
        <v>108</v>
      </c>
      <c r="T56" s="170" t="s">
        <v>1194</v>
      </c>
      <c r="U56" s="170" t="s">
        <v>109</v>
      </c>
      <c r="V56" s="170" t="s">
        <v>110</v>
      </c>
      <c r="W56" s="170" t="s">
        <v>111</v>
      </c>
      <c r="X56" s="170" t="s">
        <v>112</v>
      </c>
      <c r="Y56" s="170" t="s">
        <v>113</v>
      </c>
      <c r="Z56" s="170" t="s">
        <v>113</v>
      </c>
      <c r="AA56" s="170" t="s">
        <v>114</v>
      </c>
      <c r="AB56" s="170" t="s">
        <v>115</v>
      </c>
      <c r="AC56" s="170" t="s">
        <v>116</v>
      </c>
      <c r="AD56" s="170" t="s">
        <v>117</v>
      </c>
      <c r="AE56" s="170" t="s">
        <v>96</v>
      </c>
      <c r="AF56" s="170" t="s">
        <v>97</v>
      </c>
      <c r="AG56" s="170" t="s">
        <v>118</v>
      </c>
      <c r="AH56" s="170" t="s">
        <v>119</v>
      </c>
      <c r="AI56" s="170" t="s">
        <v>120</v>
      </c>
      <c r="AJ56" s="170" t="s">
        <v>121</v>
      </c>
      <c r="AK56" s="170" t="s">
        <v>122</v>
      </c>
      <c r="AL56" s="170" t="s">
        <v>123</v>
      </c>
      <c r="AM56" s="170" t="s">
        <v>124</v>
      </c>
      <c r="AN56" s="170" t="s">
        <v>110</v>
      </c>
      <c r="AO56" s="170" t="s">
        <v>125</v>
      </c>
      <c r="AP56" s="170" t="s">
        <v>126</v>
      </c>
      <c r="AQ56" s="170" t="s">
        <v>127</v>
      </c>
      <c r="AR56" s="170" t="s">
        <v>128</v>
      </c>
      <c r="AS56" s="170" t="s">
        <v>129</v>
      </c>
      <c r="AT56" s="170" t="s">
        <v>130</v>
      </c>
      <c r="AU56" s="170" t="s">
        <v>131</v>
      </c>
      <c r="AV56" s="170" t="s">
        <v>132</v>
      </c>
      <c r="AW56" s="170" t="s">
        <v>133</v>
      </c>
      <c r="AX56" s="170" t="s">
        <v>134</v>
      </c>
      <c r="AY56" s="170" t="s">
        <v>135</v>
      </c>
      <c r="AZ56" s="170" t="s">
        <v>136</v>
      </c>
      <c r="BA56" s="170" t="s">
        <v>137</v>
      </c>
      <c r="BB56" s="170" t="s">
        <v>138</v>
      </c>
      <c r="BC56" s="170" t="s">
        <v>108</v>
      </c>
      <c r="BD56" s="170" t="s">
        <v>139</v>
      </c>
      <c r="BE56" s="170" t="s">
        <v>140</v>
      </c>
      <c r="BF56" s="170" t="s">
        <v>141</v>
      </c>
      <c r="BG56" s="170" t="s">
        <v>142</v>
      </c>
      <c r="BH56" s="170" t="s">
        <v>143</v>
      </c>
      <c r="BI56" s="170" t="s">
        <v>144</v>
      </c>
      <c r="BJ56" s="170" t="s">
        <v>145</v>
      </c>
      <c r="BK56" s="170" t="s">
        <v>146</v>
      </c>
      <c r="BL56" s="170" t="s">
        <v>147</v>
      </c>
      <c r="BM56" s="170" t="s">
        <v>132</v>
      </c>
      <c r="BN56" s="170" t="s">
        <v>148</v>
      </c>
      <c r="BO56" s="170" t="s">
        <v>149</v>
      </c>
      <c r="BP56" s="170" t="s">
        <v>150</v>
      </c>
      <c r="BQ56" s="170" t="s">
        <v>151</v>
      </c>
      <c r="BR56" s="170" t="s">
        <v>152</v>
      </c>
      <c r="BS56" s="170" t="s">
        <v>153</v>
      </c>
      <c r="BT56" s="170" t="s">
        <v>154</v>
      </c>
      <c r="BU56" s="170" t="s">
        <v>155</v>
      </c>
      <c r="BV56" s="170" t="s">
        <v>155</v>
      </c>
      <c r="BW56" s="170" t="s">
        <v>155</v>
      </c>
      <c r="BX56" s="170" t="s">
        <v>156</v>
      </c>
      <c r="BY56" s="170" t="s">
        <v>157</v>
      </c>
      <c r="BZ56" s="170" t="s">
        <v>158</v>
      </c>
      <c r="CA56" s="170" t="s">
        <v>159</v>
      </c>
      <c r="CB56" s="170" t="s">
        <v>160</v>
      </c>
      <c r="CC56" s="170" t="s">
        <v>132</v>
      </c>
      <c r="CD56" s="170" t="s">
        <v>211</v>
      </c>
      <c r="CE56" s="170" t="s">
        <v>161</v>
      </c>
    </row>
    <row r="57" spans="1:84" ht="12.65" customHeight="1">
      <c r="A57" s="171" t="s">
        <v>212</v>
      </c>
      <c r="B57" s="175"/>
      <c r="C57" s="182" t="s">
        <v>163</v>
      </c>
      <c r="D57" s="170" t="s">
        <v>163</v>
      </c>
      <c r="E57" s="170" t="s">
        <v>163</v>
      </c>
      <c r="F57" s="170" t="s">
        <v>164</v>
      </c>
      <c r="G57" s="170" t="s">
        <v>165</v>
      </c>
      <c r="H57" s="170" t="s">
        <v>163</v>
      </c>
      <c r="I57" s="170" t="s">
        <v>166</v>
      </c>
      <c r="J57" s="170"/>
      <c r="K57" s="170" t="s">
        <v>157</v>
      </c>
      <c r="L57" s="170" t="s">
        <v>167</v>
      </c>
      <c r="M57" s="170" t="s">
        <v>168</v>
      </c>
      <c r="N57" s="170" t="s">
        <v>169</v>
      </c>
      <c r="O57" s="170" t="s">
        <v>170</v>
      </c>
      <c r="P57" s="170" t="s">
        <v>169</v>
      </c>
      <c r="Q57" s="170" t="s">
        <v>171</v>
      </c>
      <c r="R57" s="170"/>
      <c r="S57" s="170" t="s">
        <v>169</v>
      </c>
      <c r="T57" s="170" t="s">
        <v>172</v>
      </c>
      <c r="U57" s="170"/>
      <c r="V57" s="170" t="s">
        <v>173</v>
      </c>
      <c r="W57" s="170" t="s">
        <v>174</v>
      </c>
      <c r="X57" s="170" t="s">
        <v>175</v>
      </c>
      <c r="Y57" s="170" t="s">
        <v>176</v>
      </c>
      <c r="Z57" s="170" t="s">
        <v>177</v>
      </c>
      <c r="AA57" s="170" t="s">
        <v>178</v>
      </c>
      <c r="AB57" s="170"/>
      <c r="AC57" s="170" t="s">
        <v>172</v>
      </c>
      <c r="AD57" s="170"/>
      <c r="AE57" s="170" t="s">
        <v>172</v>
      </c>
      <c r="AF57" s="170" t="s">
        <v>179</v>
      </c>
      <c r="AG57" s="170" t="s">
        <v>171</v>
      </c>
      <c r="AH57" s="170"/>
      <c r="AI57" s="170" t="s">
        <v>180</v>
      </c>
      <c r="AJ57" s="170"/>
      <c r="AK57" s="170" t="s">
        <v>172</v>
      </c>
      <c r="AL57" s="170" t="s">
        <v>172</v>
      </c>
      <c r="AM57" s="170" t="s">
        <v>172</v>
      </c>
      <c r="AN57" s="170" t="s">
        <v>181</v>
      </c>
      <c r="AO57" s="170" t="s">
        <v>182</v>
      </c>
      <c r="AP57" s="170" t="s">
        <v>121</v>
      </c>
      <c r="AQ57" s="170" t="s">
        <v>183</v>
      </c>
      <c r="AR57" s="170" t="s">
        <v>169</v>
      </c>
      <c r="AS57" s="170"/>
      <c r="AT57" s="170" t="s">
        <v>184</v>
      </c>
      <c r="AU57" s="170" t="s">
        <v>185</v>
      </c>
      <c r="AV57" s="170" t="s">
        <v>186</v>
      </c>
      <c r="AW57" s="170" t="s">
        <v>187</v>
      </c>
      <c r="AX57" s="170" t="s">
        <v>188</v>
      </c>
      <c r="AY57" s="170"/>
      <c r="AZ57" s="170"/>
      <c r="BA57" s="170" t="s">
        <v>189</v>
      </c>
      <c r="BB57" s="170" t="s">
        <v>169</v>
      </c>
      <c r="BC57" s="170" t="s">
        <v>183</v>
      </c>
      <c r="BD57" s="170"/>
      <c r="BE57" s="170"/>
      <c r="BF57" s="170"/>
      <c r="BG57" s="170"/>
      <c r="BH57" s="170" t="s">
        <v>190</v>
      </c>
      <c r="BI57" s="170" t="s">
        <v>169</v>
      </c>
      <c r="BJ57" s="170"/>
      <c r="BK57" s="170" t="s">
        <v>191</v>
      </c>
      <c r="BL57" s="170"/>
      <c r="BM57" s="170" t="s">
        <v>192</v>
      </c>
      <c r="BN57" s="170" t="s">
        <v>193</v>
      </c>
      <c r="BO57" s="170" t="s">
        <v>194</v>
      </c>
      <c r="BP57" s="170" t="s">
        <v>195</v>
      </c>
      <c r="BQ57" s="170" t="s">
        <v>196</v>
      </c>
      <c r="BR57" s="170"/>
      <c r="BS57" s="170" t="s">
        <v>197</v>
      </c>
      <c r="BT57" s="170" t="s">
        <v>169</v>
      </c>
      <c r="BU57" s="170" t="s">
        <v>198</v>
      </c>
      <c r="BV57" s="170" t="s">
        <v>199</v>
      </c>
      <c r="BW57" s="170" t="s">
        <v>200</v>
      </c>
      <c r="BX57" s="170" t="s">
        <v>151</v>
      </c>
      <c r="BY57" s="170" t="s">
        <v>193</v>
      </c>
      <c r="BZ57" s="170" t="s">
        <v>152</v>
      </c>
      <c r="CA57" s="170" t="s">
        <v>201</v>
      </c>
      <c r="CB57" s="170" t="s">
        <v>201</v>
      </c>
      <c r="CC57" s="170" t="s">
        <v>202</v>
      </c>
      <c r="CD57" s="170" t="s">
        <v>213</v>
      </c>
      <c r="CE57" s="170" t="s">
        <v>203</v>
      </c>
    </row>
    <row r="58" spans="1:84" ht="12.65" customHeight="1">
      <c r="A58" s="171" t="s">
        <v>214</v>
      </c>
      <c r="B58" s="175"/>
      <c r="C58" s="182" t="s">
        <v>215</v>
      </c>
      <c r="D58" s="170" t="s">
        <v>215</v>
      </c>
      <c r="E58" s="170" t="s">
        <v>215</v>
      </c>
      <c r="F58" s="170" t="s">
        <v>215</v>
      </c>
      <c r="G58" s="170" t="s">
        <v>215</v>
      </c>
      <c r="H58" s="170" t="s">
        <v>215</v>
      </c>
      <c r="I58" s="170" t="s">
        <v>215</v>
      </c>
      <c r="J58" s="170" t="s">
        <v>216</v>
      </c>
      <c r="K58" s="170" t="s">
        <v>215</v>
      </c>
      <c r="L58" s="170" t="s">
        <v>215</v>
      </c>
      <c r="M58" s="170" t="s">
        <v>215</v>
      </c>
      <c r="N58" s="170" t="s">
        <v>215</v>
      </c>
      <c r="O58" s="170" t="s">
        <v>217</v>
      </c>
      <c r="P58" s="170" t="s">
        <v>218</v>
      </c>
      <c r="Q58" s="170" t="s">
        <v>219</v>
      </c>
      <c r="R58" s="240" t="s">
        <v>220</v>
      </c>
      <c r="S58" s="243" t="s">
        <v>221</v>
      </c>
      <c r="T58" s="243" t="s">
        <v>221</v>
      </c>
      <c r="U58" s="170" t="s">
        <v>222</v>
      </c>
      <c r="V58" s="170" t="s">
        <v>222</v>
      </c>
      <c r="W58" s="170" t="s">
        <v>223</v>
      </c>
      <c r="X58" s="170" t="s">
        <v>224</v>
      </c>
      <c r="Y58" s="170" t="s">
        <v>225</v>
      </c>
      <c r="Z58" s="170" t="s">
        <v>225</v>
      </c>
      <c r="AA58" s="170" t="s">
        <v>225</v>
      </c>
      <c r="AB58" s="243" t="s">
        <v>221</v>
      </c>
      <c r="AC58" s="170" t="s">
        <v>226</v>
      </c>
      <c r="AD58" s="170" t="s">
        <v>227</v>
      </c>
      <c r="AE58" s="170" t="s">
        <v>226</v>
      </c>
      <c r="AF58" s="170" t="s">
        <v>228</v>
      </c>
      <c r="AG58" s="170" t="s">
        <v>228</v>
      </c>
      <c r="AH58" s="170" t="s">
        <v>229</v>
      </c>
      <c r="AI58" s="170" t="s">
        <v>230</v>
      </c>
      <c r="AJ58" s="170" t="s">
        <v>228</v>
      </c>
      <c r="AK58" s="170" t="s">
        <v>226</v>
      </c>
      <c r="AL58" s="170" t="s">
        <v>226</v>
      </c>
      <c r="AM58" s="170" t="s">
        <v>226</v>
      </c>
      <c r="AN58" s="170" t="s">
        <v>217</v>
      </c>
      <c r="AO58" s="170" t="s">
        <v>227</v>
      </c>
      <c r="AP58" s="170" t="s">
        <v>228</v>
      </c>
      <c r="AQ58" s="170" t="s">
        <v>229</v>
      </c>
      <c r="AR58" s="170" t="s">
        <v>228</v>
      </c>
      <c r="AS58" s="170" t="s">
        <v>226</v>
      </c>
      <c r="AT58" s="170" t="s">
        <v>1212</v>
      </c>
      <c r="AU58" s="170" t="s">
        <v>228</v>
      </c>
      <c r="AV58" s="243" t="s">
        <v>221</v>
      </c>
      <c r="AW58" s="243" t="s">
        <v>221</v>
      </c>
      <c r="AX58" s="243" t="s">
        <v>221</v>
      </c>
      <c r="AY58" s="170" t="s">
        <v>231</v>
      </c>
      <c r="AZ58" s="170" t="s">
        <v>231</v>
      </c>
      <c r="BA58" s="243" t="s">
        <v>221</v>
      </c>
      <c r="BB58" s="243" t="s">
        <v>221</v>
      </c>
      <c r="BC58" s="243" t="s">
        <v>221</v>
      </c>
      <c r="BD58" s="243" t="s">
        <v>221</v>
      </c>
      <c r="BE58" s="170" t="s">
        <v>232</v>
      </c>
      <c r="BF58" s="243" t="s">
        <v>221</v>
      </c>
      <c r="BG58" s="243" t="s">
        <v>221</v>
      </c>
      <c r="BH58" s="243" t="s">
        <v>221</v>
      </c>
      <c r="BI58" s="243" t="s">
        <v>221</v>
      </c>
      <c r="BJ58" s="243" t="s">
        <v>221</v>
      </c>
      <c r="BK58" s="243" t="s">
        <v>221</v>
      </c>
      <c r="BL58" s="243" t="s">
        <v>221</v>
      </c>
      <c r="BM58" s="243" t="s">
        <v>221</v>
      </c>
      <c r="BN58" s="243" t="s">
        <v>221</v>
      </c>
      <c r="BO58" s="243" t="s">
        <v>221</v>
      </c>
      <c r="BP58" s="243" t="s">
        <v>221</v>
      </c>
      <c r="BQ58" s="243" t="s">
        <v>221</v>
      </c>
      <c r="BR58" s="243" t="s">
        <v>221</v>
      </c>
      <c r="BS58" s="243" t="s">
        <v>221</v>
      </c>
      <c r="BT58" s="243" t="s">
        <v>221</v>
      </c>
      <c r="BU58" s="243" t="s">
        <v>221</v>
      </c>
      <c r="BV58" s="243" t="s">
        <v>221</v>
      </c>
      <c r="BW58" s="243" t="s">
        <v>221</v>
      </c>
      <c r="BX58" s="243" t="s">
        <v>221</v>
      </c>
      <c r="BY58" s="243" t="s">
        <v>221</v>
      </c>
      <c r="BZ58" s="243" t="s">
        <v>221</v>
      </c>
      <c r="CA58" s="243" t="s">
        <v>221</v>
      </c>
      <c r="CB58" s="243" t="s">
        <v>221</v>
      </c>
      <c r="CC58" s="243" t="s">
        <v>221</v>
      </c>
      <c r="CD58" s="243" t="s">
        <v>221</v>
      </c>
      <c r="CE58" s="243" t="s">
        <v>221</v>
      </c>
    </row>
    <row r="59" spans="1:84" ht="12.65" customHeight="1">
      <c r="A59" s="171" t="s">
        <v>233</v>
      </c>
      <c r="B59" s="175"/>
      <c r="C59" s="184"/>
      <c r="D59" s="184"/>
      <c r="E59" s="284">
        <v>342</v>
      </c>
      <c r="F59" s="184"/>
      <c r="G59" s="184"/>
      <c r="H59" s="184"/>
      <c r="I59" s="184"/>
      <c r="J59" s="184"/>
      <c r="K59" s="305">
        <v>5800</v>
      </c>
      <c r="L59" s="305">
        <v>6327</v>
      </c>
      <c r="M59" s="184"/>
      <c r="N59" s="184"/>
      <c r="O59" s="184"/>
      <c r="P59" s="185"/>
      <c r="Q59" s="185"/>
      <c r="R59" s="185"/>
      <c r="S59" s="244"/>
      <c r="T59" s="244"/>
      <c r="U59" s="321">
        <v>31043</v>
      </c>
      <c r="V59" s="319"/>
      <c r="W59" s="319">
        <v>154</v>
      </c>
      <c r="X59" s="319">
        <v>620</v>
      </c>
      <c r="Y59" s="319">
        <v>2470</v>
      </c>
      <c r="Z59" s="319"/>
      <c r="AA59" s="319"/>
      <c r="AB59" s="318"/>
      <c r="AC59" s="319">
        <v>2392</v>
      </c>
      <c r="AD59" s="319"/>
      <c r="AE59" s="319">
        <v>31794</v>
      </c>
      <c r="AF59" s="319"/>
      <c r="AG59" s="319">
        <v>1850</v>
      </c>
      <c r="AH59" s="319"/>
      <c r="AI59" s="319"/>
      <c r="AJ59" s="319">
        <v>13546</v>
      </c>
      <c r="AK59" s="319">
        <v>5675</v>
      </c>
      <c r="AL59" s="319">
        <v>581</v>
      </c>
      <c r="AM59" s="319"/>
      <c r="AN59" s="319"/>
      <c r="AO59" s="319">
        <v>888</v>
      </c>
      <c r="AP59" s="319"/>
      <c r="AQ59" s="319"/>
      <c r="AR59" s="319"/>
      <c r="AS59" s="319"/>
      <c r="AT59" s="319"/>
      <c r="AU59" s="319"/>
      <c r="AV59" s="318"/>
      <c r="AW59" s="318"/>
      <c r="AX59" s="318"/>
      <c r="AY59" s="319">
        <v>72320</v>
      </c>
      <c r="AZ59" s="319"/>
      <c r="BA59" s="318"/>
      <c r="BB59" s="318"/>
      <c r="BC59" s="318"/>
      <c r="BD59" s="318"/>
      <c r="BE59" s="319">
        <v>61170</v>
      </c>
      <c r="BF59" s="318"/>
      <c r="BG59" s="318"/>
      <c r="BH59" s="318"/>
      <c r="BI59" s="318"/>
      <c r="BJ59" s="318"/>
      <c r="BK59" s="318"/>
      <c r="BL59" s="318"/>
      <c r="BM59" s="318"/>
      <c r="BN59" s="318"/>
      <c r="BO59" s="318"/>
      <c r="BP59" s="318"/>
      <c r="BQ59" s="318"/>
      <c r="BR59" s="318"/>
      <c r="BS59" s="318"/>
      <c r="BT59" s="318"/>
      <c r="BU59" s="318"/>
      <c r="BV59" s="318"/>
      <c r="BW59" s="318"/>
      <c r="BX59" s="318"/>
      <c r="BY59" s="318"/>
      <c r="BZ59" s="318"/>
      <c r="CA59" s="318"/>
      <c r="CB59" s="318"/>
      <c r="CC59" s="318"/>
      <c r="CD59" s="245"/>
      <c r="CE59" s="195"/>
    </row>
    <row r="60" spans="1:84" ht="12.65" customHeight="1">
      <c r="A60" s="246" t="s">
        <v>234</v>
      </c>
      <c r="B60" s="175"/>
      <c r="C60" s="186"/>
      <c r="D60" s="187"/>
      <c r="E60" s="285">
        <v>1.72</v>
      </c>
      <c r="F60" s="223"/>
      <c r="G60" s="187"/>
      <c r="H60" s="187"/>
      <c r="I60" s="187"/>
      <c r="J60" s="223"/>
      <c r="K60" s="307">
        <v>17.13</v>
      </c>
      <c r="L60" s="307">
        <v>31.82</v>
      </c>
      <c r="M60" s="187"/>
      <c r="N60" s="187"/>
      <c r="O60" s="187"/>
      <c r="P60" s="221"/>
      <c r="Q60" s="221"/>
      <c r="R60" s="221"/>
      <c r="S60" s="221"/>
      <c r="T60" s="221"/>
      <c r="U60" s="320">
        <v>4.46</v>
      </c>
      <c r="V60" s="320"/>
      <c r="W60" s="320">
        <v>0.4</v>
      </c>
      <c r="X60" s="320">
        <v>0.77</v>
      </c>
      <c r="Y60" s="320">
        <v>2.12</v>
      </c>
      <c r="Z60" s="320"/>
      <c r="AA60" s="320"/>
      <c r="AB60" s="320">
        <v>0.42</v>
      </c>
      <c r="AC60" s="320">
        <v>1.81</v>
      </c>
      <c r="AD60" s="320"/>
      <c r="AE60" s="320">
        <v>6.81</v>
      </c>
      <c r="AF60" s="320"/>
      <c r="AG60" s="320">
        <v>1.1100000000000001</v>
      </c>
      <c r="AH60" s="320"/>
      <c r="AI60" s="320"/>
      <c r="AJ60" s="320">
        <v>16.190000000000001</v>
      </c>
      <c r="AK60" s="320">
        <v>1.73</v>
      </c>
      <c r="AL60" s="320">
        <v>0.79</v>
      </c>
      <c r="AM60" s="320"/>
      <c r="AN60" s="320"/>
      <c r="AO60" s="320">
        <v>0.19</v>
      </c>
      <c r="AP60" s="320"/>
      <c r="AQ60" s="320"/>
      <c r="AR60" s="320"/>
      <c r="AS60" s="320"/>
      <c r="AT60" s="320"/>
      <c r="AU60" s="320"/>
      <c r="AV60" s="320">
        <v>0.85</v>
      </c>
      <c r="AW60" s="320"/>
      <c r="AX60" s="320"/>
      <c r="AY60" s="320">
        <v>17.78</v>
      </c>
      <c r="AZ60" s="320"/>
      <c r="BA60" s="320">
        <v>0.9</v>
      </c>
      <c r="BB60" s="320">
        <v>2.66</v>
      </c>
      <c r="BC60" s="320"/>
      <c r="BD60" s="320">
        <v>1.51</v>
      </c>
      <c r="BE60" s="320">
        <v>3.14</v>
      </c>
      <c r="BF60" s="320">
        <v>8.33</v>
      </c>
      <c r="BG60" s="320"/>
      <c r="BH60" s="320">
        <v>2.44</v>
      </c>
      <c r="BI60" s="320"/>
      <c r="BJ60" s="320">
        <v>3</v>
      </c>
      <c r="BK60" s="320">
        <v>5.99</v>
      </c>
      <c r="BL60" s="320"/>
      <c r="BM60" s="320"/>
      <c r="BN60" s="320">
        <v>8.99</v>
      </c>
      <c r="BO60" s="320"/>
      <c r="BP60" s="320">
        <v>0.34</v>
      </c>
      <c r="BQ60" s="320"/>
      <c r="BR60" s="320"/>
      <c r="BS60" s="320"/>
      <c r="BT60" s="320"/>
      <c r="BU60" s="320"/>
      <c r="BV60" s="320">
        <v>3.08</v>
      </c>
      <c r="BW60" s="320"/>
      <c r="BX60" s="320"/>
      <c r="BY60" s="320">
        <v>1.7</v>
      </c>
      <c r="BZ60" s="320"/>
      <c r="CA60" s="320"/>
      <c r="CB60" s="320"/>
      <c r="CC60" s="320"/>
      <c r="CD60" s="245" t="s">
        <v>221</v>
      </c>
      <c r="CE60" s="247">
        <f t="shared" ref="CE60:CE70" si="0">SUM(C60:CD60)</f>
        <v>148.18000000000004</v>
      </c>
    </row>
    <row r="61" spans="1:84" ht="12.65" customHeight="1">
      <c r="A61" s="171" t="s">
        <v>235</v>
      </c>
      <c r="B61" s="175"/>
      <c r="C61" s="184"/>
      <c r="D61" s="184"/>
      <c r="E61" s="284">
        <v>105020</v>
      </c>
      <c r="F61" s="185"/>
      <c r="G61" s="184"/>
      <c r="H61" s="184"/>
      <c r="I61" s="185"/>
      <c r="J61" s="185"/>
      <c r="K61" s="306">
        <v>850258</v>
      </c>
      <c r="L61" s="306">
        <v>1942864</v>
      </c>
      <c r="M61" s="184"/>
      <c r="N61" s="184"/>
      <c r="O61" s="184"/>
      <c r="P61" s="185"/>
      <c r="Q61" s="185"/>
      <c r="R61" s="185"/>
      <c r="S61" s="185"/>
      <c r="T61" s="185"/>
      <c r="U61" s="319">
        <v>321019</v>
      </c>
      <c r="V61" s="319"/>
      <c r="W61" s="319">
        <v>28941</v>
      </c>
      <c r="X61" s="319">
        <v>56085</v>
      </c>
      <c r="Y61" s="319">
        <v>154868</v>
      </c>
      <c r="Z61" s="319"/>
      <c r="AA61" s="319"/>
      <c r="AB61" s="319">
        <v>15379</v>
      </c>
      <c r="AC61" s="319">
        <v>125473</v>
      </c>
      <c r="AD61" s="319"/>
      <c r="AE61" s="319">
        <v>332690</v>
      </c>
      <c r="AF61" s="319"/>
      <c r="AG61" s="319">
        <v>74207</v>
      </c>
      <c r="AH61" s="319"/>
      <c r="AI61" s="319"/>
      <c r="AJ61" s="319">
        <v>1788982</v>
      </c>
      <c r="AK61" s="319">
        <v>196988</v>
      </c>
      <c r="AL61" s="319">
        <v>80898</v>
      </c>
      <c r="AM61" s="319"/>
      <c r="AN61" s="319"/>
      <c r="AO61" s="319">
        <v>11362</v>
      </c>
      <c r="AP61" s="319"/>
      <c r="AQ61" s="319"/>
      <c r="AR61" s="319"/>
      <c r="AS61" s="319"/>
      <c r="AT61" s="319"/>
      <c r="AU61" s="319"/>
      <c r="AV61" s="319">
        <v>21758</v>
      </c>
      <c r="AW61" s="319"/>
      <c r="AX61" s="319"/>
      <c r="AY61" s="319">
        <v>548867</v>
      </c>
      <c r="AZ61" s="319"/>
      <c r="BA61" s="319">
        <v>33229</v>
      </c>
      <c r="BB61" s="319">
        <v>92013</v>
      </c>
      <c r="BC61" s="319"/>
      <c r="BD61" s="319">
        <v>60883</v>
      </c>
      <c r="BE61" s="319">
        <v>122878</v>
      </c>
      <c r="BF61" s="319">
        <v>249245</v>
      </c>
      <c r="BG61" s="319"/>
      <c r="BH61" s="319">
        <v>165511</v>
      </c>
      <c r="BI61" s="319"/>
      <c r="BJ61" s="319">
        <v>272858</v>
      </c>
      <c r="BK61" s="319">
        <v>255485</v>
      </c>
      <c r="BL61" s="319"/>
      <c r="BM61" s="319"/>
      <c r="BN61" s="319">
        <v>438987</v>
      </c>
      <c r="BO61" s="319"/>
      <c r="BP61" s="319">
        <v>14497</v>
      </c>
      <c r="BQ61" s="319"/>
      <c r="BR61" s="319"/>
      <c r="BS61" s="319"/>
      <c r="BT61" s="319"/>
      <c r="BU61" s="319"/>
      <c r="BV61" s="319">
        <v>146254</v>
      </c>
      <c r="BW61" s="319"/>
      <c r="BX61" s="319"/>
      <c r="BY61" s="319">
        <v>226295</v>
      </c>
      <c r="BZ61" s="319"/>
      <c r="CA61" s="319"/>
      <c r="CB61" s="319"/>
      <c r="CC61" s="319"/>
      <c r="CD61" s="245" t="s">
        <v>221</v>
      </c>
      <c r="CE61" s="195">
        <f t="shared" si="0"/>
        <v>8733794</v>
      </c>
      <c r="CF61" s="248"/>
    </row>
    <row r="62" spans="1:84" ht="12.65" customHeight="1">
      <c r="A62" s="171" t="s">
        <v>3</v>
      </c>
      <c r="B62" s="175"/>
      <c r="C62" s="195">
        <f t="shared" ref="C62:BN62" si="1">ROUND(C47+C48,0)</f>
        <v>0</v>
      </c>
      <c r="D62" s="195">
        <f t="shared" si="1"/>
        <v>0</v>
      </c>
      <c r="E62" s="195">
        <f t="shared" si="1"/>
        <v>18461</v>
      </c>
      <c r="F62" s="195">
        <f t="shared" si="1"/>
        <v>0</v>
      </c>
      <c r="G62" s="195">
        <f t="shared" si="1"/>
        <v>0</v>
      </c>
      <c r="H62" s="195">
        <f t="shared" si="1"/>
        <v>0</v>
      </c>
      <c r="I62" s="195">
        <f t="shared" si="1"/>
        <v>0</v>
      </c>
      <c r="J62" s="195">
        <f>ROUND(J47+J48,0)</f>
        <v>0</v>
      </c>
      <c r="K62" s="195">
        <f t="shared" si="1"/>
        <v>149467</v>
      </c>
      <c r="L62" s="195">
        <f t="shared" si="1"/>
        <v>341535</v>
      </c>
      <c r="M62" s="195">
        <f t="shared" si="1"/>
        <v>0</v>
      </c>
      <c r="N62" s="195">
        <f t="shared" si="1"/>
        <v>0</v>
      </c>
      <c r="O62" s="195">
        <f t="shared" si="1"/>
        <v>0</v>
      </c>
      <c r="P62" s="195">
        <f t="shared" si="1"/>
        <v>0</v>
      </c>
      <c r="Q62" s="195">
        <f t="shared" si="1"/>
        <v>0</v>
      </c>
      <c r="R62" s="195">
        <f t="shared" si="1"/>
        <v>0</v>
      </c>
      <c r="S62" s="195">
        <f t="shared" si="1"/>
        <v>0</v>
      </c>
      <c r="T62" s="195">
        <f t="shared" si="1"/>
        <v>0</v>
      </c>
      <c r="U62" s="195">
        <f t="shared" si="1"/>
        <v>56432</v>
      </c>
      <c r="V62" s="195">
        <f t="shared" si="1"/>
        <v>0</v>
      </c>
      <c r="W62" s="195">
        <f t="shared" si="1"/>
        <v>5088</v>
      </c>
      <c r="X62" s="195">
        <f t="shared" si="1"/>
        <v>9859</v>
      </c>
      <c r="Y62" s="195">
        <f t="shared" si="1"/>
        <v>27224</v>
      </c>
      <c r="Z62" s="195">
        <f t="shared" si="1"/>
        <v>0</v>
      </c>
      <c r="AA62" s="195">
        <f t="shared" si="1"/>
        <v>0</v>
      </c>
      <c r="AB62" s="195">
        <f t="shared" si="1"/>
        <v>2703</v>
      </c>
      <c r="AC62" s="195">
        <f t="shared" si="1"/>
        <v>22057</v>
      </c>
      <c r="AD62" s="195">
        <f t="shared" si="1"/>
        <v>0</v>
      </c>
      <c r="AE62" s="195">
        <f t="shared" si="1"/>
        <v>58483</v>
      </c>
      <c r="AF62" s="195">
        <f t="shared" si="1"/>
        <v>0</v>
      </c>
      <c r="AG62" s="195">
        <f t="shared" si="1"/>
        <v>13045</v>
      </c>
      <c r="AH62" s="195">
        <f t="shared" si="1"/>
        <v>0</v>
      </c>
      <c r="AI62" s="195">
        <f t="shared" si="1"/>
        <v>0</v>
      </c>
      <c r="AJ62" s="195">
        <f t="shared" si="1"/>
        <v>314485</v>
      </c>
      <c r="AK62" s="195">
        <f t="shared" si="1"/>
        <v>34628</v>
      </c>
      <c r="AL62" s="195">
        <f t="shared" si="1"/>
        <v>14221</v>
      </c>
      <c r="AM62" s="195">
        <f t="shared" si="1"/>
        <v>0</v>
      </c>
      <c r="AN62" s="195">
        <f t="shared" si="1"/>
        <v>0</v>
      </c>
      <c r="AO62" s="195">
        <f t="shared" si="1"/>
        <v>1997</v>
      </c>
      <c r="AP62" s="195">
        <f t="shared" si="1"/>
        <v>0</v>
      </c>
      <c r="AQ62" s="195">
        <f t="shared" si="1"/>
        <v>0</v>
      </c>
      <c r="AR62" s="195">
        <f t="shared" si="1"/>
        <v>0</v>
      </c>
      <c r="AS62" s="195">
        <f t="shared" si="1"/>
        <v>0</v>
      </c>
      <c r="AT62" s="195">
        <f t="shared" si="1"/>
        <v>0</v>
      </c>
      <c r="AU62" s="195">
        <f t="shared" si="1"/>
        <v>0</v>
      </c>
      <c r="AV62" s="195">
        <f t="shared" si="1"/>
        <v>3825</v>
      </c>
      <c r="AW62" s="195">
        <f t="shared" si="1"/>
        <v>0</v>
      </c>
      <c r="AX62" s="195">
        <f t="shared" si="1"/>
        <v>0</v>
      </c>
      <c r="AY62" s="195">
        <f>ROUND(AY47+AY48,0)</f>
        <v>96485</v>
      </c>
      <c r="AZ62" s="195">
        <f>ROUND(AZ47+AZ48,0)</f>
        <v>0</v>
      </c>
      <c r="BA62" s="195">
        <f>ROUND(BA47+BA48,0)</f>
        <v>5841</v>
      </c>
      <c r="BB62" s="195">
        <f t="shared" si="1"/>
        <v>16175</v>
      </c>
      <c r="BC62" s="195">
        <f t="shared" si="1"/>
        <v>0</v>
      </c>
      <c r="BD62" s="195">
        <f t="shared" si="1"/>
        <v>10703</v>
      </c>
      <c r="BE62" s="195">
        <f t="shared" si="1"/>
        <v>21601</v>
      </c>
      <c r="BF62" s="195">
        <f t="shared" si="1"/>
        <v>43815</v>
      </c>
      <c r="BG62" s="195">
        <f t="shared" si="1"/>
        <v>0</v>
      </c>
      <c r="BH62" s="195">
        <f t="shared" si="1"/>
        <v>29095</v>
      </c>
      <c r="BI62" s="195">
        <f t="shared" si="1"/>
        <v>0</v>
      </c>
      <c r="BJ62" s="195">
        <f t="shared" si="1"/>
        <v>47966</v>
      </c>
      <c r="BK62" s="195">
        <f t="shared" si="1"/>
        <v>44912</v>
      </c>
      <c r="BL62" s="195">
        <f t="shared" si="1"/>
        <v>0</v>
      </c>
      <c r="BM62" s="195">
        <f t="shared" si="1"/>
        <v>0</v>
      </c>
      <c r="BN62" s="195">
        <f t="shared" si="1"/>
        <v>77169</v>
      </c>
      <c r="BO62" s="195">
        <f t="shared" ref="BO62:CC62" si="2">ROUND(BO47+BO48,0)</f>
        <v>0</v>
      </c>
      <c r="BP62" s="195">
        <f t="shared" si="2"/>
        <v>2548</v>
      </c>
      <c r="BQ62" s="195">
        <f t="shared" si="2"/>
        <v>0</v>
      </c>
      <c r="BR62" s="195">
        <f t="shared" si="2"/>
        <v>0</v>
      </c>
      <c r="BS62" s="195">
        <f t="shared" si="2"/>
        <v>0</v>
      </c>
      <c r="BT62" s="195">
        <f t="shared" si="2"/>
        <v>0</v>
      </c>
      <c r="BU62" s="195">
        <f t="shared" si="2"/>
        <v>0</v>
      </c>
      <c r="BV62" s="195">
        <f t="shared" si="2"/>
        <v>25710</v>
      </c>
      <c r="BW62" s="195">
        <f t="shared" si="2"/>
        <v>0</v>
      </c>
      <c r="BX62" s="195">
        <f t="shared" si="2"/>
        <v>0</v>
      </c>
      <c r="BY62" s="195">
        <f t="shared" si="2"/>
        <v>39780</v>
      </c>
      <c r="BZ62" s="195">
        <f t="shared" si="2"/>
        <v>0</v>
      </c>
      <c r="CA62" s="195">
        <f t="shared" si="2"/>
        <v>0</v>
      </c>
      <c r="CB62" s="195">
        <f t="shared" si="2"/>
        <v>0</v>
      </c>
      <c r="CC62" s="195">
        <f t="shared" si="2"/>
        <v>0</v>
      </c>
      <c r="CD62" s="245" t="s">
        <v>221</v>
      </c>
      <c r="CE62" s="195">
        <f t="shared" si="0"/>
        <v>1535310</v>
      </c>
      <c r="CF62" s="248"/>
    </row>
    <row r="63" spans="1:84" ht="12.65" customHeight="1">
      <c r="A63" s="171" t="s">
        <v>236</v>
      </c>
      <c r="B63" s="175"/>
      <c r="C63" s="184"/>
      <c r="D63" s="184"/>
      <c r="E63" s="290">
        <v>1179</v>
      </c>
      <c r="F63" s="185"/>
      <c r="G63" s="184"/>
      <c r="H63" s="184"/>
      <c r="I63" s="185"/>
      <c r="J63" s="185"/>
      <c r="K63" s="308"/>
      <c r="L63" s="308">
        <v>21807</v>
      </c>
      <c r="M63" s="184"/>
      <c r="N63" s="184"/>
      <c r="O63" s="184"/>
      <c r="P63" s="185"/>
      <c r="Q63" s="185"/>
      <c r="R63" s="185"/>
      <c r="S63" s="315"/>
      <c r="T63" s="185"/>
      <c r="U63" s="322">
        <v>7534</v>
      </c>
      <c r="V63" s="322"/>
      <c r="W63" s="322"/>
      <c r="X63" s="322"/>
      <c r="Y63" s="322"/>
      <c r="Z63" s="322"/>
      <c r="AA63" s="322"/>
      <c r="AB63" s="322">
        <v>17865</v>
      </c>
      <c r="AC63" s="322"/>
      <c r="AD63" s="322"/>
      <c r="AE63" s="322"/>
      <c r="AF63" s="322"/>
      <c r="AG63" s="322">
        <v>726419</v>
      </c>
      <c r="AH63" s="322"/>
      <c r="AI63" s="322"/>
      <c r="AJ63" s="322">
        <v>160762</v>
      </c>
      <c r="AK63" s="322"/>
      <c r="AL63" s="322">
        <v>25</v>
      </c>
      <c r="AM63" s="322"/>
      <c r="AN63" s="322"/>
      <c r="AO63" s="322">
        <v>127</v>
      </c>
      <c r="AP63" s="322"/>
      <c r="AQ63" s="322"/>
      <c r="AR63" s="322"/>
      <c r="AS63" s="322"/>
      <c r="AT63" s="322"/>
      <c r="AU63" s="322"/>
      <c r="AV63" s="322"/>
      <c r="AW63" s="322"/>
      <c r="AX63" s="322"/>
      <c r="AY63" s="322"/>
      <c r="AZ63" s="322"/>
      <c r="BA63" s="322"/>
      <c r="BB63" s="322"/>
      <c r="BC63" s="322"/>
      <c r="BD63" s="322"/>
      <c r="BE63" s="322"/>
      <c r="BF63" s="322"/>
      <c r="BG63" s="322"/>
      <c r="BH63" s="322"/>
      <c r="BI63" s="322"/>
      <c r="BJ63" s="322">
        <v>97966</v>
      </c>
      <c r="BK63" s="322"/>
      <c r="BL63" s="322"/>
      <c r="BM63" s="322"/>
      <c r="BN63" s="322">
        <v>68464</v>
      </c>
      <c r="BO63" s="322"/>
      <c r="BP63" s="322"/>
      <c r="BQ63" s="322"/>
      <c r="BR63" s="322"/>
      <c r="BS63" s="322"/>
      <c r="BT63" s="322"/>
      <c r="BU63" s="322"/>
      <c r="BV63" s="322"/>
      <c r="BW63" s="322"/>
      <c r="BX63" s="322"/>
      <c r="BY63" s="322"/>
      <c r="BZ63" s="322"/>
      <c r="CA63" s="322"/>
      <c r="CB63" s="322"/>
      <c r="CC63" s="322"/>
      <c r="CD63" s="245" t="s">
        <v>221</v>
      </c>
      <c r="CE63" s="195">
        <f t="shared" si="0"/>
        <v>1102148</v>
      </c>
      <c r="CF63" s="248"/>
    </row>
    <row r="64" spans="1:84" ht="12.65" customHeight="1">
      <c r="A64" s="171" t="s">
        <v>237</v>
      </c>
      <c r="B64" s="175"/>
      <c r="C64" s="184"/>
      <c r="D64" s="184"/>
      <c r="E64" s="291">
        <v>5365</v>
      </c>
      <c r="F64" s="185"/>
      <c r="G64" s="184"/>
      <c r="H64" s="184"/>
      <c r="I64" s="185"/>
      <c r="J64" s="185"/>
      <c r="K64" s="308">
        <v>74619</v>
      </c>
      <c r="L64" s="308">
        <v>99250</v>
      </c>
      <c r="M64" s="184"/>
      <c r="N64" s="184"/>
      <c r="O64" s="184"/>
      <c r="P64" s="185"/>
      <c r="Q64" s="185"/>
      <c r="R64" s="185"/>
      <c r="S64" s="315">
        <v>58223</v>
      </c>
      <c r="T64" s="185"/>
      <c r="U64" s="322">
        <v>220199</v>
      </c>
      <c r="V64" s="322"/>
      <c r="W64" s="322">
        <v>83</v>
      </c>
      <c r="X64" s="322">
        <v>5590</v>
      </c>
      <c r="Y64" s="322">
        <v>5840</v>
      </c>
      <c r="Z64" s="322"/>
      <c r="AA64" s="322"/>
      <c r="AB64" s="322">
        <v>462377</v>
      </c>
      <c r="AC64" s="322">
        <v>15019</v>
      </c>
      <c r="AD64" s="322"/>
      <c r="AE64" s="322">
        <v>32473</v>
      </c>
      <c r="AF64" s="322"/>
      <c r="AG64" s="322">
        <v>27366</v>
      </c>
      <c r="AH64" s="322"/>
      <c r="AI64" s="322"/>
      <c r="AJ64" s="322">
        <v>89330</v>
      </c>
      <c r="AK64" s="322">
        <v>2323</v>
      </c>
      <c r="AL64" s="322">
        <v>2745</v>
      </c>
      <c r="AM64" s="322"/>
      <c r="AN64" s="322"/>
      <c r="AO64" s="322">
        <v>580</v>
      </c>
      <c r="AP64" s="322"/>
      <c r="AQ64" s="322"/>
      <c r="AR64" s="322"/>
      <c r="AS64" s="322"/>
      <c r="AT64" s="322"/>
      <c r="AU64" s="322"/>
      <c r="AV64" s="322">
        <v>41354</v>
      </c>
      <c r="AW64" s="322"/>
      <c r="AX64" s="322"/>
      <c r="AY64" s="322">
        <v>303751</v>
      </c>
      <c r="AZ64" s="322"/>
      <c r="BA64" s="322">
        <v>4368</v>
      </c>
      <c r="BB64" s="322">
        <v>725</v>
      </c>
      <c r="BC64" s="322"/>
      <c r="BD64" s="322">
        <v>35515</v>
      </c>
      <c r="BE64" s="322">
        <v>14983</v>
      </c>
      <c r="BF64" s="322">
        <v>37460</v>
      </c>
      <c r="BG64" s="322"/>
      <c r="BH64" s="322">
        <v>186130</v>
      </c>
      <c r="BI64" s="322"/>
      <c r="BJ64" s="322">
        <v>84</v>
      </c>
      <c r="BK64" s="322">
        <v>14175</v>
      </c>
      <c r="BL64" s="322"/>
      <c r="BM64" s="322"/>
      <c r="BN64" s="322">
        <v>24856</v>
      </c>
      <c r="BO64" s="322"/>
      <c r="BP64" s="322">
        <v>19771</v>
      </c>
      <c r="BQ64" s="322"/>
      <c r="BR64" s="322"/>
      <c r="BS64" s="322"/>
      <c r="BT64" s="322"/>
      <c r="BU64" s="322"/>
      <c r="BV64" s="322">
        <v>3145</v>
      </c>
      <c r="BW64" s="322"/>
      <c r="BX64" s="322"/>
      <c r="BY64" s="322">
        <v>1690</v>
      </c>
      <c r="BZ64" s="322"/>
      <c r="CA64" s="322"/>
      <c r="CB64" s="322"/>
      <c r="CC64" s="322"/>
      <c r="CD64" s="245" t="s">
        <v>221</v>
      </c>
      <c r="CE64" s="195">
        <f t="shared" si="0"/>
        <v>1789389</v>
      </c>
      <c r="CF64" s="248"/>
    </row>
    <row r="65" spans="1:84" ht="12.65" customHeight="1">
      <c r="A65" s="171" t="s">
        <v>238</v>
      </c>
      <c r="B65" s="175"/>
      <c r="C65" s="184"/>
      <c r="D65" s="184"/>
      <c r="E65" s="290">
        <v>183</v>
      </c>
      <c r="F65" s="184"/>
      <c r="G65" s="184"/>
      <c r="H65" s="184"/>
      <c r="I65" s="185"/>
      <c r="J65" s="184"/>
      <c r="K65" s="308">
        <v>1774</v>
      </c>
      <c r="L65" s="308">
        <v>3384</v>
      </c>
      <c r="M65" s="184"/>
      <c r="N65" s="184"/>
      <c r="O65" s="184"/>
      <c r="P65" s="185"/>
      <c r="Q65" s="185"/>
      <c r="R65" s="185"/>
      <c r="S65" s="315"/>
      <c r="T65" s="185"/>
      <c r="U65" s="322"/>
      <c r="V65" s="322"/>
      <c r="W65" s="322">
        <v>21780</v>
      </c>
      <c r="X65" s="322"/>
      <c r="Y65" s="322"/>
      <c r="Z65" s="322"/>
      <c r="AA65" s="322"/>
      <c r="AB65" s="322"/>
      <c r="AC65" s="322"/>
      <c r="AD65" s="322"/>
      <c r="AE65" s="322"/>
      <c r="AF65" s="322"/>
      <c r="AG65" s="322"/>
      <c r="AH65" s="322"/>
      <c r="AI65" s="322"/>
      <c r="AJ65" s="322">
        <v>5985</v>
      </c>
      <c r="AK65" s="322"/>
      <c r="AL65" s="322"/>
      <c r="AM65" s="322"/>
      <c r="AN65" s="322"/>
      <c r="AO65" s="322">
        <v>20</v>
      </c>
      <c r="AP65" s="322"/>
      <c r="AQ65" s="322"/>
      <c r="AR65" s="322"/>
      <c r="AS65" s="322"/>
      <c r="AT65" s="322"/>
      <c r="AU65" s="322"/>
      <c r="AV65" s="322"/>
      <c r="AW65" s="322"/>
      <c r="AX65" s="322"/>
      <c r="AY65" s="322"/>
      <c r="AZ65" s="322"/>
      <c r="BA65" s="322"/>
      <c r="BB65" s="322">
        <v>301</v>
      </c>
      <c r="BC65" s="322"/>
      <c r="BD65" s="322"/>
      <c r="BE65" s="322">
        <v>260953</v>
      </c>
      <c r="BF65" s="322"/>
      <c r="BG65" s="322"/>
      <c r="BH65" s="322">
        <v>82004</v>
      </c>
      <c r="BI65" s="322"/>
      <c r="BJ65" s="322"/>
      <c r="BK65" s="322"/>
      <c r="BL65" s="322"/>
      <c r="BM65" s="322"/>
      <c r="BN65" s="322">
        <v>2370</v>
      </c>
      <c r="BO65" s="322"/>
      <c r="BP65" s="322"/>
      <c r="BQ65" s="322"/>
      <c r="BR65" s="322"/>
      <c r="BS65" s="322"/>
      <c r="BT65" s="322"/>
      <c r="BU65" s="322"/>
      <c r="BV65" s="322"/>
      <c r="BW65" s="322"/>
      <c r="BX65" s="322"/>
      <c r="BY65" s="322"/>
      <c r="BZ65" s="322"/>
      <c r="CA65" s="322"/>
      <c r="CB65" s="322"/>
      <c r="CC65" s="322"/>
      <c r="CD65" s="245" t="s">
        <v>221</v>
      </c>
      <c r="CE65" s="195">
        <f t="shared" si="0"/>
        <v>378754</v>
      </c>
      <c r="CF65" s="248"/>
    </row>
    <row r="66" spans="1:84" ht="12.65" customHeight="1">
      <c r="A66" s="171" t="s">
        <v>239</v>
      </c>
      <c r="B66" s="175"/>
      <c r="C66" s="184"/>
      <c r="D66" s="184"/>
      <c r="E66" s="290">
        <v>40838</v>
      </c>
      <c r="F66" s="184"/>
      <c r="G66" s="184"/>
      <c r="H66" s="184"/>
      <c r="I66" s="184"/>
      <c r="J66" s="184"/>
      <c r="K66" s="308">
        <v>20862</v>
      </c>
      <c r="L66" s="308">
        <v>755502</v>
      </c>
      <c r="M66" s="184"/>
      <c r="N66" s="184"/>
      <c r="O66" s="185"/>
      <c r="P66" s="185"/>
      <c r="Q66" s="185"/>
      <c r="R66" s="185"/>
      <c r="S66" s="314"/>
      <c r="T66" s="184"/>
      <c r="U66" s="322">
        <v>100098</v>
      </c>
      <c r="V66" s="322"/>
      <c r="W66" s="322">
        <v>122325</v>
      </c>
      <c r="X66" s="322">
        <v>5269</v>
      </c>
      <c r="Y66" s="322">
        <v>162565</v>
      </c>
      <c r="Z66" s="322"/>
      <c r="AA66" s="322"/>
      <c r="AB66" s="322">
        <v>296775</v>
      </c>
      <c r="AC66" s="322">
        <v>6837</v>
      </c>
      <c r="AD66" s="322"/>
      <c r="AE66" s="322">
        <v>711155</v>
      </c>
      <c r="AF66" s="322"/>
      <c r="AG66" s="322">
        <v>45867</v>
      </c>
      <c r="AH66" s="322"/>
      <c r="AI66" s="322"/>
      <c r="AJ66" s="322">
        <v>272289</v>
      </c>
      <c r="AK66" s="322">
        <v>22283</v>
      </c>
      <c r="AL66" s="322">
        <v>2209</v>
      </c>
      <c r="AM66" s="322"/>
      <c r="AN66" s="322"/>
      <c r="AO66" s="322">
        <v>4418</v>
      </c>
      <c r="AP66" s="322"/>
      <c r="AQ66" s="322"/>
      <c r="AR66" s="322"/>
      <c r="AS66" s="322"/>
      <c r="AT66" s="322"/>
      <c r="AU66" s="322"/>
      <c r="AV66" s="322">
        <v>324728</v>
      </c>
      <c r="AW66" s="322"/>
      <c r="AX66" s="322"/>
      <c r="AY66" s="322">
        <v>67866</v>
      </c>
      <c r="AZ66" s="322"/>
      <c r="BA66" s="322">
        <v>97826</v>
      </c>
      <c r="BB66" s="322">
        <v>1765</v>
      </c>
      <c r="BC66" s="322"/>
      <c r="BD66" s="322">
        <v>-2575</v>
      </c>
      <c r="BE66" s="322">
        <v>107017</v>
      </c>
      <c r="BF66" s="322">
        <v>2729</v>
      </c>
      <c r="BG66" s="322"/>
      <c r="BH66" s="322">
        <v>352661</v>
      </c>
      <c r="BI66" s="322"/>
      <c r="BJ66" s="322">
        <v>1393</v>
      </c>
      <c r="BK66" s="322">
        <v>686191</v>
      </c>
      <c r="BL66" s="322"/>
      <c r="BM66" s="322"/>
      <c r="BN66" s="322">
        <v>227948</v>
      </c>
      <c r="BO66" s="322"/>
      <c r="BP66" s="322">
        <v>2614</v>
      </c>
      <c r="BQ66" s="322"/>
      <c r="BR66" s="322"/>
      <c r="BS66" s="322"/>
      <c r="BT66" s="322"/>
      <c r="BU66" s="322"/>
      <c r="BV66" s="322">
        <v>546</v>
      </c>
      <c r="BW66" s="322"/>
      <c r="BX66" s="322"/>
      <c r="BY66" s="322">
        <v>19204</v>
      </c>
      <c r="BZ66" s="322"/>
      <c r="CA66" s="322"/>
      <c r="CB66" s="322"/>
      <c r="CC66" s="322"/>
      <c r="CD66" s="245" t="s">
        <v>221</v>
      </c>
      <c r="CE66" s="195">
        <f t="shared" si="0"/>
        <v>4459205</v>
      </c>
      <c r="CF66" s="248"/>
    </row>
    <row r="67" spans="1:84" ht="12.65" customHeight="1">
      <c r="A67" s="171" t="s">
        <v>6</v>
      </c>
      <c r="B67" s="175"/>
      <c r="C67" s="195">
        <f>ROUND(C51+C52,0)</f>
        <v>0</v>
      </c>
      <c r="D67" s="195">
        <f>ROUND(D51+D52,0)</f>
        <v>0</v>
      </c>
      <c r="E67" s="370">
        <f>ROUND(E51+E52,0)</f>
        <v>7669</v>
      </c>
      <c r="F67" s="370">
        <v>0</v>
      </c>
      <c r="G67" s="370">
        <v>0</v>
      </c>
      <c r="H67" s="370">
        <v>0</v>
      </c>
      <c r="I67" s="370">
        <v>0</v>
      </c>
      <c r="J67" s="370">
        <v>0</v>
      </c>
      <c r="K67" s="370">
        <f>ROUND(K51+K52,0)</f>
        <v>86431</v>
      </c>
      <c r="L67" s="370">
        <f>ROUND(L51+L52,0)</f>
        <v>141896</v>
      </c>
      <c r="M67" s="195"/>
      <c r="N67" s="195"/>
      <c r="O67" s="195"/>
      <c r="P67" s="195"/>
      <c r="Q67" s="195"/>
      <c r="R67" s="195"/>
      <c r="S67" s="195"/>
      <c r="T67" s="195"/>
      <c r="U67" s="195">
        <f t="shared" ref="U67:BP67" si="3">ROUND(U51+U52,0)</f>
        <v>18230</v>
      </c>
      <c r="V67" s="195">
        <f t="shared" si="3"/>
        <v>0</v>
      </c>
      <c r="W67" s="195">
        <f t="shared" si="3"/>
        <v>3533</v>
      </c>
      <c r="X67" s="195">
        <f t="shared" si="3"/>
        <v>6834</v>
      </c>
      <c r="Y67" s="195">
        <f t="shared" si="3"/>
        <v>18890</v>
      </c>
      <c r="Z67" s="195">
        <f t="shared" si="3"/>
        <v>0</v>
      </c>
      <c r="AA67" s="195">
        <f t="shared" si="3"/>
        <v>0</v>
      </c>
      <c r="AB67" s="195">
        <f t="shared" si="3"/>
        <v>7474</v>
      </c>
      <c r="AC67" s="195">
        <f t="shared" si="3"/>
        <v>8329</v>
      </c>
      <c r="AD67" s="195">
        <f t="shared" si="3"/>
        <v>0</v>
      </c>
      <c r="AE67" s="195">
        <f t="shared" si="3"/>
        <v>87246</v>
      </c>
      <c r="AF67" s="195">
        <f t="shared" si="3"/>
        <v>0</v>
      </c>
      <c r="AG67" s="195">
        <f t="shared" si="3"/>
        <v>30829</v>
      </c>
      <c r="AH67" s="195">
        <f t="shared" si="3"/>
        <v>0</v>
      </c>
      <c r="AI67" s="195">
        <f t="shared" si="3"/>
        <v>0</v>
      </c>
      <c r="AJ67" s="195">
        <f t="shared" si="3"/>
        <v>80141</v>
      </c>
      <c r="AK67" s="195">
        <f t="shared" si="3"/>
        <v>3514</v>
      </c>
      <c r="AL67" s="195">
        <f t="shared" si="3"/>
        <v>2640</v>
      </c>
      <c r="AM67" s="195">
        <f t="shared" si="3"/>
        <v>0</v>
      </c>
      <c r="AN67" s="195">
        <f t="shared" si="3"/>
        <v>0</v>
      </c>
      <c r="AO67" s="195">
        <f t="shared" si="3"/>
        <v>835</v>
      </c>
      <c r="AP67" s="195">
        <f t="shared" si="3"/>
        <v>0</v>
      </c>
      <c r="AQ67" s="195">
        <f t="shared" si="3"/>
        <v>0</v>
      </c>
      <c r="AR67" s="195">
        <f t="shared" si="3"/>
        <v>0</v>
      </c>
      <c r="AS67" s="195">
        <f t="shared" si="3"/>
        <v>0</v>
      </c>
      <c r="AT67" s="195">
        <f t="shared" si="3"/>
        <v>0</v>
      </c>
      <c r="AU67" s="195">
        <f t="shared" si="3"/>
        <v>0</v>
      </c>
      <c r="AV67" s="195">
        <f t="shared" si="3"/>
        <v>26869</v>
      </c>
      <c r="AW67" s="195">
        <f t="shared" si="3"/>
        <v>0</v>
      </c>
      <c r="AX67" s="195">
        <f t="shared" si="3"/>
        <v>0</v>
      </c>
      <c r="AY67" s="195">
        <f t="shared" si="3"/>
        <v>40129</v>
      </c>
      <c r="AZ67" s="195">
        <f>ROUND(AZ51+AZ52,0)</f>
        <v>0</v>
      </c>
      <c r="BA67" s="195">
        <f>ROUND(BA51+BA52,0)</f>
        <v>22714</v>
      </c>
      <c r="BB67" s="195">
        <f t="shared" si="3"/>
        <v>6853</v>
      </c>
      <c r="BC67" s="195">
        <f t="shared" si="3"/>
        <v>0</v>
      </c>
      <c r="BD67" s="195">
        <f t="shared" si="3"/>
        <v>0</v>
      </c>
      <c r="BE67" s="195">
        <f t="shared" si="3"/>
        <v>364419</v>
      </c>
      <c r="BF67" s="195">
        <f t="shared" si="3"/>
        <v>76879</v>
      </c>
      <c r="BG67" s="195">
        <f t="shared" si="3"/>
        <v>0</v>
      </c>
      <c r="BH67" s="195">
        <f t="shared" si="3"/>
        <v>6504</v>
      </c>
      <c r="BI67" s="195">
        <f t="shared" si="3"/>
        <v>0</v>
      </c>
      <c r="BJ67" s="195">
        <f t="shared" si="3"/>
        <v>6484</v>
      </c>
      <c r="BK67" s="195">
        <f t="shared" si="3"/>
        <v>0</v>
      </c>
      <c r="BL67" s="195">
        <f t="shared" si="3"/>
        <v>0</v>
      </c>
      <c r="BM67" s="195">
        <f t="shared" si="3"/>
        <v>0</v>
      </c>
      <c r="BN67" s="195">
        <f t="shared" si="3"/>
        <v>89421</v>
      </c>
      <c r="BO67" s="195">
        <f t="shared" si="3"/>
        <v>0</v>
      </c>
      <c r="BP67" s="195">
        <f t="shared" si="3"/>
        <v>0</v>
      </c>
      <c r="BQ67" s="195">
        <f t="shared" ref="BQ67:CC67" si="4">ROUND(BQ51+BQ52,0)</f>
        <v>0</v>
      </c>
      <c r="BR67" s="195">
        <f t="shared" si="4"/>
        <v>0</v>
      </c>
      <c r="BS67" s="195">
        <f t="shared" si="4"/>
        <v>0</v>
      </c>
      <c r="BT67" s="195">
        <f t="shared" si="4"/>
        <v>0</v>
      </c>
      <c r="BU67" s="195">
        <f t="shared" si="4"/>
        <v>0</v>
      </c>
      <c r="BV67" s="195">
        <f t="shared" si="4"/>
        <v>38731</v>
      </c>
      <c r="BW67" s="195">
        <f t="shared" si="4"/>
        <v>0</v>
      </c>
      <c r="BX67" s="195">
        <f t="shared" si="4"/>
        <v>0</v>
      </c>
      <c r="BY67" s="195">
        <f t="shared" si="4"/>
        <v>4058</v>
      </c>
      <c r="BZ67" s="195">
        <f t="shared" si="4"/>
        <v>0</v>
      </c>
      <c r="CA67" s="195">
        <f t="shared" si="4"/>
        <v>0</v>
      </c>
      <c r="CB67" s="195">
        <f t="shared" si="4"/>
        <v>0</v>
      </c>
      <c r="CC67" s="195">
        <f t="shared" si="4"/>
        <v>0</v>
      </c>
      <c r="CD67" s="245" t="s">
        <v>221</v>
      </c>
      <c r="CE67" s="195">
        <f t="shared" si="0"/>
        <v>1187552</v>
      </c>
      <c r="CF67" s="248"/>
    </row>
    <row r="68" spans="1:84" ht="12.65" customHeight="1">
      <c r="A68" s="171" t="s">
        <v>240</v>
      </c>
      <c r="B68" s="175"/>
      <c r="C68" s="184"/>
      <c r="D68" s="184"/>
      <c r="E68" s="292">
        <v>3018</v>
      </c>
      <c r="F68" s="184"/>
      <c r="G68" s="184"/>
      <c r="H68" s="184"/>
      <c r="I68" s="184"/>
      <c r="J68" s="184"/>
      <c r="K68" s="309">
        <v>7279</v>
      </c>
      <c r="L68" s="309">
        <v>55825</v>
      </c>
      <c r="M68" s="184"/>
      <c r="N68" s="184"/>
      <c r="O68" s="184"/>
      <c r="P68" s="185"/>
      <c r="Q68" s="185"/>
      <c r="R68" s="185"/>
      <c r="S68" s="185"/>
      <c r="T68" s="185"/>
      <c r="U68" s="324">
        <v>17675</v>
      </c>
      <c r="V68" s="324"/>
      <c r="W68" s="324"/>
      <c r="X68" s="324"/>
      <c r="Y68" s="324"/>
      <c r="Z68" s="324"/>
      <c r="AA68" s="324"/>
      <c r="AB68" s="324">
        <v>37600</v>
      </c>
      <c r="AC68" s="324">
        <v>2561</v>
      </c>
      <c r="AD68" s="324"/>
      <c r="AE68" s="324"/>
      <c r="AF68" s="324"/>
      <c r="AG68" s="324">
        <v>1081</v>
      </c>
      <c r="AH68" s="324"/>
      <c r="AI68" s="324"/>
      <c r="AJ68" s="324">
        <v>7402</v>
      </c>
      <c r="AK68" s="324"/>
      <c r="AL68" s="324"/>
      <c r="AM68" s="324"/>
      <c r="AN68" s="324"/>
      <c r="AO68" s="324">
        <v>326</v>
      </c>
      <c r="AP68" s="324"/>
      <c r="AQ68" s="324"/>
      <c r="AR68" s="324"/>
      <c r="AS68" s="324"/>
      <c r="AT68" s="324"/>
      <c r="AU68" s="324"/>
      <c r="AV68" s="324">
        <v>15284</v>
      </c>
      <c r="AW68" s="324"/>
      <c r="AX68" s="324"/>
      <c r="AY68" s="324"/>
      <c r="AZ68" s="324"/>
      <c r="BA68" s="324"/>
      <c r="BB68" s="324"/>
      <c r="BC68" s="324"/>
      <c r="BD68" s="324"/>
      <c r="BE68" s="324">
        <v>1200</v>
      </c>
      <c r="BF68" s="324"/>
      <c r="BG68" s="324"/>
      <c r="BH68" s="324">
        <v>706</v>
      </c>
      <c r="BI68" s="324"/>
      <c r="BJ68" s="324"/>
      <c r="BK68" s="324">
        <v>5021</v>
      </c>
      <c r="BL68" s="324"/>
      <c r="BM68" s="324"/>
      <c r="BN68" s="324">
        <v>28396</v>
      </c>
      <c r="BO68" s="324"/>
      <c r="BP68" s="324">
        <v>9201</v>
      </c>
      <c r="BQ68" s="324"/>
      <c r="BR68" s="324"/>
      <c r="BS68" s="324"/>
      <c r="BT68" s="324"/>
      <c r="BU68" s="324"/>
      <c r="BV68" s="324">
        <v>1589</v>
      </c>
      <c r="BW68" s="324"/>
      <c r="BX68" s="324"/>
      <c r="BY68" s="324"/>
      <c r="BZ68" s="324"/>
      <c r="CA68" s="324"/>
      <c r="CB68" s="324"/>
      <c r="CC68" s="324"/>
      <c r="CD68" s="245" t="s">
        <v>221</v>
      </c>
      <c r="CE68" s="195">
        <f t="shared" si="0"/>
        <v>194164</v>
      </c>
      <c r="CF68" s="248"/>
    </row>
    <row r="69" spans="1:84" ht="12.65" customHeight="1">
      <c r="A69" s="171" t="s">
        <v>241</v>
      </c>
      <c r="B69" s="175"/>
      <c r="C69" s="184"/>
      <c r="D69" s="184"/>
      <c r="E69" s="293">
        <v>240</v>
      </c>
      <c r="F69" s="185"/>
      <c r="G69" s="184"/>
      <c r="H69" s="184"/>
      <c r="I69" s="185"/>
      <c r="J69" s="185"/>
      <c r="K69" s="309">
        <v>6877</v>
      </c>
      <c r="L69" s="309">
        <v>4442</v>
      </c>
      <c r="M69" s="184"/>
      <c r="N69" s="184"/>
      <c r="O69" s="184"/>
      <c r="P69" s="185"/>
      <c r="Q69" s="185"/>
      <c r="R69" s="224"/>
      <c r="S69" s="185"/>
      <c r="T69" s="184"/>
      <c r="U69" s="324">
        <v>6921</v>
      </c>
      <c r="V69" s="324"/>
      <c r="W69" s="323"/>
      <c r="X69" s="324">
        <v>402</v>
      </c>
      <c r="Y69" s="324">
        <v>10382</v>
      </c>
      <c r="Z69" s="324"/>
      <c r="AA69" s="324"/>
      <c r="AB69" s="324">
        <v>1327</v>
      </c>
      <c r="AC69" s="324">
        <v>647</v>
      </c>
      <c r="AD69" s="324"/>
      <c r="AE69" s="324">
        <v>1436</v>
      </c>
      <c r="AF69" s="324"/>
      <c r="AG69" s="324">
        <v>9560</v>
      </c>
      <c r="AH69" s="324"/>
      <c r="AI69" s="324"/>
      <c r="AJ69" s="324">
        <v>23402</v>
      </c>
      <c r="AK69" s="324">
        <v>4886</v>
      </c>
      <c r="AL69" s="324">
        <v>1133</v>
      </c>
      <c r="AM69" s="324"/>
      <c r="AN69" s="324"/>
      <c r="AO69" s="323">
        <v>26</v>
      </c>
      <c r="AP69" s="324"/>
      <c r="AQ69" s="323"/>
      <c r="AR69" s="323"/>
      <c r="AS69" s="323"/>
      <c r="AT69" s="323"/>
      <c r="AU69" s="324"/>
      <c r="AV69" s="324">
        <v>3991</v>
      </c>
      <c r="AW69" s="324"/>
      <c r="AX69" s="324"/>
      <c r="AY69" s="324">
        <v>74</v>
      </c>
      <c r="AZ69" s="324"/>
      <c r="BA69" s="324"/>
      <c r="BB69" s="324">
        <v>148</v>
      </c>
      <c r="BC69" s="324"/>
      <c r="BD69" s="324">
        <v>1650</v>
      </c>
      <c r="BE69" s="324">
        <v>35</v>
      </c>
      <c r="BF69" s="324">
        <v>1911</v>
      </c>
      <c r="BG69" s="324"/>
      <c r="BH69" s="325">
        <v>12823</v>
      </c>
      <c r="BI69" s="324"/>
      <c r="BJ69" s="324">
        <v>27376</v>
      </c>
      <c r="BK69" s="324">
        <v>28507</v>
      </c>
      <c r="BL69" s="324"/>
      <c r="BM69" s="324"/>
      <c r="BN69" s="324">
        <v>90669</v>
      </c>
      <c r="BO69" s="324"/>
      <c r="BP69" s="324">
        <v>29066</v>
      </c>
      <c r="BQ69" s="324"/>
      <c r="BR69" s="324"/>
      <c r="BS69" s="324"/>
      <c r="BT69" s="324"/>
      <c r="BU69" s="324"/>
      <c r="BV69" s="324">
        <v>1394</v>
      </c>
      <c r="BW69" s="324"/>
      <c r="BX69" s="324"/>
      <c r="BY69" s="324">
        <v>3725</v>
      </c>
      <c r="BZ69" s="324"/>
      <c r="CA69" s="324"/>
      <c r="CB69" s="324"/>
      <c r="CC69" s="324"/>
      <c r="CD69" s="326">
        <v>778832</v>
      </c>
      <c r="CE69" s="195">
        <f t="shared" si="0"/>
        <v>1051882</v>
      </c>
      <c r="CF69" s="248"/>
    </row>
    <row r="70" spans="1:84" ht="12.65" customHeight="1">
      <c r="A70" s="171" t="s">
        <v>242</v>
      </c>
      <c r="B70" s="175"/>
      <c r="C70" s="184"/>
      <c r="D70" s="184"/>
      <c r="E70" s="292"/>
      <c r="F70" s="185"/>
      <c r="G70" s="184"/>
      <c r="H70" s="184"/>
      <c r="I70" s="184"/>
      <c r="J70" s="185"/>
      <c r="K70" s="309"/>
      <c r="L70" s="309"/>
      <c r="M70" s="184"/>
      <c r="N70" s="184"/>
      <c r="O70" s="184"/>
      <c r="P70" s="184"/>
      <c r="Q70" s="184"/>
      <c r="R70" s="184"/>
      <c r="S70" s="184"/>
      <c r="T70" s="184"/>
      <c r="U70" s="324"/>
      <c r="V70" s="323"/>
      <c r="W70" s="323"/>
      <c r="X70" s="324"/>
      <c r="Y70" s="324"/>
      <c r="Z70" s="324"/>
      <c r="AA70" s="324"/>
      <c r="AB70" s="324"/>
      <c r="AC70" s="324"/>
      <c r="AD70" s="324"/>
      <c r="AE70" s="324"/>
      <c r="AF70" s="324"/>
      <c r="AG70" s="324"/>
      <c r="AH70" s="324"/>
      <c r="AI70" s="324"/>
      <c r="AJ70" s="324"/>
      <c r="AK70" s="324"/>
      <c r="AL70" s="324"/>
      <c r="AM70" s="324"/>
      <c r="AN70" s="324"/>
      <c r="AO70" s="324"/>
      <c r="AP70" s="324"/>
      <c r="AQ70" s="324"/>
      <c r="AR70" s="324"/>
      <c r="AS70" s="324"/>
      <c r="AT70" s="324"/>
      <c r="AU70" s="324"/>
      <c r="AV70" s="324"/>
      <c r="AW70" s="324"/>
      <c r="AX70" s="324"/>
      <c r="AY70" s="324"/>
      <c r="AZ70" s="324"/>
      <c r="BA70" s="324"/>
      <c r="BB70" s="324"/>
      <c r="BC70" s="324"/>
      <c r="BD70" s="324"/>
      <c r="BE70" s="324"/>
      <c r="BF70" s="324"/>
      <c r="BG70" s="324"/>
      <c r="BH70" s="324"/>
      <c r="BI70" s="324"/>
      <c r="BJ70" s="324"/>
      <c r="BK70" s="324"/>
      <c r="BL70" s="324"/>
      <c r="BM70" s="324"/>
      <c r="BN70" s="324"/>
      <c r="BO70" s="324"/>
      <c r="BP70" s="324"/>
      <c r="BQ70" s="324"/>
      <c r="BR70" s="324"/>
      <c r="BS70" s="324"/>
      <c r="BT70" s="324"/>
      <c r="BU70" s="324"/>
      <c r="BV70" s="324"/>
      <c r="BW70" s="324"/>
      <c r="BX70" s="324"/>
      <c r="BY70" s="324"/>
      <c r="BZ70" s="324"/>
      <c r="CA70" s="324"/>
      <c r="CB70" s="324"/>
      <c r="CC70" s="324"/>
      <c r="CD70" s="326">
        <v>447737</v>
      </c>
      <c r="CE70" s="195">
        <f t="shared" si="0"/>
        <v>447737</v>
      </c>
      <c r="CF70" s="248"/>
    </row>
    <row r="71" spans="1:84" ht="12.65" customHeight="1">
      <c r="A71" s="171" t="s">
        <v>243</v>
      </c>
      <c r="B71" s="175"/>
      <c r="C71" s="195">
        <f>SUM(C61:C68)+C69-C70</f>
        <v>0</v>
      </c>
      <c r="D71" s="195">
        <f t="shared" ref="D71:AI71" si="5">SUM(D61:D69)-D70</f>
        <v>0</v>
      </c>
      <c r="E71" s="372">
        <f>SUM(E61:E69)-E70</f>
        <v>181973</v>
      </c>
      <c r="F71" s="195"/>
      <c r="G71" s="195"/>
      <c r="H71" s="195"/>
      <c r="I71" s="195"/>
      <c r="J71" s="195"/>
      <c r="K71" s="372">
        <f>SUM(K61:K69)-K70</f>
        <v>1197567</v>
      </c>
      <c r="L71" s="372">
        <f>SUM(L61:L69)-L70</f>
        <v>3366505</v>
      </c>
      <c r="M71" s="195"/>
      <c r="N71" s="195"/>
      <c r="O71" s="195"/>
      <c r="P71" s="195"/>
      <c r="Q71" s="195"/>
      <c r="R71" s="195"/>
      <c r="S71" s="195"/>
      <c r="T71" s="195"/>
      <c r="U71" s="195">
        <f t="shared" si="5"/>
        <v>748108</v>
      </c>
      <c r="V71" s="195">
        <f t="shared" si="5"/>
        <v>0</v>
      </c>
      <c r="W71" s="195">
        <f t="shared" si="5"/>
        <v>181750</v>
      </c>
      <c r="X71" s="195">
        <f t="shared" si="5"/>
        <v>84039</v>
      </c>
      <c r="Y71" s="195">
        <f t="shared" si="5"/>
        <v>379769</v>
      </c>
      <c r="Z71" s="195">
        <f t="shared" si="5"/>
        <v>0</v>
      </c>
      <c r="AA71" s="195">
        <f t="shared" si="5"/>
        <v>0</v>
      </c>
      <c r="AB71" s="195">
        <f t="shared" si="5"/>
        <v>841500</v>
      </c>
      <c r="AC71" s="195">
        <f t="shared" si="5"/>
        <v>180923</v>
      </c>
      <c r="AD71" s="195">
        <f t="shared" si="5"/>
        <v>0</v>
      </c>
      <c r="AE71" s="195">
        <f t="shared" si="5"/>
        <v>1223483</v>
      </c>
      <c r="AF71" s="195">
        <f t="shared" si="5"/>
        <v>0</v>
      </c>
      <c r="AG71" s="195">
        <f t="shared" si="5"/>
        <v>928374</v>
      </c>
      <c r="AH71" s="195">
        <f t="shared" si="5"/>
        <v>0</v>
      </c>
      <c r="AI71" s="195">
        <f t="shared" si="5"/>
        <v>0</v>
      </c>
      <c r="AJ71" s="195">
        <f t="shared" ref="AJ71:BO71" si="6">SUM(AJ61:AJ69)-AJ70</f>
        <v>2742778</v>
      </c>
      <c r="AK71" s="195">
        <f t="shared" si="6"/>
        <v>264622</v>
      </c>
      <c r="AL71" s="195">
        <f t="shared" si="6"/>
        <v>103871</v>
      </c>
      <c r="AM71" s="195">
        <f t="shared" si="6"/>
        <v>0</v>
      </c>
      <c r="AN71" s="195">
        <f t="shared" si="6"/>
        <v>0</v>
      </c>
      <c r="AO71" s="195">
        <f t="shared" si="6"/>
        <v>19691</v>
      </c>
      <c r="AP71" s="195">
        <f t="shared" si="6"/>
        <v>0</v>
      </c>
      <c r="AQ71" s="195">
        <f t="shared" si="6"/>
        <v>0</v>
      </c>
      <c r="AR71" s="195">
        <f t="shared" si="6"/>
        <v>0</v>
      </c>
      <c r="AS71" s="195">
        <f t="shared" si="6"/>
        <v>0</v>
      </c>
      <c r="AT71" s="195">
        <f t="shared" si="6"/>
        <v>0</v>
      </c>
      <c r="AU71" s="195">
        <f t="shared" si="6"/>
        <v>0</v>
      </c>
      <c r="AV71" s="195">
        <f t="shared" si="6"/>
        <v>437809</v>
      </c>
      <c r="AW71" s="195">
        <f t="shared" si="6"/>
        <v>0</v>
      </c>
      <c r="AX71" s="195">
        <f t="shared" si="6"/>
        <v>0</v>
      </c>
      <c r="AY71" s="195">
        <f t="shared" si="6"/>
        <v>1057172</v>
      </c>
      <c r="AZ71" s="195">
        <f t="shared" si="6"/>
        <v>0</v>
      </c>
      <c r="BA71" s="195">
        <f t="shared" si="6"/>
        <v>163978</v>
      </c>
      <c r="BB71" s="195">
        <f t="shared" si="6"/>
        <v>117980</v>
      </c>
      <c r="BC71" s="195">
        <f t="shared" si="6"/>
        <v>0</v>
      </c>
      <c r="BD71" s="195">
        <f t="shared" si="6"/>
        <v>106176</v>
      </c>
      <c r="BE71" s="195">
        <f t="shared" si="6"/>
        <v>893086</v>
      </c>
      <c r="BF71" s="195">
        <f t="shared" si="6"/>
        <v>412039</v>
      </c>
      <c r="BG71" s="195">
        <f t="shared" si="6"/>
        <v>0</v>
      </c>
      <c r="BH71" s="195">
        <f t="shared" si="6"/>
        <v>835434</v>
      </c>
      <c r="BI71" s="195">
        <f t="shared" si="6"/>
        <v>0</v>
      </c>
      <c r="BJ71" s="195">
        <f t="shared" si="6"/>
        <v>454127</v>
      </c>
      <c r="BK71" s="195">
        <f t="shared" si="6"/>
        <v>1034291</v>
      </c>
      <c r="BL71" s="195">
        <f t="shared" si="6"/>
        <v>0</v>
      </c>
      <c r="BM71" s="195">
        <f t="shared" si="6"/>
        <v>0</v>
      </c>
      <c r="BN71" s="195">
        <f t="shared" si="6"/>
        <v>1048280</v>
      </c>
      <c r="BO71" s="195">
        <f t="shared" si="6"/>
        <v>0</v>
      </c>
      <c r="BP71" s="195">
        <f t="shared" ref="BP71:CC71" si="7">SUM(BP61:BP69)-BP70</f>
        <v>77697</v>
      </c>
      <c r="BQ71" s="195">
        <f t="shared" si="7"/>
        <v>0</v>
      </c>
      <c r="BR71" s="195">
        <f t="shared" si="7"/>
        <v>0</v>
      </c>
      <c r="BS71" s="195">
        <f t="shared" si="7"/>
        <v>0</v>
      </c>
      <c r="BT71" s="195">
        <f t="shared" si="7"/>
        <v>0</v>
      </c>
      <c r="BU71" s="195">
        <f t="shared" si="7"/>
        <v>0</v>
      </c>
      <c r="BV71" s="195">
        <f t="shared" si="7"/>
        <v>217369</v>
      </c>
      <c r="BW71" s="195">
        <f t="shared" si="7"/>
        <v>0</v>
      </c>
      <c r="BX71" s="195">
        <f t="shared" si="7"/>
        <v>0</v>
      </c>
      <c r="BY71" s="195">
        <f t="shared" si="7"/>
        <v>294752</v>
      </c>
      <c r="BZ71" s="195">
        <f t="shared" si="7"/>
        <v>0</v>
      </c>
      <c r="CA71" s="195">
        <f t="shared" si="7"/>
        <v>0</v>
      </c>
      <c r="CB71" s="195">
        <f t="shared" si="7"/>
        <v>0</v>
      </c>
      <c r="CC71" s="195">
        <f t="shared" si="7"/>
        <v>0</v>
      </c>
      <c r="CD71" s="241">
        <f>CD69-CD70</f>
        <v>331095</v>
      </c>
      <c r="CE71" s="195">
        <f>SUM(CE61:CE69)-CE70</f>
        <v>19984461</v>
      </c>
      <c r="CF71" s="248"/>
    </row>
    <row r="72" spans="1:84" ht="12.65" customHeight="1">
      <c r="A72" s="171" t="s">
        <v>244</v>
      </c>
      <c r="B72" s="175"/>
      <c r="C72" s="245" t="s">
        <v>221</v>
      </c>
      <c r="D72" s="245" t="s">
        <v>221</v>
      </c>
      <c r="E72" s="245"/>
      <c r="F72" s="245"/>
      <c r="G72" s="245"/>
      <c r="H72" s="245"/>
      <c r="I72" s="245"/>
      <c r="J72" s="245"/>
      <c r="K72" s="249"/>
      <c r="L72" s="245"/>
      <c r="M72" s="245"/>
      <c r="N72" s="245"/>
      <c r="O72" s="245"/>
      <c r="P72" s="245"/>
      <c r="Q72" s="245"/>
      <c r="R72" s="245"/>
      <c r="S72" s="245"/>
      <c r="T72" s="245"/>
      <c r="U72" s="245" t="s">
        <v>221</v>
      </c>
      <c r="V72" s="245" t="s">
        <v>221</v>
      </c>
      <c r="W72" s="245" t="s">
        <v>221</v>
      </c>
      <c r="X72" s="245" t="s">
        <v>221</v>
      </c>
      <c r="Y72" s="245" t="s">
        <v>221</v>
      </c>
      <c r="Z72" s="245" t="s">
        <v>221</v>
      </c>
      <c r="AA72" s="245" t="s">
        <v>221</v>
      </c>
      <c r="AB72" s="245" t="s">
        <v>221</v>
      </c>
      <c r="AC72" s="245" t="s">
        <v>221</v>
      </c>
      <c r="AD72" s="245" t="s">
        <v>221</v>
      </c>
      <c r="AE72" s="245" t="s">
        <v>221</v>
      </c>
      <c r="AF72" s="245" t="s">
        <v>221</v>
      </c>
      <c r="AG72" s="245" t="s">
        <v>221</v>
      </c>
      <c r="AH72" s="245" t="s">
        <v>221</v>
      </c>
      <c r="AI72" s="245" t="s">
        <v>221</v>
      </c>
      <c r="AJ72" s="245" t="s">
        <v>221</v>
      </c>
      <c r="AK72" s="245" t="s">
        <v>221</v>
      </c>
      <c r="AL72" s="245" t="s">
        <v>221</v>
      </c>
      <c r="AM72" s="245" t="s">
        <v>221</v>
      </c>
      <c r="AN72" s="245" t="s">
        <v>221</v>
      </c>
      <c r="AO72" s="245" t="s">
        <v>221</v>
      </c>
      <c r="AP72" s="245" t="s">
        <v>221</v>
      </c>
      <c r="AQ72" s="245" t="s">
        <v>221</v>
      </c>
      <c r="AR72" s="245" t="s">
        <v>221</v>
      </c>
      <c r="AS72" s="245" t="s">
        <v>221</v>
      </c>
      <c r="AT72" s="245" t="s">
        <v>221</v>
      </c>
      <c r="AU72" s="245" t="s">
        <v>221</v>
      </c>
      <c r="AV72" s="245" t="s">
        <v>221</v>
      </c>
      <c r="AW72" s="245" t="s">
        <v>221</v>
      </c>
      <c r="AX72" s="245" t="s">
        <v>221</v>
      </c>
      <c r="AY72" s="245" t="s">
        <v>221</v>
      </c>
      <c r="AZ72" s="245" t="s">
        <v>221</v>
      </c>
      <c r="BA72" s="245" t="s">
        <v>221</v>
      </c>
      <c r="BB72" s="245" t="s">
        <v>221</v>
      </c>
      <c r="BC72" s="245" t="s">
        <v>221</v>
      </c>
      <c r="BD72" s="245" t="s">
        <v>221</v>
      </c>
      <c r="BE72" s="245" t="s">
        <v>221</v>
      </c>
      <c r="BF72" s="245" t="s">
        <v>221</v>
      </c>
      <c r="BG72" s="245" t="s">
        <v>221</v>
      </c>
      <c r="BH72" s="245" t="s">
        <v>221</v>
      </c>
      <c r="BI72" s="245" t="s">
        <v>221</v>
      </c>
      <c r="BJ72" s="245" t="s">
        <v>221</v>
      </c>
      <c r="BK72" s="245" t="s">
        <v>221</v>
      </c>
      <c r="BL72" s="245" t="s">
        <v>221</v>
      </c>
      <c r="BM72" s="245" t="s">
        <v>221</v>
      </c>
      <c r="BN72" s="245" t="s">
        <v>221</v>
      </c>
      <c r="BO72" s="245" t="s">
        <v>221</v>
      </c>
      <c r="BP72" s="245" t="s">
        <v>221</v>
      </c>
      <c r="BQ72" s="245" t="s">
        <v>221</v>
      </c>
      <c r="BR72" s="245" t="s">
        <v>221</v>
      </c>
      <c r="BS72" s="245" t="s">
        <v>221</v>
      </c>
      <c r="BT72" s="245" t="s">
        <v>221</v>
      </c>
      <c r="BU72" s="245" t="s">
        <v>221</v>
      </c>
      <c r="BV72" s="245" t="s">
        <v>221</v>
      </c>
      <c r="BW72" s="245" t="s">
        <v>221</v>
      </c>
      <c r="BX72" s="245" t="s">
        <v>221</v>
      </c>
      <c r="BY72" s="245" t="s">
        <v>221</v>
      </c>
      <c r="BZ72" s="245" t="s">
        <v>221</v>
      </c>
      <c r="CA72" s="245" t="s">
        <v>221</v>
      </c>
      <c r="CB72" s="245" t="s">
        <v>221</v>
      </c>
      <c r="CC72" s="245" t="s">
        <v>221</v>
      </c>
      <c r="CD72" s="245" t="s">
        <v>221</v>
      </c>
      <c r="CE72" s="330">
        <v>1673661</v>
      </c>
      <c r="CF72" s="248"/>
    </row>
    <row r="73" spans="1:84" ht="12.65" customHeight="1">
      <c r="A73" s="171" t="s">
        <v>245</v>
      </c>
      <c r="B73" s="175"/>
      <c r="C73" s="184"/>
      <c r="D73" s="184"/>
      <c r="E73" s="294">
        <v>837720</v>
      </c>
      <c r="F73" s="185"/>
      <c r="G73" s="184"/>
      <c r="H73" s="184"/>
      <c r="I73" s="185"/>
      <c r="J73" s="185"/>
      <c r="K73" s="310">
        <v>1415200</v>
      </c>
      <c r="L73" s="310">
        <v>1738185</v>
      </c>
      <c r="M73" s="184"/>
      <c r="N73" s="184"/>
      <c r="O73" s="184"/>
      <c r="P73" s="185"/>
      <c r="Q73" s="185"/>
      <c r="R73" s="185"/>
      <c r="S73" s="316">
        <v>419317</v>
      </c>
      <c r="T73" s="185"/>
      <c r="U73" s="327">
        <v>514470</v>
      </c>
      <c r="V73" s="327"/>
      <c r="W73" s="327">
        <v>42538</v>
      </c>
      <c r="X73" s="327">
        <v>82434</v>
      </c>
      <c r="Y73" s="327">
        <v>227628</v>
      </c>
      <c r="Z73" s="327"/>
      <c r="AA73" s="327"/>
      <c r="AB73" s="327">
        <v>1344418</v>
      </c>
      <c r="AC73" s="327">
        <v>339203</v>
      </c>
      <c r="AD73" s="327"/>
      <c r="AE73" s="327">
        <v>532645</v>
      </c>
      <c r="AF73" s="327"/>
      <c r="AG73" s="327">
        <v>78334</v>
      </c>
      <c r="AH73" s="327"/>
      <c r="AI73" s="327"/>
      <c r="AJ73" s="327">
        <v>223239</v>
      </c>
      <c r="AK73" s="327">
        <v>492304</v>
      </c>
      <c r="AL73" s="327">
        <v>66873</v>
      </c>
      <c r="AM73" s="327"/>
      <c r="AN73" s="327"/>
      <c r="AO73" s="327">
        <v>18457</v>
      </c>
      <c r="AP73" s="327"/>
      <c r="AQ73" s="327"/>
      <c r="AR73" s="327"/>
      <c r="AS73" s="327"/>
      <c r="AT73" s="327"/>
      <c r="AU73" s="327"/>
      <c r="AV73" s="327">
        <v>41623</v>
      </c>
      <c r="AW73" s="245" t="s">
        <v>221</v>
      </c>
      <c r="AX73" s="245" t="s">
        <v>221</v>
      </c>
      <c r="AY73" s="245" t="s">
        <v>221</v>
      </c>
      <c r="AZ73" s="245" t="s">
        <v>221</v>
      </c>
      <c r="BA73" s="245" t="s">
        <v>221</v>
      </c>
      <c r="BB73" s="245" t="s">
        <v>221</v>
      </c>
      <c r="BC73" s="245" t="s">
        <v>221</v>
      </c>
      <c r="BD73" s="245" t="s">
        <v>221</v>
      </c>
      <c r="BE73" s="245" t="s">
        <v>221</v>
      </c>
      <c r="BF73" s="245" t="s">
        <v>221</v>
      </c>
      <c r="BG73" s="245" t="s">
        <v>221</v>
      </c>
      <c r="BH73" s="245" t="s">
        <v>221</v>
      </c>
      <c r="BI73" s="245" t="s">
        <v>221</v>
      </c>
      <c r="BJ73" s="245" t="s">
        <v>221</v>
      </c>
      <c r="BK73" s="245" t="s">
        <v>221</v>
      </c>
      <c r="BL73" s="245" t="s">
        <v>221</v>
      </c>
      <c r="BM73" s="245" t="s">
        <v>221</v>
      </c>
      <c r="BN73" s="245" t="s">
        <v>221</v>
      </c>
      <c r="BO73" s="245" t="s">
        <v>221</v>
      </c>
      <c r="BP73" s="245" t="s">
        <v>221</v>
      </c>
      <c r="BQ73" s="245" t="s">
        <v>221</v>
      </c>
      <c r="BR73" s="245" t="s">
        <v>221</v>
      </c>
      <c r="BS73" s="245" t="s">
        <v>221</v>
      </c>
      <c r="BT73" s="245" t="s">
        <v>221</v>
      </c>
      <c r="BU73" s="245" t="s">
        <v>221</v>
      </c>
      <c r="BV73" s="245" t="s">
        <v>221</v>
      </c>
      <c r="BW73" s="245" t="s">
        <v>221</v>
      </c>
      <c r="BX73" s="245" t="s">
        <v>221</v>
      </c>
      <c r="BY73" s="245" t="s">
        <v>221</v>
      </c>
      <c r="BZ73" s="245" t="s">
        <v>221</v>
      </c>
      <c r="CA73" s="245" t="s">
        <v>221</v>
      </c>
      <c r="CB73" s="245" t="s">
        <v>221</v>
      </c>
      <c r="CC73" s="245" t="s">
        <v>221</v>
      </c>
      <c r="CD73" s="245" t="s">
        <v>221</v>
      </c>
      <c r="CE73" s="195">
        <f t="shared" ref="CE73:CE80" si="8">SUM(C73:CD73)</f>
        <v>8414588</v>
      </c>
      <c r="CF73" s="248"/>
    </row>
    <row r="74" spans="1:84" ht="12.65" customHeight="1">
      <c r="A74" s="171" t="s">
        <v>246</v>
      </c>
      <c r="B74" s="175"/>
      <c r="C74" s="184"/>
      <c r="D74" s="184"/>
      <c r="E74" s="294">
        <v>27182</v>
      </c>
      <c r="F74" s="185"/>
      <c r="G74" s="184"/>
      <c r="H74" s="184"/>
      <c r="I74" s="184"/>
      <c r="J74" s="185"/>
      <c r="K74" s="310"/>
      <c r="L74" s="310"/>
      <c r="M74" s="184"/>
      <c r="N74" s="184"/>
      <c r="O74" s="184"/>
      <c r="P74" s="185"/>
      <c r="Q74" s="185"/>
      <c r="R74" s="185"/>
      <c r="S74" s="316">
        <v>135416</v>
      </c>
      <c r="T74" s="185"/>
      <c r="U74" s="327">
        <v>2653502</v>
      </c>
      <c r="V74" s="327"/>
      <c r="W74" s="327">
        <v>373731</v>
      </c>
      <c r="X74" s="327">
        <v>724253</v>
      </c>
      <c r="Y74" s="327">
        <v>1999900</v>
      </c>
      <c r="Z74" s="327"/>
      <c r="AA74" s="327"/>
      <c r="AB74" s="327">
        <v>1124568</v>
      </c>
      <c r="AC74" s="327">
        <v>219088</v>
      </c>
      <c r="AD74" s="327"/>
      <c r="AE74" s="327">
        <v>2545798</v>
      </c>
      <c r="AF74" s="327"/>
      <c r="AG74" s="327">
        <v>3279713</v>
      </c>
      <c r="AH74" s="327"/>
      <c r="AI74" s="327"/>
      <c r="AJ74" s="327">
        <v>2915603</v>
      </c>
      <c r="AK74" s="327">
        <v>271770</v>
      </c>
      <c r="AL74" s="327">
        <v>114862</v>
      </c>
      <c r="AM74" s="327"/>
      <c r="AN74" s="327"/>
      <c r="AO74" s="327">
        <v>223996</v>
      </c>
      <c r="AP74" s="327"/>
      <c r="AQ74" s="327"/>
      <c r="AR74" s="327"/>
      <c r="AS74" s="327"/>
      <c r="AT74" s="327"/>
      <c r="AU74" s="327"/>
      <c r="AV74" s="327">
        <v>356723</v>
      </c>
      <c r="AW74" s="245" t="s">
        <v>221</v>
      </c>
      <c r="AX74" s="245" t="s">
        <v>221</v>
      </c>
      <c r="AY74" s="245" t="s">
        <v>221</v>
      </c>
      <c r="AZ74" s="245" t="s">
        <v>221</v>
      </c>
      <c r="BA74" s="245" t="s">
        <v>221</v>
      </c>
      <c r="BB74" s="245" t="s">
        <v>221</v>
      </c>
      <c r="BC74" s="245" t="s">
        <v>221</v>
      </c>
      <c r="BD74" s="245" t="s">
        <v>221</v>
      </c>
      <c r="BE74" s="245" t="s">
        <v>221</v>
      </c>
      <c r="BF74" s="245" t="s">
        <v>221</v>
      </c>
      <c r="BG74" s="245" t="s">
        <v>221</v>
      </c>
      <c r="BH74" s="245" t="s">
        <v>221</v>
      </c>
      <c r="BI74" s="245" t="s">
        <v>221</v>
      </c>
      <c r="BJ74" s="245" t="s">
        <v>221</v>
      </c>
      <c r="BK74" s="245" t="s">
        <v>221</v>
      </c>
      <c r="BL74" s="245" t="s">
        <v>221</v>
      </c>
      <c r="BM74" s="245" t="s">
        <v>221</v>
      </c>
      <c r="BN74" s="245" t="s">
        <v>221</v>
      </c>
      <c r="BO74" s="245" t="s">
        <v>221</v>
      </c>
      <c r="BP74" s="245" t="s">
        <v>221</v>
      </c>
      <c r="BQ74" s="245" t="s">
        <v>221</v>
      </c>
      <c r="BR74" s="245" t="s">
        <v>221</v>
      </c>
      <c r="BS74" s="245" t="s">
        <v>221</v>
      </c>
      <c r="BT74" s="245" t="s">
        <v>221</v>
      </c>
      <c r="BU74" s="245" t="s">
        <v>221</v>
      </c>
      <c r="BV74" s="245" t="s">
        <v>221</v>
      </c>
      <c r="BW74" s="245" t="s">
        <v>221</v>
      </c>
      <c r="BX74" s="245" t="s">
        <v>221</v>
      </c>
      <c r="BY74" s="245" t="s">
        <v>221</v>
      </c>
      <c r="BZ74" s="245" t="s">
        <v>221</v>
      </c>
      <c r="CA74" s="245" t="s">
        <v>221</v>
      </c>
      <c r="CB74" s="245" t="s">
        <v>221</v>
      </c>
      <c r="CC74" s="245" t="s">
        <v>221</v>
      </c>
      <c r="CD74" s="245" t="s">
        <v>221</v>
      </c>
      <c r="CE74" s="195">
        <f t="shared" si="8"/>
        <v>16966105</v>
      </c>
      <c r="CF74" s="248"/>
    </row>
    <row r="75" spans="1:84" ht="12.65" customHeight="1">
      <c r="A75" s="171" t="s">
        <v>247</v>
      </c>
      <c r="B75" s="175"/>
      <c r="C75" s="195">
        <f t="shared" ref="C75:AV75" si="9">SUM(C73:C74)</f>
        <v>0</v>
      </c>
      <c r="D75" s="195">
        <f t="shared" si="9"/>
        <v>0</v>
      </c>
      <c r="E75" s="372">
        <f>SUM(E73:E74)</f>
        <v>864902</v>
      </c>
      <c r="F75" s="372">
        <f t="shared" ref="F75:U75" si="10">SUM(F73:F74)</f>
        <v>0</v>
      </c>
      <c r="G75" s="372">
        <f t="shared" si="10"/>
        <v>0</v>
      </c>
      <c r="H75" s="372">
        <f t="shared" si="10"/>
        <v>0</v>
      </c>
      <c r="I75" s="372">
        <f t="shared" si="10"/>
        <v>0</v>
      </c>
      <c r="J75" s="372">
        <f t="shared" si="10"/>
        <v>0</v>
      </c>
      <c r="K75" s="372">
        <f t="shared" si="10"/>
        <v>1415200</v>
      </c>
      <c r="L75" s="372">
        <f t="shared" si="10"/>
        <v>1738185</v>
      </c>
      <c r="M75" s="372">
        <f t="shared" si="10"/>
        <v>0</v>
      </c>
      <c r="N75" s="372">
        <f t="shared" si="10"/>
        <v>0</v>
      </c>
      <c r="O75" s="372">
        <f t="shared" si="10"/>
        <v>0</v>
      </c>
      <c r="P75" s="372">
        <f t="shared" si="10"/>
        <v>0</v>
      </c>
      <c r="Q75" s="372">
        <f t="shared" si="10"/>
        <v>0</v>
      </c>
      <c r="R75" s="372">
        <f t="shared" si="10"/>
        <v>0</v>
      </c>
      <c r="S75" s="372">
        <f t="shared" si="10"/>
        <v>554733</v>
      </c>
      <c r="T75" s="372">
        <f t="shared" si="10"/>
        <v>0</v>
      </c>
      <c r="U75" s="372">
        <f t="shared" si="10"/>
        <v>3167972</v>
      </c>
      <c r="V75" s="195">
        <f t="shared" si="9"/>
        <v>0</v>
      </c>
      <c r="W75" s="195">
        <f t="shared" si="9"/>
        <v>416269</v>
      </c>
      <c r="X75" s="195">
        <f t="shared" si="9"/>
        <v>806687</v>
      </c>
      <c r="Y75" s="195">
        <f t="shared" si="9"/>
        <v>2227528</v>
      </c>
      <c r="Z75" s="195">
        <f t="shared" si="9"/>
        <v>0</v>
      </c>
      <c r="AA75" s="195">
        <f t="shared" si="9"/>
        <v>0</v>
      </c>
      <c r="AB75" s="195">
        <f t="shared" si="9"/>
        <v>2468986</v>
      </c>
      <c r="AC75" s="195">
        <f t="shared" si="9"/>
        <v>558291</v>
      </c>
      <c r="AD75" s="195">
        <f t="shared" si="9"/>
        <v>0</v>
      </c>
      <c r="AE75" s="195">
        <f t="shared" si="9"/>
        <v>3078443</v>
      </c>
      <c r="AF75" s="195">
        <f t="shared" si="9"/>
        <v>0</v>
      </c>
      <c r="AG75" s="195">
        <f t="shared" si="9"/>
        <v>3358047</v>
      </c>
      <c r="AH75" s="195">
        <f t="shared" si="9"/>
        <v>0</v>
      </c>
      <c r="AI75" s="195">
        <f t="shared" si="9"/>
        <v>0</v>
      </c>
      <c r="AJ75" s="195">
        <f t="shared" si="9"/>
        <v>3138842</v>
      </c>
      <c r="AK75" s="195">
        <f t="shared" si="9"/>
        <v>764074</v>
      </c>
      <c r="AL75" s="195">
        <f t="shared" si="9"/>
        <v>181735</v>
      </c>
      <c r="AM75" s="195">
        <f t="shared" si="9"/>
        <v>0</v>
      </c>
      <c r="AN75" s="195">
        <f t="shared" si="9"/>
        <v>0</v>
      </c>
      <c r="AO75" s="195">
        <f t="shared" si="9"/>
        <v>242453</v>
      </c>
      <c r="AP75" s="195">
        <f t="shared" si="9"/>
        <v>0</v>
      </c>
      <c r="AQ75" s="195">
        <f t="shared" si="9"/>
        <v>0</v>
      </c>
      <c r="AR75" s="195">
        <f t="shared" si="9"/>
        <v>0</v>
      </c>
      <c r="AS75" s="195">
        <f t="shared" si="9"/>
        <v>0</v>
      </c>
      <c r="AT75" s="195">
        <f t="shared" si="9"/>
        <v>0</v>
      </c>
      <c r="AU75" s="195">
        <f t="shared" si="9"/>
        <v>0</v>
      </c>
      <c r="AV75" s="195">
        <f t="shared" si="9"/>
        <v>398346</v>
      </c>
      <c r="AW75" s="245" t="s">
        <v>221</v>
      </c>
      <c r="AX75" s="245" t="s">
        <v>221</v>
      </c>
      <c r="AY75" s="245" t="s">
        <v>221</v>
      </c>
      <c r="AZ75" s="245" t="s">
        <v>221</v>
      </c>
      <c r="BA75" s="245" t="s">
        <v>221</v>
      </c>
      <c r="BB75" s="245" t="s">
        <v>221</v>
      </c>
      <c r="BC75" s="245" t="s">
        <v>221</v>
      </c>
      <c r="BD75" s="245" t="s">
        <v>221</v>
      </c>
      <c r="BE75" s="245" t="s">
        <v>221</v>
      </c>
      <c r="BF75" s="245" t="s">
        <v>221</v>
      </c>
      <c r="BG75" s="245" t="s">
        <v>221</v>
      </c>
      <c r="BH75" s="245" t="s">
        <v>221</v>
      </c>
      <c r="BI75" s="245" t="s">
        <v>221</v>
      </c>
      <c r="BJ75" s="245" t="s">
        <v>221</v>
      </c>
      <c r="BK75" s="245" t="s">
        <v>221</v>
      </c>
      <c r="BL75" s="245" t="s">
        <v>221</v>
      </c>
      <c r="BM75" s="245" t="s">
        <v>221</v>
      </c>
      <c r="BN75" s="245" t="s">
        <v>221</v>
      </c>
      <c r="BO75" s="245" t="s">
        <v>221</v>
      </c>
      <c r="BP75" s="245" t="s">
        <v>221</v>
      </c>
      <c r="BQ75" s="245" t="s">
        <v>221</v>
      </c>
      <c r="BR75" s="245" t="s">
        <v>221</v>
      </c>
      <c r="BS75" s="245" t="s">
        <v>221</v>
      </c>
      <c r="BT75" s="245" t="s">
        <v>221</v>
      </c>
      <c r="BU75" s="245" t="s">
        <v>221</v>
      </c>
      <c r="BV75" s="245" t="s">
        <v>221</v>
      </c>
      <c r="BW75" s="245" t="s">
        <v>221</v>
      </c>
      <c r="BX75" s="245" t="s">
        <v>221</v>
      </c>
      <c r="BY75" s="245" t="s">
        <v>221</v>
      </c>
      <c r="BZ75" s="245" t="s">
        <v>221</v>
      </c>
      <c r="CA75" s="245" t="s">
        <v>221</v>
      </c>
      <c r="CB75" s="245" t="s">
        <v>221</v>
      </c>
      <c r="CC75" s="245" t="s">
        <v>221</v>
      </c>
      <c r="CD75" s="245" t="s">
        <v>221</v>
      </c>
      <c r="CE75" s="195">
        <f t="shared" si="8"/>
        <v>25380693</v>
      </c>
      <c r="CF75" s="248"/>
    </row>
    <row r="76" spans="1:84" ht="12.65" customHeight="1">
      <c r="A76" s="171" t="s">
        <v>248</v>
      </c>
      <c r="B76" s="175"/>
      <c r="C76" s="184"/>
      <c r="D76" s="184"/>
      <c r="E76" s="296">
        <v>395</v>
      </c>
      <c r="F76" s="185"/>
      <c r="G76" s="184"/>
      <c r="H76" s="184"/>
      <c r="I76" s="185"/>
      <c r="J76" s="185"/>
      <c r="K76" s="312">
        <v>4452</v>
      </c>
      <c r="L76" s="312">
        <v>7309</v>
      </c>
      <c r="M76" s="185"/>
      <c r="N76" s="185"/>
      <c r="O76" s="185"/>
      <c r="P76" s="185"/>
      <c r="Q76" s="185"/>
      <c r="R76" s="185"/>
      <c r="S76" s="185"/>
      <c r="T76" s="185"/>
      <c r="U76" s="332">
        <v>939</v>
      </c>
      <c r="V76" s="332"/>
      <c r="W76" s="332">
        <v>182</v>
      </c>
      <c r="X76" s="332">
        <v>352</v>
      </c>
      <c r="Y76" s="332">
        <v>973</v>
      </c>
      <c r="Z76" s="332"/>
      <c r="AA76" s="332"/>
      <c r="AB76" s="332">
        <v>385</v>
      </c>
      <c r="AC76" s="332">
        <v>429</v>
      </c>
      <c r="AD76" s="332"/>
      <c r="AE76" s="332">
        <v>4494</v>
      </c>
      <c r="AF76" s="332"/>
      <c r="AG76" s="332">
        <v>1588</v>
      </c>
      <c r="AH76" s="332"/>
      <c r="AI76" s="332"/>
      <c r="AJ76" s="332">
        <v>4128</v>
      </c>
      <c r="AK76" s="332">
        <v>181</v>
      </c>
      <c r="AL76" s="332">
        <v>136</v>
      </c>
      <c r="AM76" s="332"/>
      <c r="AN76" s="332"/>
      <c r="AO76" s="332">
        <v>43</v>
      </c>
      <c r="AP76" s="332"/>
      <c r="AQ76" s="332"/>
      <c r="AR76" s="332"/>
      <c r="AS76" s="332"/>
      <c r="AT76" s="332"/>
      <c r="AU76" s="332"/>
      <c r="AV76" s="332">
        <v>1384</v>
      </c>
      <c r="AW76" s="334"/>
      <c r="AX76" s="334"/>
      <c r="AY76" s="334">
        <v>2067</v>
      </c>
      <c r="AZ76" s="334"/>
      <c r="BA76" s="334">
        <v>1170</v>
      </c>
      <c r="BB76" s="334">
        <v>353</v>
      </c>
      <c r="BC76" s="334"/>
      <c r="BD76" s="334"/>
      <c r="BE76" s="334">
        <v>18771</v>
      </c>
      <c r="BF76" s="334">
        <v>3960</v>
      </c>
      <c r="BG76" s="334"/>
      <c r="BH76" s="334">
        <v>335</v>
      </c>
      <c r="BI76" s="334"/>
      <c r="BJ76" s="334">
        <v>334</v>
      </c>
      <c r="BK76" s="334"/>
      <c r="BL76" s="334"/>
      <c r="BM76" s="334"/>
      <c r="BN76" s="334">
        <v>4606</v>
      </c>
      <c r="BO76" s="334"/>
      <c r="BP76" s="334"/>
      <c r="BQ76" s="334"/>
      <c r="BR76" s="334"/>
      <c r="BS76" s="334"/>
      <c r="BT76" s="334"/>
      <c r="BU76" s="334"/>
      <c r="BV76" s="334">
        <v>1995</v>
      </c>
      <c r="BW76" s="334"/>
      <c r="BX76" s="334"/>
      <c r="BY76" s="334">
        <v>209</v>
      </c>
      <c r="BZ76" s="334"/>
      <c r="CA76" s="334"/>
      <c r="CB76" s="334"/>
      <c r="CC76" s="334"/>
      <c r="CD76" s="245" t="s">
        <v>221</v>
      </c>
      <c r="CE76" s="195">
        <f t="shared" si="8"/>
        <v>61170</v>
      </c>
      <c r="CF76" s="195">
        <f>BE59-CE76</f>
        <v>0</v>
      </c>
    </row>
    <row r="77" spans="1:84" ht="12.65" customHeight="1">
      <c r="A77" s="171" t="s">
        <v>249</v>
      </c>
      <c r="B77" s="175"/>
      <c r="C77" s="184"/>
      <c r="D77" s="184"/>
      <c r="E77" s="295">
        <v>1046</v>
      </c>
      <c r="F77" s="184"/>
      <c r="G77" s="184"/>
      <c r="H77" s="184"/>
      <c r="I77" s="184"/>
      <c r="J77" s="184"/>
      <c r="K77" s="311">
        <v>17158</v>
      </c>
      <c r="L77" s="311">
        <v>19344</v>
      </c>
      <c r="M77" s="184"/>
      <c r="N77" s="184"/>
      <c r="O77" s="184"/>
      <c r="P77" s="184"/>
      <c r="Q77" s="184"/>
      <c r="R77" s="184"/>
      <c r="S77" s="184"/>
      <c r="T77" s="184"/>
      <c r="U77" s="331"/>
      <c r="V77" s="331"/>
      <c r="W77" s="331"/>
      <c r="X77" s="331"/>
      <c r="Y77" s="331"/>
      <c r="Z77" s="331"/>
      <c r="AA77" s="331"/>
      <c r="AB77" s="331"/>
      <c r="AC77" s="331"/>
      <c r="AD77" s="331"/>
      <c r="AE77" s="331"/>
      <c r="AF77" s="331"/>
      <c r="AG77" s="331"/>
      <c r="AH77" s="331"/>
      <c r="AI77" s="331"/>
      <c r="AJ77" s="331"/>
      <c r="AK77" s="331"/>
      <c r="AL77" s="331"/>
      <c r="AM77" s="331"/>
      <c r="AN77" s="331"/>
      <c r="AO77" s="331">
        <v>113</v>
      </c>
      <c r="AP77" s="331"/>
      <c r="AQ77" s="331"/>
      <c r="AR77" s="331"/>
      <c r="AS77" s="331"/>
      <c r="AT77" s="331"/>
      <c r="AU77" s="331"/>
      <c r="AV77" s="331"/>
      <c r="AW77" s="328"/>
      <c r="AX77" s="329" t="s">
        <v>221</v>
      </c>
      <c r="AY77" s="329" t="s">
        <v>221</v>
      </c>
      <c r="AZ77" s="335">
        <v>34659</v>
      </c>
      <c r="BA77" s="335"/>
      <c r="BB77" s="335"/>
      <c r="BC77" s="335"/>
      <c r="BD77" s="329" t="s">
        <v>221</v>
      </c>
      <c r="BE77" s="329" t="s">
        <v>221</v>
      </c>
      <c r="BF77" s="328"/>
      <c r="BG77" s="245" t="s">
        <v>221</v>
      </c>
      <c r="BH77" s="184"/>
      <c r="BI77" s="184"/>
      <c r="BJ77" s="245" t="s">
        <v>221</v>
      </c>
      <c r="BK77" s="184"/>
      <c r="BL77" s="184"/>
      <c r="BM77" s="184"/>
      <c r="BN77" s="245" t="s">
        <v>221</v>
      </c>
      <c r="BO77" s="245" t="s">
        <v>221</v>
      </c>
      <c r="BP77" s="245" t="s">
        <v>221</v>
      </c>
      <c r="BQ77" s="245" t="s">
        <v>221</v>
      </c>
      <c r="BR77" s="184"/>
      <c r="BS77" s="184"/>
      <c r="BT77" s="184"/>
      <c r="BU77" s="184"/>
      <c r="BV77" s="184"/>
      <c r="BW77" s="184"/>
      <c r="BX77" s="184"/>
      <c r="BY77" s="184"/>
      <c r="BZ77" s="184"/>
      <c r="CA77" s="184"/>
      <c r="CB77" s="184"/>
      <c r="CC77" s="245" t="s">
        <v>221</v>
      </c>
      <c r="CD77" s="245" t="s">
        <v>221</v>
      </c>
      <c r="CE77" s="195">
        <f>SUM(C77:CD77)</f>
        <v>72320</v>
      </c>
      <c r="CF77" s="195">
        <f>AY59-CE77</f>
        <v>0</v>
      </c>
    </row>
    <row r="78" spans="1:84" ht="12.65" customHeight="1">
      <c r="A78" s="171" t="s">
        <v>250</v>
      </c>
      <c r="B78" s="175"/>
      <c r="C78" s="184"/>
      <c r="D78" s="184"/>
      <c r="E78" s="295">
        <v>112</v>
      </c>
      <c r="F78" s="184"/>
      <c r="G78" s="184"/>
      <c r="H78" s="184"/>
      <c r="I78" s="184"/>
      <c r="J78" s="184"/>
      <c r="K78" s="311">
        <v>1261</v>
      </c>
      <c r="L78" s="311">
        <v>2071</v>
      </c>
      <c r="M78" s="184"/>
      <c r="N78" s="184"/>
      <c r="O78" s="184"/>
      <c r="P78" s="184"/>
      <c r="Q78" s="184"/>
      <c r="R78" s="184"/>
      <c r="S78" s="184"/>
      <c r="T78" s="184"/>
      <c r="U78" s="331">
        <v>266</v>
      </c>
      <c r="V78" s="331"/>
      <c r="W78" s="331">
        <v>52</v>
      </c>
      <c r="X78" s="331">
        <v>100</v>
      </c>
      <c r="Y78" s="331">
        <v>276</v>
      </c>
      <c r="Z78" s="331"/>
      <c r="AA78" s="331"/>
      <c r="AB78" s="331">
        <v>109</v>
      </c>
      <c r="AC78" s="331">
        <v>121</v>
      </c>
      <c r="AD78" s="331"/>
      <c r="AE78" s="331">
        <v>1273</v>
      </c>
      <c r="AF78" s="331"/>
      <c r="AG78" s="331">
        <v>450</v>
      </c>
      <c r="AH78" s="331"/>
      <c r="AI78" s="331"/>
      <c r="AJ78" s="331">
        <v>1170</v>
      </c>
      <c r="AK78" s="331">
        <v>51</v>
      </c>
      <c r="AL78" s="331">
        <v>38</v>
      </c>
      <c r="AM78" s="331"/>
      <c r="AN78" s="331"/>
      <c r="AO78" s="331">
        <v>12</v>
      </c>
      <c r="AP78" s="331"/>
      <c r="AQ78" s="331"/>
      <c r="AR78" s="331"/>
      <c r="AS78" s="331"/>
      <c r="AT78" s="331"/>
      <c r="AU78" s="331"/>
      <c r="AV78" s="331">
        <v>392</v>
      </c>
      <c r="AW78" s="328"/>
      <c r="AX78" s="329" t="s">
        <v>221</v>
      </c>
      <c r="AY78" s="329" t="s">
        <v>221</v>
      </c>
      <c r="AZ78" s="329" t="s">
        <v>221</v>
      </c>
      <c r="BA78" s="336">
        <v>333</v>
      </c>
      <c r="BB78" s="336">
        <v>100</v>
      </c>
      <c r="BC78" s="336"/>
      <c r="BD78" s="329" t="s">
        <v>221</v>
      </c>
      <c r="BE78" s="329" t="s">
        <v>221</v>
      </c>
      <c r="BF78" s="329" t="s">
        <v>221</v>
      </c>
      <c r="BG78" s="245" t="s">
        <v>221</v>
      </c>
      <c r="BH78" s="337">
        <v>95</v>
      </c>
      <c r="BI78" s="184"/>
      <c r="BJ78" s="245" t="s">
        <v>221</v>
      </c>
      <c r="BK78" s="184"/>
      <c r="BL78" s="184"/>
      <c r="BM78" s="184"/>
      <c r="BN78" s="245" t="s">
        <v>221</v>
      </c>
      <c r="BO78" s="245" t="s">
        <v>221</v>
      </c>
      <c r="BP78" s="245" t="s">
        <v>221</v>
      </c>
      <c r="BQ78" s="245" t="s">
        <v>221</v>
      </c>
      <c r="BR78" s="245" t="s">
        <v>221</v>
      </c>
      <c r="BS78" s="184"/>
      <c r="BT78" s="184"/>
      <c r="BU78" s="184"/>
      <c r="BV78" s="338">
        <v>565</v>
      </c>
      <c r="BW78" s="338"/>
      <c r="BX78" s="338"/>
      <c r="BY78" s="338">
        <v>59</v>
      </c>
      <c r="BZ78" s="184"/>
      <c r="CA78" s="184"/>
      <c r="CB78" s="184"/>
      <c r="CC78" s="245" t="s">
        <v>221</v>
      </c>
      <c r="CD78" s="245" t="s">
        <v>221</v>
      </c>
      <c r="CE78" s="195">
        <f t="shared" si="8"/>
        <v>8906</v>
      </c>
      <c r="CF78" s="195"/>
    </row>
    <row r="79" spans="1:84" ht="12.65" customHeight="1">
      <c r="A79" s="171" t="s">
        <v>251</v>
      </c>
      <c r="B79" s="175"/>
      <c r="C79" s="225"/>
      <c r="D79" s="225"/>
      <c r="E79" s="295">
        <v>3003</v>
      </c>
      <c r="F79" s="184"/>
      <c r="G79" s="184"/>
      <c r="H79" s="184"/>
      <c r="I79" s="184"/>
      <c r="J79" s="184"/>
      <c r="K79" s="311">
        <v>57631</v>
      </c>
      <c r="L79" s="311">
        <v>55560</v>
      </c>
      <c r="M79" s="184"/>
      <c r="N79" s="184"/>
      <c r="O79" s="184"/>
      <c r="P79" s="184"/>
      <c r="Q79" s="184"/>
      <c r="R79" s="184"/>
      <c r="S79" s="317">
        <v>11</v>
      </c>
      <c r="T79" s="184"/>
      <c r="U79" s="331"/>
      <c r="V79" s="331"/>
      <c r="W79" s="331">
        <v>377</v>
      </c>
      <c r="X79" s="331">
        <v>732</v>
      </c>
      <c r="Y79" s="331">
        <v>2020</v>
      </c>
      <c r="Z79" s="331"/>
      <c r="AA79" s="331"/>
      <c r="AB79" s="331"/>
      <c r="AC79" s="331">
        <v>161</v>
      </c>
      <c r="AD79" s="331"/>
      <c r="AE79" s="331">
        <v>11228</v>
      </c>
      <c r="AF79" s="331"/>
      <c r="AG79" s="331">
        <v>2494</v>
      </c>
      <c r="AH79" s="331"/>
      <c r="AI79" s="331"/>
      <c r="AJ79" s="331">
        <v>158</v>
      </c>
      <c r="AK79" s="331"/>
      <c r="AL79" s="331"/>
      <c r="AM79" s="331"/>
      <c r="AN79" s="331"/>
      <c r="AO79" s="331">
        <v>325</v>
      </c>
      <c r="AP79" s="331"/>
      <c r="AQ79" s="331"/>
      <c r="AR79" s="331"/>
      <c r="AS79" s="331"/>
      <c r="AT79" s="331"/>
      <c r="AU79" s="331"/>
      <c r="AV79" s="331"/>
      <c r="AW79" s="328"/>
      <c r="AX79" s="329" t="s">
        <v>221</v>
      </c>
      <c r="AY79" s="329" t="s">
        <v>221</v>
      </c>
      <c r="AZ79" s="329" t="s">
        <v>221</v>
      </c>
      <c r="BA79" s="329" t="s">
        <v>221</v>
      </c>
      <c r="BB79" s="328"/>
      <c r="BC79" s="328"/>
      <c r="BD79" s="329" t="s">
        <v>221</v>
      </c>
      <c r="BE79" s="329" t="s">
        <v>221</v>
      </c>
      <c r="BF79" s="329" t="s">
        <v>221</v>
      </c>
      <c r="BG79" s="245" t="s">
        <v>221</v>
      </c>
      <c r="BH79" s="184"/>
      <c r="BI79" s="184"/>
      <c r="BJ79" s="245" t="s">
        <v>221</v>
      </c>
      <c r="BK79" s="184"/>
      <c r="BL79" s="184"/>
      <c r="BM79" s="184"/>
      <c r="BN79" s="245" t="s">
        <v>221</v>
      </c>
      <c r="BO79" s="245" t="s">
        <v>221</v>
      </c>
      <c r="BP79" s="245" t="s">
        <v>221</v>
      </c>
      <c r="BQ79" s="245" t="s">
        <v>221</v>
      </c>
      <c r="BR79" s="245" t="s">
        <v>221</v>
      </c>
      <c r="BS79" s="184"/>
      <c r="BT79" s="184"/>
      <c r="BU79" s="184"/>
      <c r="BV79" s="184"/>
      <c r="BW79" s="184"/>
      <c r="BX79" s="184"/>
      <c r="BY79" s="184"/>
      <c r="BZ79" s="184"/>
      <c r="CA79" s="184"/>
      <c r="CB79" s="184"/>
      <c r="CC79" s="245" t="s">
        <v>221</v>
      </c>
      <c r="CD79" s="245" t="s">
        <v>221</v>
      </c>
      <c r="CE79" s="195">
        <f t="shared" si="8"/>
        <v>133700</v>
      </c>
      <c r="CF79" s="195">
        <f>BA59</f>
        <v>0</v>
      </c>
    </row>
    <row r="80" spans="1:84" ht="21" customHeight="1">
      <c r="A80" s="171" t="s">
        <v>252</v>
      </c>
      <c r="B80" s="175"/>
      <c r="C80" s="187"/>
      <c r="D80" s="187"/>
      <c r="E80" s="297">
        <v>1.72</v>
      </c>
      <c r="F80" s="187"/>
      <c r="G80" s="187"/>
      <c r="H80" s="187"/>
      <c r="I80" s="187"/>
      <c r="J80" s="187"/>
      <c r="K80" s="313">
        <v>17.12</v>
      </c>
      <c r="L80" s="313">
        <v>31.82</v>
      </c>
      <c r="M80" s="187"/>
      <c r="N80" s="187"/>
      <c r="O80" s="187"/>
      <c r="P80" s="187"/>
      <c r="Q80" s="187"/>
      <c r="R80" s="187"/>
      <c r="S80" s="187"/>
      <c r="T80" s="187"/>
      <c r="U80" s="333"/>
      <c r="V80" s="333"/>
      <c r="W80" s="333"/>
      <c r="X80" s="333"/>
      <c r="Y80" s="333"/>
      <c r="Z80" s="333"/>
      <c r="AA80" s="333"/>
      <c r="AB80" s="333"/>
      <c r="AC80" s="333"/>
      <c r="AD80" s="333"/>
      <c r="AE80" s="333"/>
      <c r="AF80" s="333"/>
      <c r="AG80" s="333">
        <v>0.96</v>
      </c>
      <c r="AH80" s="333"/>
      <c r="AI80" s="333"/>
      <c r="AJ80" s="333">
        <v>9.3000000000000007</v>
      </c>
      <c r="AK80" s="333"/>
      <c r="AL80" s="333"/>
      <c r="AM80" s="333"/>
      <c r="AN80" s="333"/>
      <c r="AO80" s="333">
        <v>0.19</v>
      </c>
      <c r="AP80" s="333"/>
      <c r="AQ80" s="333"/>
      <c r="AR80" s="333"/>
      <c r="AS80" s="333"/>
      <c r="AT80" s="333"/>
      <c r="AU80" s="333"/>
      <c r="AV80" s="333"/>
      <c r="AW80" s="329" t="s">
        <v>221</v>
      </c>
      <c r="AX80" s="329" t="s">
        <v>221</v>
      </c>
      <c r="AY80" s="329" t="s">
        <v>221</v>
      </c>
      <c r="AZ80" s="329" t="s">
        <v>221</v>
      </c>
      <c r="BA80" s="329" t="s">
        <v>221</v>
      </c>
      <c r="BB80" s="329" t="s">
        <v>221</v>
      </c>
      <c r="BC80" s="329" t="s">
        <v>221</v>
      </c>
      <c r="BD80" s="329" t="s">
        <v>221</v>
      </c>
      <c r="BE80" s="329" t="s">
        <v>221</v>
      </c>
      <c r="BF80" s="329" t="s">
        <v>221</v>
      </c>
      <c r="BG80" s="245" t="s">
        <v>221</v>
      </c>
      <c r="BH80" s="245" t="s">
        <v>221</v>
      </c>
      <c r="BI80" s="245" t="s">
        <v>221</v>
      </c>
      <c r="BJ80" s="245" t="s">
        <v>221</v>
      </c>
      <c r="BK80" s="245" t="s">
        <v>221</v>
      </c>
      <c r="BL80" s="245" t="s">
        <v>221</v>
      </c>
      <c r="BM80" s="245" t="s">
        <v>221</v>
      </c>
      <c r="BN80" s="245" t="s">
        <v>221</v>
      </c>
      <c r="BO80" s="245" t="s">
        <v>221</v>
      </c>
      <c r="BP80" s="245" t="s">
        <v>221</v>
      </c>
      <c r="BQ80" s="245" t="s">
        <v>221</v>
      </c>
      <c r="BR80" s="245" t="s">
        <v>221</v>
      </c>
      <c r="BS80" s="245" t="s">
        <v>221</v>
      </c>
      <c r="BT80" s="245" t="s">
        <v>221</v>
      </c>
      <c r="BU80" s="250"/>
      <c r="BV80" s="250"/>
      <c r="BW80" s="250"/>
      <c r="BX80" s="250"/>
      <c r="BY80" s="250"/>
      <c r="BZ80" s="250"/>
      <c r="CA80" s="250"/>
      <c r="CB80" s="250"/>
      <c r="CC80" s="245" t="s">
        <v>221</v>
      </c>
      <c r="CD80" s="245" t="s">
        <v>221</v>
      </c>
      <c r="CE80" s="251">
        <f t="shared" si="8"/>
        <v>61.11</v>
      </c>
      <c r="CF80" s="251"/>
    </row>
    <row r="81" spans="1:5" ht="12.65" customHeight="1">
      <c r="A81" s="208" t="s">
        <v>253</v>
      </c>
      <c r="B81" s="208"/>
      <c r="C81" s="208"/>
      <c r="D81" s="208"/>
      <c r="E81" s="208"/>
    </row>
    <row r="82" spans="1:5" ht="12.65" customHeight="1">
      <c r="A82" s="171" t="s">
        <v>254</v>
      </c>
      <c r="B82" s="172"/>
      <c r="C82" s="298" t="s">
        <v>1269</v>
      </c>
      <c r="D82" s="252"/>
      <c r="E82" s="175"/>
    </row>
    <row r="83" spans="1:5" ht="12.65" customHeight="1">
      <c r="A83" s="173" t="s">
        <v>255</v>
      </c>
      <c r="B83" s="172" t="s">
        <v>256</v>
      </c>
      <c r="C83" s="299">
        <v>141</v>
      </c>
      <c r="D83" s="252"/>
      <c r="E83" s="175"/>
    </row>
    <row r="84" spans="1:5" ht="12.65" customHeight="1">
      <c r="A84" s="173" t="s">
        <v>257</v>
      </c>
      <c r="B84" s="172" t="s">
        <v>256</v>
      </c>
      <c r="C84" s="300" t="s">
        <v>1270</v>
      </c>
      <c r="D84" s="205"/>
      <c r="E84" s="204"/>
    </row>
    <row r="85" spans="1:5" ht="12.65" customHeight="1">
      <c r="A85" s="173" t="s">
        <v>1251</v>
      </c>
      <c r="B85" s="172"/>
      <c r="C85" s="301" t="s">
        <v>1271</v>
      </c>
      <c r="D85" s="205"/>
      <c r="E85" s="204"/>
    </row>
    <row r="86" spans="1:5" ht="12.65" customHeight="1">
      <c r="A86" s="173" t="s">
        <v>1252</v>
      </c>
      <c r="B86" s="172" t="s">
        <v>256</v>
      </c>
      <c r="C86" s="302" t="s">
        <v>1271</v>
      </c>
      <c r="D86" s="205"/>
      <c r="E86" s="204"/>
    </row>
    <row r="87" spans="1:5" ht="12.65" customHeight="1">
      <c r="A87" s="173" t="s">
        <v>258</v>
      </c>
      <c r="B87" s="172" t="s">
        <v>256</v>
      </c>
      <c r="C87" s="300" t="s">
        <v>1272</v>
      </c>
      <c r="D87" s="205"/>
      <c r="E87" s="204"/>
    </row>
    <row r="88" spans="1:5" ht="12.65" customHeight="1">
      <c r="A88" s="173" t="s">
        <v>259</v>
      </c>
      <c r="B88" s="172" t="s">
        <v>256</v>
      </c>
      <c r="C88" s="300" t="s">
        <v>1273</v>
      </c>
      <c r="D88" s="205"/>
      <c r="E88" s="204"/>
    </row>
    <row r="89" spans="1:5" ht="12.65" customHeight="1">
      <c r="A89" s="173" t="s">
        <v>260</v>
      </c>
      <c r="B89" s="172" t="s">
        <v>256</v>
      </c>
      <c r="C89" s="300" t="s">
        <v>1274</v>
      </c>
      <c r="D89" s="205"/>
      <c r="E89" s="204"/>
    </row>
    <row r="90" spans="1:5" ht="12.65" customHeight="1">
      <c r="A90" s="173" t="s">
        <v>261</v>
      </c>
      <c r="B90" s="172" t="s">
        <v>256</v>
      </c>
      <c r="C90" s="300"/>
      <c r="D90" s="205"/>
      <c r="E90" s="204"/>
    </row>
    <row r="91" spans="1:5" ht="12.65" customHeight="1">
      <c r="A91" s="173" t="s">
        <v>262</v>
      </c>
      <c r="B91" s="172" t="s">
        <v>256</v>
      </c>
      <c r="C91" s="300" t="s">
        <v>1275</v>
      </c>
      <c r="D91" s="205"/>
      <c r="E91" s="204"/>
    </row>
    <row r="92" spans="1:5" ht="12.65" customHeight="1">
      <c r="A92" s="173" t="s">
        <v>263</v>
      </c>
      <c r="B92" s="172" t="s">
        <v>256</v>
      </c>
      <c r="C92" s="303" t="s">
        <v>1276</v>
      </c>
      <c r="D92" s="252"/>
      <c r="E92" s="175"/>
    </row>
    <row r="93" spans="1:5" ht="12.65" customHeight="1">
      <c r="A93" s="173" t="s">
        <v>264</v>
      </c>
      <c r="B93" s="172" t="s">
        <v>256</v>
      </c>
      <c r="C93" s="304" t="s">
        <v>1277</v>
      </c>
      <c r="D93" s="252"/>
      <c r="E93" s="175"/>
    </row>
    <row r="94" spans="1:5" ht="12.65" customHeight="1">
      <c r="A94" s="173"/>
      <c r="B94" s="173"/>
      <c r="C94" s="191"/>
      <c r="D94" s="175"/>
      <c r="E94" s="175"/>
    </row>
    <row r="95" spans="1:5" ht="12.65" customHeight="1">
      <c r="A95" s="208" t="s">
        <v>265</v>
      </c>
      <c r="B95" s="208"/>
      <c r="C95" s="208"/>
      <c r="D95" s="208"/>
      <c r="E95" s="208"/>
    </row>
    <row r="96" spans="1:5" ht="12.65" customHeight="1">
      <c r="A96" s="253" t="s">
        <v>266</v>
      </c>
      <c r="B96" s="253"/>
      <c r="C96" s="253"/>
      <c r="D96" s="253"/>
      <c r="E96" s="253"/>
    </row>
    <row r="97" spans="1:5" ht="12.65" customHeight="1">
      <c r="A97" s="173" t="s">
        <v>267</v>
      </c>
      <c r="B97" s="172" t="s">
        <v>256</v>
      </c>
      <c r="C97" s="189"/>
      <c r="D97" s="175"/>
      <c r="E97" s="175"/>
    </row>
    <row r="98" spans="1:5" ht="12.65" customHeight="1">
      <c r="A98" s="173" t="s">
        <v>259</v>
      </c>
      <c r="B98" s="172" t="s">
        <v>256</v>
      </c>
      <c r="C98" s="189"/>
      <c r="D98" s="175"/>
      <c r="E98" s="175"/>
    </row>
    <row r="99" spans="1:5" ht="12.65" customHeight="1">
      <c r="A99" s="173" t="s">
        <v>268</v>
      </c>
      <c r="B99" s="172" t="s">
        <v>256</v>
      </c>
      <c r="C99" s="189">
        <v>1</v>
      </c>
      <c r="D99" s="175"/>
      <c r="E99" s="175"/>
    </row>
    <row r="100" spans="1:5" ht="12.65" customHeight="1">
      <c r="A100" s="253" t="s">
        <v>269</v>
      </c>
      <c r="B100" s="253"/>
      <c r="C100" s="253"/>
      <c r="D100" s="253"/>
      <c r="E100" s="253"/>
    </row>
    <row r="101" spans="1:5" ht="12.65" customHeight="1">
      <c r="A101" s="173" t="s">
        <v>270</v>
      </c>
      <c r="B101" s="172" t="s">
        <v>256</v>
      </c>
      <c r="C101" s="189"/>
      <c r="D101" s="175"/>
      <c r="E101" s="175"/>
    </row>
    <row r="102" spans="1:5" ht="12.65" customHeight="1">
      <c r="A102" s="173" t="s">
        <v>132</v>
      </c>
      <c r="B102" s="172" t="s">
        <v>256</v>
      </c>
      <c r="C102" s="222"/>
      <c r="D102" s="175"/>
      <c r="E102" s="175"/>
    </row>
    <row r="103" spans="1:5" ht="12.65" customHeight="1">
      <c r="A103" s="253" t="s">
        <v>271</v>
      </c>
      <c r="B103" s="253"/>
      <c r="C103" s="253"/>
      <c r="D103" s="253"/>
      <c r="E103" s="253"/>
    </row>
    <row r="104" spans="1:5" ht="12.65" customHeight="1">
      <c r="A104" s="173" t="s">
        <v>272</v>
      </c>
      <c r="B104" s="172" t="s">
        <v>256</v>
      </c>
      <c r="C104" s="189"/>
      <c r="D104" s="175"/>
      <c r="E104" s="175"/>
    </row>
    <row r="105" spans="1:5" ht="12.65" customHeight="1">
      <c r="A105" s="173" t="s">
        <v>273</v>
      </c>
      <c r="B105" s="172" t="s">
        <v>256</v>
      </c>
      <c r="C105" s="189"/>
      <c r="D105" s="175"/>
      <c r="E105" s="175"/>
    </row>
    <row r="106" spans="1:5" ht="12.65" customHeight="1">
      <c r="A106" s="173" t="s">
        <v>274</v>
      </c>
      <c r="B106" s="172" t="s">
        <v>256</v>
      </c>
      <c r="C106" s="189"/>
      <c r="D106" s="175"/>
      <c r="E106" s="175"/>
    </row>
    <row r="107" spans="1:5" ht="21.75" customHeight="1">
      <c r="A107" s="173"/>
      <c r="B107" s="172"/>
      <c r="C107" s="190"/>
      <c r="D107" s="175"/>
      <c r="E107" s="175"/>
    </row>
    <row r="108" spans="1:5" ht="13.5" customHeight="1">
      <c r="A108" s="207" t="s">
        <v>275</v>
      </c>
      <c r="B108" s="208"/>
      <c r="C108" s="208"/>
      <c r="D108" s="208"/>
      <c r="E108" s="208"/>
    </row>
    <row r="109" spans="1:5" ht="13.5" customHeight="1">
      <c r="A109" s="173"/>
      <c r="B109" s="172"/>
      <c r="C109" s="190"/>
      <c r="D109" s="175"/>
      <c r="E109" s="175"/>
    </row>
    <row r="110" spans="1:5" ht="12.65" customHeight="1">
      <c r="A110" s="171" t="s">
        <v>276</v>
      </c>
      <c r="B110" s="175"/>
      <c r="C110" s="182"/>
      <c r="D110" s="170"/>
      <c r="E110" s="175"/>
    </row>
    <row r="111" spans="1:5" ht="12.65" customHeight="1">
      <c r="A111" s="173" t="s">
        <v>278</v>
      </c>
      <c r="B111" s="172" t="s">
        <v>256</v>
      </c>
      <c r="C111" s="340">
        <v>140</v>
      </c>
      <c r="D111" s="339">
        <v>342</v>
      </c>
      <c r="E111" s="175"/>
    </row>
    <row r="112" spans="1:5" ht="12.65" customHeight="1">
      <c r="A112" s="173" t="s">
        <v>279</v>
      </c>
      <c r="B112" s="172" t="s">
        <v>256</v>
      </c>
      <c r="C112" s="340">
        <v>174</v>
      </c>
      <c r="D112" s="339">
        <v>12127</v>
      </c>
      <c r="E112" s="175"/>
    </row>
    <row r="113" spans="1:5" ht="12.65" customHeight="1">
      <c r="A113" s="173" t="s">
        <v>280</v>
      </c>
      <c r="B113" s="172" t="s">
        <v>256</v>
      </c>
      <c r="C113" s="189"/>
      <c r="D113" s="174"/>
      <c r="E113" s="175"/>
    </row>
    <row r="114" spans="1:5" ht="12.65" customHeight="1">
      <c r="A114" s="173" t="s">
        <v>281</v>
      </c>
      <c r="B114" s="172" t="s">
        <v>256</v>
      </c>
      <c r="C114" s="189"/>
      <c r="D114" s="174"/>
      <c r="E114" s="175"/>
    </row>
    <row r="115" spans="1:5" ht="12.65" customHeight="1">
      <c r="A115" s="171" t="s">
        <v>282</v>
      </c>
      <c r="B115" s="175"/>
      <c r="C115" s="182"/>
      <c r="D115" s="175"/>
      <c r="E115" s="175"/>
    </row>
    <row r="116" spans="1:5" ht="12.65" customHeight="1">
      <c r="A116" s="173" t="s">
        <v>283</v>
      </c>
      <c r="B116" s="172" t="s">
        <v>256</v>
      </c>
      <c r="C116" s="341"/>
      <c r="D116" s="175"/>
      <c r="E116" s="175"/>
    </row>
    <row r="117" spans="1:5" ht="12.65" customHeight="1">
      <c r="A117" s="173" t="s">
        <v>284</v>
      </c>
      <c r="B117" s="172" t="s">
        <v>256</v>
      </c>
      <c r="C117" s="341"/>
      <c r="D117" s="175"/>
      <c r="E117" s="175"/>
    </row>
    <row r="118" spans="1:5" ht="12.65" customHeight="1">
      <c r="A118" s="173" t="s">
        <v>1239</v>
      </c>
      <c r="B118" s="172" t="s">
        <v>256</v>
      </c>
      <c r="C118" s="341">
        <v>25</v>
      </c>
      <c r="D118" s="175"/>
      <c r="E118" s="175"/>
    </row>
    <row r="119" spans="1:5" ht="12.65" customHeight="1">
      <c r="A119" s="173" t="s">
        <v>285</v>
      </c>
      <c r="B119" s="172" t="s">
        <v>256</v>
      </c>
      <c r="C119" s="341"/>
      <c r="D119" s="175"/>
      <c r="E119" s="175"/>
    </row>
    <row r="120" spans="1:5" ht="12.65" customHeight="1">
      <c r="A120" s="173" t="s">
        <v>286</v>
      </c>
      <c r="B120" s="172" t="s">
        <v>256</v>
      </c>
      <c r="C120" s="341"/>
      <c r="D120" s="175"/>
      <c r="E120" s="175"/>
    </row>
    <row r="121" spans="1:5" ht="12.65" customHeight="1">
      <c r="A121" s="173" t="s">
        <v>287</v>
      </c>
      <c r="B121" s="172" t="s">
        <v>256</v>
      </c>
      <c r="C121" s="341"/>
      <c r="D121" s="175"/>
      <c r="E121" s="175"/>
    </row>
    <row r="122" spans="1:5" ht="12.65" customHeight="1">
      <c r="A122" s="173" t="s">
        <v>97</v>
      </c>
      <c r="B122" s="172" t="s">
        <v>256</v>
      </c>
      <c r="C122" s="341"/>
      <c r="D122" s="175"/>
      <c r="E122" s="175"/>
    </row>
    <row r="123" spans="1:5" ht="12.65" customHeight="1">
      <c r="A123" s="173" t="s">
        <v>288</v>
      </c>
      <c r="B123" s="172" t="s">
        <v>256</v>
      </c>
      <c r="C123" s="341">
        <v>23</v>
      </c>
      <c r="D123" s="175"/>
      <c r="E123" s="175"/>
    </row>
    <row r="124" spans="1:5" ht="12.65" customHeight="1">
      <c r="A124" s="173" t="s">
        <v>289</v>
      </c>
      <c r="B124" s="172"/>
      <c r="C124" s="341"/>
      <c r="D124" s="175"/>
      <c r="E124" s="175"/>
    </row>
    <row r="125" spans="1:5" ht="12.65" customHeight="1">
      <c r="A125" s="173" t="s">
        <v>280</v>
      </c>
      <c r="B125" s="172" t="s">
        <v>256</v>
      </c>
      <c r="C125" s="341"/>
      <c r="D125" s="175"/>
      <c r="E125" s="175"/>
    </row>
    <row r="126" spans="1:5" ht="12.65" customHeight="1">
      <c r="A126" s="173" t="s">
        <v>290</v>
      </c>
      <c r="B126" s="172" t="s">
        <v>256</v>
      </c>
      <c r="C126" s="341"/>
      <c r="D126" s="175"/>
      <c r="E126" s="175"/>
    </row>
    <row r="127" spans="1:5" ht="12.65" customHeight="1">
      <c r="A127" s="173" t="s">
        <v>291</v>
      </c>
      <c r="B127" s="175"/>
      <c r="C127" s="191"/>
      <c r="D127" s="175"/>
      <c r="E127" s="175">
        <f>SUM(C116:C126)</f>
        <v>48</v>
      </c>
    </row>
    <row r="128" spans="1:5" ht="12.65" customHeight="1">
      <c r="A128" s="173" t="s">
        <v>292</v>
      </c>
      <c r="B128" s="172" t="s">
        <v>256</v>
      </c>
      <c r="C128" s="189"/>
      <c r="D128" s="175"/>
      <c r="E128" s="175"/>
    </row>
    <row r="129" spans="1:6" ht="12.65" customHeight="1">
      <c r="A129" s="173" t="s">
        <v>293</v>
      </c>
      <c r="B129" s="172" t="s">
        <v>256</v>
      </c>
      <c r="C129" s="189"/>
      <c r="D129" s="175"/>
      <c r="E129" s="175"/>
    </row>
    <row r="130" spans="1:6" ht="12.65" customHeight="1">
      <c r="A130" s="173"/>
      <c r="B130" s="175"/>
      <c r="C130" s="191"/>
      <c r="D130" s="175"/>
      <c r="E130" s="175"/>
    </row>
    <row r="131" spans="1:6" ht="12.65" customHeight="1">
      <c r="A131" s="173" t="s">
        <v>294</v>
      </c>
      <c r="B131" s="172" t="s">
        <v>256</v>
      </c>
      <c r="C131" s="189"/>
      <c r="D131" s="175"/>
      <c r="E131" s="175"/>
    </row>
    <row r="132" spans="1:6" ht="12.65" customHeight="1">
      <c r="A132" s="173"/>
      <c r="B132" s="173"/>
      <c r="C132" s="191"/>
      <c r="D132" s="175"/>
      <c r="E132" s="175"/>
    </row>
    <row r="133" spans="1:6" ht="12.65" customHeight="1">
      <c r="A133" s="173"/>
      <c r="B133" s="173"/>
      <c r="C133" s="191"/>
      <c r="D133" s="175"/>
      <c r="E133" s="175"/>
    </row>
    <row r="134" spans="1:6" ht="12.65" customHeight="1">
      <c r="A134" s="173"/>
      <c r="B134" s="173"/>
      <c r="C134" s="191"/>
      <c r="D134" s="175"/>
      <c r="E134" s="175"/>
    </row>
    <row r="135" spans="1:6" ht="18" customHeight="1">
      <c r="A135" s="173"/>
      <c r="B135" s="173"/>
      <c r="C135" s="191"/>
      <c r="D135" s="175"/>
      <c r="E135" s="175"/>
    </row>
    <row r="136" spans="1:6" ht="12.65" customHeight="1">
      <c r="A136" s="208" t="s">
        <v>1240</v>
      </c>
      <c r="B136" s="207"/>
      <c r="C136" s="207"/>
      <c r="D136" s="207"/>
      <c r="E136" s="207"/>
    </row>
    <row r="137" spans="1:6" ht="12.65" customHeight="1">
      <c r="A137" s="254" t="s">
        <v>295</v>
      </c>
      <c r="B137" s="176" t="s">
        <v>296</v>
      </c>
      <c r="C137" s="192" t="s">
        <v>297</v>
      </c>
      <c r="D137" s="176" t="s">
        <v>132</v>
      </c>
      <c r="E137" s="176" t="s">
        <v>203</v>
      </c>
    </row>
    <row r="138" spans="1:6" ht="12.65" customHeight="1">
      <c r="A138" s="173" t="s">
        <v>277</v>
      </c>
      <c r="B138" s="342">
        <v>113</v>
      </c>
      <c r="C138" s="343">
        <v>16</v>
      </c>
      <c r="D138" s="342">
        <v>11</v>
      </c>
      <c r="E138" s="175">
        <f>SUM(B138:D138)</f>
        <v>140</v>
      </c>
    </row>
    <row r="139" spans="1:6" ht="12.65" customHeight="1">
      <c r="A139" s="173" t="s">
        <v>215</v>
      </c>
      <c r="B139" s="342">
        <v>275</v>
      </c>
      <c r="C139" s="343">
        <v>40</v>
      </c>
      <c r="D139" s="342">
        <v>27</v>
      </c>
      <c r="E139" s="175">
        <f>SUM(B139:D139)</f>
        <v>342</v>
      </c>
    </row>
    <row r="140" spans="1:6" ht="12.65" customHeight="1">
      <c r="A140" s="173" t="s">
        <v>298</v>
      </c>
      <c r="B140" s="342">
        <v>31248</v>
      </c>
      <c r="C140" s="342">
        <v>13607</v>
      </c>
      <c r="D140" s="342">
        <v>14912</v>
      </c>
      <c r="E140" s="175">
        <f>SUM(B140:D140)</f>
        <v>59767</v>
      </c>
    </row>
    <row r="141" spans="1:6" ht="12.65" customHeight="1">
      <c r="A141" s="173" t="s">
        <v>245</v>
      </c>
      <c r="B141" s="342">
        <v>3456786</v>
      </c>
      <c r="C141" s="343">
        <v>1505336</v>
      </c>
      <c r="D141" s="342">
        <v>1640286</v>
      </c>
      <c r="E141" s="175">
        <f>SUM(B141:D141)</f>
        <v>6602408</v>
      </c>
      <c r="F141" s="199"/>
    </row>
    <row r="142" spans="1:6" ht="12.65" customHeight="1">
      <c r="A142" s="173" t="s">
        <v>246</v>
      </c>
      <c r="B142" s="342">
        <v>8865373</v>
      </c>
      <c r="C142" s="343">
        <v>3860626</v>
      </c>
      <c r="D142" s="342">
        <v>4240106</v>
      </c>
      <c r="E142" s="175">
        <f>SUM(B142:D142)</f>
        <v>16966105</v>
      </c>
      <c r="F142" s="199"/>
    </row>
    <row r="143" spans="1:6" ht="12.65" customHeight="1">
      <c r="A143" s="254" t="s">
        <v>299</v>
      </c>
      <c r="B143" s="176" t="s">
        <v>296</v>
      </c>
      <c r="C143" s="192" t="s">
        <v>297</v>
      </c>
      <c r="D143" s="176" t="s">
        <v>132</v>
      </c>
      <c r="E143" s="176" t="s">
        <v>203</v>
      </c>
    </row>
    <row r="144" spans="1:6" ht="12.65" customHeight="1">
      <c r="A144" s="173" t="s">
        <v>277</v>
      </c>
      <c r="B144" s="344">
        <v>22</v>
      </c>
      <c r="C144" s="345">
        <v>77</v>
      </c>
      <c r="D144" s="344">
        <v>75</v>
      </c>
      <c r="E144" s="175">
        <f>SUM(B144:D144)</f>
        <v>174</v>
      </c>
    </row>
    <row r="145" spans="1:5" ht="12.65" customHeight="1">
      <c r="A145" s="173" t="s">
        <v>215</v>
      </c>
      <c r="B145" s="344">
        <v>1537</v>
      </c>
      <c r="C145" s="345">
        <v>5381</v>
      </c>
      <c r="D145" s="344">
        <v>5209</v>
      </c>
      <c r="E145" s="175">
        <f>SUM(B145:D145)</f>
        <v>12127</v>
      </c>
    </row>
    <row r="146" spans="1:5" ht="12.65" customHeight="1">
      <c r="A146" s="173" t="s">
        <v>298</v>
      </c>
      <c r="B146" s="344"/>
      <c r="C146" s="345"/>
      <c r="D146" s="344"/>
      <c r="E146" s="175">
        <f>SUM(B146:D146)</f>
        <v>0</v>
      </c>
    </row>
    <row r="147" spans="1:5" ht="12.65" customHeight="1">
      <c r="A147" s="173" t="s">
        <v>245</v>
      </c>
      <c r="B147" s="344">
        <v>947450</v>
      </c>
      <c r="C147" s="345">
        <v>412588</v>
      </c>
      <c r="D147" s="344">
        <v>452143</v>
      </c>
      <c r="E147" s="175">
        <f>SUM(B147:D147)</f>
        <v>1812181</v>
      </c>
    </row>
    <row r="148" spans="1:5" ht="12.65" customHeight="1">
      <c r="A148" s="173" t="s">
        <v>246</v>
      </c>
      <c r="B148" s="344"/>
      <c r="C148" s="345"/>
      <c r="D148" s="344"/>
      <c r="E148" s="175">
        <f>SUM(B148:D148)</f>
        <v>0</v>
      </c>
    </row>
    <row r="149" spans="1:5" ht="12.65" customHeight="1">
      <c r="A149" s="254" t="s">
        <v>300</v>
      </c>
      <c r="B149" s="176" t="s">
        <v>296</v>
      </c>
      <c r="C149" s="192" t="s">
        <v>297</v>
      </c>
      <c r="D149" s="176" t="s">
        <v>132</v>
      </c>
      <c r="E149" s="176" t="s">
        <v>203</v>
      </c>
    </row>
    <row r="150" spans="1:5" ht="12.65" customHeight="1">
      <c r="A150" s="173" t="s">
        <v>277</v>
      </c>
      <c r="B150" s="174"/>
      <c r="C150" s="189"/>
      <c r="D150" s="174"/>
      <c r="E150" s="175">
        <f>SUM(B150:D150)</f>
        <v>0</v>
      </c>
    </row>
    <row r="151" spans="1:5" ht="12.65" customHeight="1">
      <c r="A151" s="173" t="s">
        <v>215</v>
      </c>
      <c r="B151" s="174"/>
      <c r="C151" s="189"/>
      <c r="D151" s="174"/>
      <c r="E151" s="175">
        <f>SUM(B151:D151)</f>
        <v>0</v>
      </c>
    </row>
    <row r="152" spans="1:5" ht="12.65" customHeight="1">
      <c r="A152" s="173" t="s">
        <v>298</v>
      </c>
      <c r="B152" s="174"/>
      <c r="C152" s="189"/>
      <c r="D152" s="174"/>
      <c r="E152" s="175">
        <f>SUM(B152:D152)</f>
        <v>0</v>
      </c>
    </row>
    <row r="153" spans="1:5" ht="12.65" customHeight="1">
      <c r="A153" s="173" t="s">
        <v>245</v>
      </c>
      <c r="B153" s="174"/>
      <c r="C153" s="189"/>
      <c r="D153" s="174"/>
      <c r="E153" s="175">
        <f>SUM(B153:D153)</f>
        <v>0</v>
      </c>
    </row>
    <row r="154" spans="1:5" ht="12.65" customHeight="1">
      <c r="A154" s="173" t="s">
        <v>246</v>
      </c>
      <c r="B154" s="174"/>
      <c r="C154" s="189"/>
      <c r="D154" s="174"/>
      <c r="E154" s="175">
        <f>SUM(B154:D154)</f>
        <v>0</v>
      </c>
    </row>
    <row r="155" spans="1:5" ht="12.65" customHeight="1">
      <c r="A155" s="177"/>
      <c r="B155" s="177"/>
      <c r="C155" s="193"/>
      <c r="D155" s="178"/>
      <c r="E155" s="175"/>
    </row>
    <row r="156" spans="1:5" ht="12.65" customHeight="1">
      <c r="A156" s="254" t="s">
        <v>301</v>
      </c>
      <c r="B156" s="176" t="s">
        <v>302</v>
      </c>
      <c r="C156" s="192" t="s">
        <v>303</v>
      </c>
      <c r="D156" s="175"/>
      <c r="E156" s="175"/>
    </row>
    <row r="157" spans="1:5" ht="12.65" customHeight="1">
      <c r="A157" s="177" t="s">
        <v>304</v>
      </c>
      <c r="B157" s="346">
        <v>1429625</v>
      </c>
      <c r="C157" s="346">
        <v>459210</v>
      </c>
      <c r="D157" s="175"/>
      <c r="E157" s="175"/>
    </row>
    <row r="158" spans="1:5" ht="12.65" customHeight="1">
      <c r="A158" s="177"/>
      <c r="B158" s="178"/>
      <c r="C158" s="193"/>
      <c r="D158" s="175"/>
      <c r="E158" s="175"/>
    </row>
    <row r="159" spans="1:5" ht="12.65" customHeight="1">
      <c r="A159" s="177"/>
      <c r="B159" s="177"/>
      <c r="C159" s="193"/>
      <c r="D159" s="178"/>
      <c r="E159" s="175"/>
    </row>
    <row r="160" spans="1:5" ht="12.65" customHeight="1">
      <c r="A160" s="177"/>
      <c r="B160" s="177"/>
      <c r="C160" s="193"/>
      <c r="D160" s="178"/>
      <c r="E160" s="175"/>
    </row>
    <row r="161" spans="1:5" ht="12.65" customHeight="1">
      <c r="A161" s="177"/>
      <c r="B161" s="177"/>
      <c r="C161" s="193"/>
      <c r="D161" s="178"/>
      <c r="E161" s="175"/>
    </row>
    <row r="162" spans="1:5" ht="21.75" customHeight="1">
      <c r="A162" s="177"/>
      <c r="B162" s="177"/>
      <c r="C162" s="193"/>
      <c r="D162" s="178"/>
      <c r="E162" s="175"/>
    </row>
    <row r="163" spans="1:5" ht="11.5" customHeight="1">
      <c r="A163" s="207" t="s">
        <v>305</v>
      </c>
      <c r="B163" s="208"/>
      <c r="C163" s="208"/>
      <c r="D163" s="208"/>
      <c r="E163" s="208"/>
    </row>
    <row r="164" spans="1:5" ht="14.15">
      <c r="A164" s="253" t="s">
        <v>306</v>
      </c>
      <c r="B164" s="253"/>
      <c r="C164" s="253"/>
      <c r="D164" s="253"/>
      <c r="E164" s="253"/>
    </row>
    <row r="165" spans="1:5" ht="14.15">
      <c r="A165" s="173" t="s">
        <v>307</v>
      </c>
      <c r="B165" s="172" t="s">
        <v>256</v>
      </c>
      <c r="C165" s="347">
        <v>621140</v>
      </c>
      <c r="D165" s="175"/>
      <c r="E165" s="175"/>
    </row>
    <row r="166" spans="1:5" ht="14.15">
      <c r="A166" s="173" t="s">
        <v>308</v>
      </c>
      <c r="B166" s="172" t="s">
        <v>256</v>
      </c>
      <c r="C166" s="347">
        <v>-2110</v>
      </c>
      <c r="D166" s="175"/>
      <c r="E166" s="175"/>
    </row>
    <row r="167" spans="1:5" ht="14.15">
      <c r="A167" s="177" t="s">
        <v>309</v>
      </c>
      <c r="B167" s="172" t="s">
        <v>256</v>
      </c>
      <c r="C167" s="347">
        <v>108395</v>
      </c>
      <c r="D167" s="175"/>
      <c r="E167" s="175"/>
    </row>
    <row r="168" spans="1:5" ht="14.15">
      <c r="A168" s="173" t="s">
        <v>310</v>
      </c>
      <c r="B168" s="172" t="s">
        <v>256</v>
      </c>
      <c r="C168" s="347">
        <v>658723</v>
      </c>
      <c r="D168" s="175"/>
      <c r="E168" s="175"/>
    </row>
    <row r="169" spans="1:5" ht="14.15">
      <c r="A169" s="173" t="s">
        <v>311</v>
      </c>
      <c r="B169" s="172" t="s">
        <v>256</v>
      </c>
      <c r="C169" s="347"/>
      <c r="D169" s="175"/>
      <c r="E169" s="175"/>
    </row>
    <row r="170" spans="1:5" ht="14.15">
      <c r="A170" s="173" t="s">
        <v>312</v>
      </c>
      <c r="B170" s="172" t="s">
        <v>256</v>
      </c>
      <c r="C170" s="347">
        <v>121462</v>
      </c>
      <c r="D170" s="175"/>
      <c r="E170" s="175"/>
    </row>
    <row r="171" spans="1:5" ht="14.15">
      <c r="A171" s="173" t="s">
        <v>313</v>
      </c>
      <c r="B171" s="172" t="s">
        <v>256</v>
      </c>
      <c r="C171" s="347">
        <v>27699</v>
      </c>
      <c r="D171" s="175"/>
      <c r="E171" s="175"/>
    </row>
    <row r="172" spans="1:5" ht="11.5" customHeight="1">
      <c r="A172" s="173" t="s">
        <v>313</v>
      </c>
      <c r="B172" s="172" t="s">
        <v>256</v>
      </c>
      <c r="C172" s="347"/>
      <c r="D172" s="175"/>
      <c r="E172" s="175"/>
    </row>
    <row r="173" spans="1:5" ht="11.5" customHeight="1">
      <c r="A173" s="173" t="s">
        <v>203</v>
      </c>
      <c r="B173" s="175"/>
      <c r="C173" s="191"/>
      <c r="D173" s="175">
        <f>SUM(C165:C172)</f>
        <v>1535309</v>
      </c>
      <c r="E173" s="175"/>
    </row>
    <row r="174" spans="1:5" ht="11.5" customHeight="1">
      <c r="A174" s="253" t="s">
        <v>314</v>
      </c>
      <c r="B174" s="253"/>
      <c r="C174" s="253"/>
      <c r="D174" s="253"/>
      <c r="E174" s="253"/>
    </row>
    <row r="175" spans="1:5" ht="14.25" customHeight="1">
      <c r="A175" s="173" t="s">
        <v>315</v>
      </c>
      <c r="B175" s="172" t="s">
        <v>256</v>
      </c>
      <c r="C175" s="348">
        <v>20050</v>
      </c>
      <c r="D175" s="175"/>
      <c r="E175" s="175"/>
    </row>
    <row r="176" spans="1:5" ht="15" customHeight="1">
      <c r="A176" s="173" t="s">
        <v>316</v>
      </c>
      <c r="B176" s="172" t="s">
        <v>256</v>
      </c>
      <c r="C176" s="348">
        <v>174114</v>
      </c>
      <c r="D176" s="175"/>
      <c r="E176" s="175"/>
    </row>
    <row r="177" spans="1:5" ht="11.5" customHeight="1">
      <c r="A177" s="173" t="s">
        <v>203</v>
      </c>
      <c r="B177" s="175"/>
      <c r="C177" s="191"/>
      <c r="D177" s="175">
        <f>SUM(C175:C176)</f>
        <v>194164</v>
      </c>
      <c r="E177" s="175"/>
    </row>
    <row r="178" spans="1:5" ht="11.5" customHeight="1">
      <c r="A178" s="253" t="s">
        <v>317</v>
      </c>
      <c r="B178" s="253"/>
      <c r="C178" s="253"/>
      <c r="D178" s="253"/>
      <c r="E178" s="253"/>
    </row>
    <row r="179" spans="1:5" ht="11.5" customHeight="1">
      <c r="A179" s="173" t="s">
        <v>318</v>
      </c>
      <c r="B179" s="172" t="s">
        <v>256</v>
      </c>
      <c r="C179" s="349">
        <v>84858</v>
      </c>
      <c r="D179" s="175"/>
      <c r="E179" s="175"/>
    </row>
    <row r="180" spans="1:5" ht="11.5" customHeight="1">
      <c r="A180" s="173" t="s">
        <v>319</v>
      </c>
      <c r="B180" s="172" t="s">
        <v>256</v>
      </c>
      <c r="C180" s="349">
        <v>59797</v>
      </c>
      <c r="D180" s="175"/>
      <c r="E180" s="175"/>
    </row>
    <row r="181" spans="1:5" ht="11.5" customHeight="1">
      <c r="A181" s="173" t="s">
        <v>203</v>
      </c>
      <c r="B181" s="175"/>
      <c r="C181" s="191"/>
      <c r="D181" s="175">
        <f>SUM(C179:C180)</f>
        <v>144655</v>
      </c>
      <c r="E181" s="175"/>
    </row>
    <row r="182" spans="1:5" ht="14.15">
      <c r="A182" s="253" t="s">
        <v>320</v>
      </c>
      <c r="B182" s="253"/>
      <c r="C182" s="253"/>
      <c r="D182" s="253"/>
      <c r="E182" s="253"/>
    </row>
    <row r="183" spans="1:5" ht="11.5" customHeight="1">
      <c r="A183" s="173" t="s">
        <v>321</v>
      </c>
      <c r="B183" s="172" t="s">
        <v>256</v>
      </c>
      <c r="C183" s="350">
        <v>24414</v>
      </c>
      <c r="D183" s="175"/>
      <c r="E183" s="175"/>
    </row>
    <row r="184" spans="1:5" ht="14.15">
      <c r="A184" s="173" t="s">
        <v>322</v>
      </c>
      <c r="B184" s="172" t="s">
        <v>256</v>
      </c>
      <c r="C184" s="350">
        <v>148216</v>
      </c>
      <c r="D184" s="175"/>
      <c r="E184" s="175"/>
    </row>
    <row r="185" spans="1:5" ht="11.5" customHeight="1">
      <c r="A185" s="173" t="s">
        <v>132</v>
      </c>
      <c r="B185" s="172" t="s">
        <v>256</v>
      </c>
      <c r="C185" s="350"/>
      <c r="D185" s="175"/>
      <c r="E185" s="175"/>
    </row>
    <row r="186" spans="1:5" ht="11.5" customHeight="1">
      <c r="A186" s="173" t="s">
        <v>203</v>
      </c>
      <c r="B186" s="175"/>
      <c r="C186" s="191"/>
      <c r="D186" s="175">
        <f>SUM(C183:C185)</f>
        <v>172630</v>
      </c>
      <c r="E186" s="175"/>
    </row>
    <row r="187" spans="1:5" ht="11.5" customHeight="1">
      <c r="A187" s="253" t="s">
        <v>323</v>
      </c>
      <c r="B187" s="253"/>
      <c r="C187" s="253"/>
      <c r="D187" s="253"/>
      <c r="E187" s="253"/>
    </row>
    <row r="188" spans="1:5" ht="14.15">
      <c r="A188" s="173" t="s">
        <v>324</v>
      </c>
      <c r="B188" s="172" t="s">
        <v>256</v>
      </c>
      <c r="C188" s="351">
        <v>429191</v>
      </c>
      <c r="D188" s="175"/>
      <c r="E188" s="175"/>
    </row>
    <row r="189" spans="1:5" ht="14.15">
      <c r="A189" s="173" t="s">
        <v>325</v>
      </c>
      <c r="B189" s="172" t="s">
        <v>256</v>
      </c>
      <c r="C189" s="351">
        <v>32356</v>
      </c>
      <c r="D189" s="175"/>
      <c r="E189" s="175"/>
    </row>
    <row r="190" spans="1:5" ht="11.5" customHeight="1">
      <c r="A190" s="173" t="s">
        <v>203</v>
      </c>
      <c r="B190" s="175"/>
      <c r="C190" s="191"/>
      <c r="D190" s="175">
        <f>SUM(C188:C189)</f>
        <v>461547</v>
      </c>
      <c r="E190" s="175"/>
    </row>
    <row r="191" spans="1:5" ht="18" customHeight="1">
      <c r="A191" s="173"/>
      <c r="B191" s="175"/>
      <c r="C191" s="191"/>
      <c r="D191" s="175"/>
      <c r="E191" s="175"/>
    </row>
    <row r="192" spans="1:5" ht="12.65" customHeight="1">
      <c r="A192" s="208" t="s">
        <v>326</v>
      </c>
      <c r="B192" s="208"/>
      <c r="C192" s="208"/>
      <c r="D192" s="208"/>
      <c r="E192" s="208"/>
    </row>
    <row r="193" spans="1:8" ht="12.65" customHeight="1">
      <c r="A193" s="207" t="s">
        <v>327</v>
      </c>
      <c r="B193" s="208"/>
      <c r="C193" s="208"/>
      <c r="D193" s="208"/>
      <c r="E193" s="208"/>
    </row>
    <row r="194" spans="1:8" ht="12.65" customHeight="1">
      <c r="A194" s="171"/>
      <c r="B194" s="170" t="s">
        <v>328</v>
      </c>
      <c r="C194" s="182" t="s">
        <v>329</v>
      </c>
      <c r="D194" s="170" t="s">
        <v>330</v>
      </c>
      <c r="E194" s="170" t="s">
        <v>331</v>
      </c>
    </row>
    <row r="195" spans="1:8" ht="12.65" customHeight="1">
      <c r="A195" s="173" t="s">
        <v>332</v>
      </c>
      <c r="B195" s="352">
        <v>204226</v>
      </c>
      <c r="C195" s="353"/>
      <c r="D195" s="352"/>
      <c r="E195" s="175">
        <f t="shared" ref="E195:E201" si="11">SUM(B195:C195)-D195</f>
        <v>204226</v>
      </c>
    </row>
    <row r="196" spans="1:8" ht="12.65" customHeight="1">
      <c r="A196" s="173" t="s">
        <v>333</v>
      </c>
      <c r="B196" s="352">
        <v>452954</v>
      </c>
      <c r="C196" s="353">
        <v>17993</v>
      </c>
      <c r="D196" s="352"/>
      <c r="E196" s="175">
        <f t="shared" si="11"/>
        <v>470947</v>
      </c>
    </row>
    <row r="197" spans="1:8" ht="12.65" customHeight="1">
      <c r="A197" s="173" t="s">
        <v>334</v>
      </c>
      <c r="B197" s="352">
        <v>9980543</v>
      </c>
      <c r="C197" s="353">
        <v>281756</v>
      </c>
      <c r="D197" s="352"/>
      <c r="E197" s="175">
        <f t="shared" si="11"/>
        <v>10262299</v>
      </c>
    </row>
    <row r="198" spans="1:8" ht="12.65" customHeight="1">
      <c r="A198" s="173" t="s">
        <v>335</v>
      </c>
      <c r="B198" s="352"/>
      <c r="C198" s="353"/>
      <c r="D198" s="352"/>
      <c r="E198" s="175">
        <f t="shared" si="11"/>
        <v>0</v>
      </c>
    </row>
    <row r="199" spans="1:8" ht="12.65" customHeight="1">
      <c r="A199" s="173" t="s">
        <v>336</v>
      </c>
      <c r="B199" s="352">
        <v>6854019</v>
      </c>
      <c r="C199" s="353">
        <v>117732</v>
      </c>
      <c r="D199" s="352"/>
      <c r="E199" s="175">
        <f t="shared" si="11"/>
        <v>6971751</v>
      </c>
    </row>
    <row r="200" spans="1:8" ht="12.65" customHeight="1">
      <c r="A200" s="173" t="s">
        <v>337</v>
      </c>
      <c r="B200" s="352">
        <v>3663037</v>
      </c>
      <c r="C200" s="353">
        <v>107663</v>
      </c>
      <c r="D200" s="352"/>
      <c r="E200" s="175">
        <f t="shared" si="11"/>
        <v>3770700</v>
      </c>
    </row>
    <row r="201" spans="1:8" ht="12.65" customHeight="1">
      <c r="A201" s="173" t="s">
        <v>338</v>
      </c>
      <c r="B201" s="352"/>
      <c r="C201" s="353"/>
      <c r="D201" s="352"/>
      <c r="E201" s="175">
        <f t="shared" si="11"/>
        <v>0</v>
      </c>
    </row>
    <row r="202" spans="1:8" ht="12.65" customHeight="1">
      <c r="A202" s="173" t="s">
        <v>339</v>
      </c>
      <c r="B202" s="352"/>
      <c r="C202" s="353"/>
      <c r="D202" s="352"/>
      <c r="E202" s="175">
        <f t="shared" ref="E202:E203" si="12">SUM(B202:C202)-D202</f>
        <v>0</v>
      </c>
    </row>
    <row r="203" spans="1:8" ht="12.65" customHeight="1">
      <c r="A203" s="173" t="s">
        <v>340</v>
      </c>
      <c r="B203" s="352">
        <v>296339</v>
      </c>
      <c r="C203" s="353">
        <v>132955</v>
      </c>
      <c r="D203" s="352">
        <v>417481</v>
      </c>
      <c r="E203" s="175">
        <f t="shared" si="12"/>
        <v>11813</v>
      </c>
    </row>
    <row r="204" spans="1:8" ht="12.65" customHeight="1">
      <c r="A204" s="173" t="s">
        <v>203</v>
      </c>
      <c r="B204" s="175">
        <f>SUM(B195:B203)</f>
        <v>21451118</v>
      </c>
      <c r="C204" s="191">
        <f>SUM(C195:C203)</f>
        <v>658099</v>
      </c>
      <c r="D204" s="175">
        <f>SUM(D195:D203)</f>
        <v>417481</v>
      </c>
      <c r="E204" s="175">
        <f>SUM(E195:E203)</f>
        <v>21691736</v>
      </c>
    </row>
    <row r="205" spans="1:8" ht="12.65" customHeight="1">
      <c r="A205" s="173"/>
      <c r="B205" s="173"/>
      <c r="C205" s="191"/>
      <c r="D205" s="175"/>
      <c r="E205" s="175"/>
    </row>
    <row r="206" spans="1:8" ht="12.65" customHeight="1">
      <c r="A206" s="207" t="s">
        <v>341</v>
      </c>
      <c r="B206" s="207"/>
      <c r="C206" s="207"/>
      <c r="D206" s="207"/>
      <c r="E206" s="207"/>
    </row>
    <row r="207" spans="1:8" ht="12.65" customHeight="1">
      <c r="A207" s="171"/>
      <c r="B207" s="170" t="s">
        <v>328</v>
      </c>
      <c r="C207" s="182" t="s">
        <v>329</v>
      </c>
      <c r="D207" s="170" t="s">
        <v>330</v>
      </c>
      <c r="E207" s="170" t="s">
        <v>331</v>
      </c>
      <c r="H207" s="255"/>
    </row>
    <row r="208" spans="1:8" ht="12.65" customHeight="1">
      <c r="A208" s="173" t="s">
        <v>332</v>
      </c>
      <c r="B208" s="178"/>
      <c r="C208" s="193"/>
      <c r="D208" s="178"/>
      <c r="E208" s="175"/>
      <c r="H208" s="255"/>
    </row>
    <row r="209" spans="1:8" ht="12.65" customHeight="1">
      <c r="A209" s="173" t="s">
        <v>333</v>
      </c>
      <c r="B209" s="354">
        <v>286160</v>
      </c>
      <c r="C209" s="355">
        <v>22819</v>
      </c>
      <c r="D209" s="354"/>
      <c r="E209" s="175">
        <f t="shared" ref="E209:E216" si="13">SUM(B209:C209)-D209</f>
        <v>308979</v>
      </c>
      <c r="H209" s="255"/>
    </row>
    <row r="210" spans="1:8" ht="12.65" customHeight="1">
      <c r="A210" s="173" t="s">
        <v>334</v>
      </c>
      <c r="B210" s="354">
        <v>4232415</v>
      </c>
      <c r="C210" s="355">
        <v>473515</v>
      </c>
      <c r="D210" s="354"/>
      <c r="E210" s="175">
        <f t="shared" si="13"/>
        <v>4705930</v>
      </c>
      <c r="H210" s="255"/>
    </row>
    <row r="211" spans="1:8" ht="12.65" customHeight="1">
      <c r="A211" s="173" t="s">
        <v>335</v>
      </c>
      <c r="B211" s="354"/>
      <c r="C211" s="355"/>
      <c r="D211" s="354"/>
      <c r="E211" s="175">
        <f t="shared" si="13"/>
        <v>0</v>
      </c>
      <c r="H211" s="255"/>
    </row>
    <row r="212" spans="1:8" ht="12.65" customHeight="1">
      <c r="A212" s="173" t="s">
        <v>336</v>
      </c>
      <c r="B212" s="354">
        <v>5485962</v>
      </c>
      <c r="C212" s="355">
        <v>313018</v>
      </c>
      <c r="D212" s="354"/>
      <c r="E212" s="175">
        <f t="shared" si="13"/>
        <v>5798980</v>
      </c>
      <c r="H212" s="255"/>
    </row>
    <row r="213" spans="1:8" ht="12.65" customHeight="1">
      <c r="A213" s="173" t="s">
        <v>337</v>
      </c>
      <c r="B213" s="354">
        <v>2253534</v>
      </c>
      <c r="C213" s="355">
        <v>378199</v>
      </c>
      <c r="D213" s="354"/>
      <c r="E213" s="175">
        <f t="shared" si="13"/>
        <v>2631733</v>
      </c>
      <c r="H213" s="255"/>
    </row>
    <row r="214" spans="1:8" ht="12.65" customHeight="1">
      <c r="A214" s="173" t="s">
        <v>338</v>
      </c>
      <c r="B214" s="354"/>
      <c r="C214" s="355"/>
      <c r="D214" s="354"/>
      <c r="E214" s="175">
        <f t="shared" si="13"/>
        <v>0</v>
      </c>
      <c r="H214" s="255"/>
    </row>
    <row r="215" spans="1:8" ht="12.65" customHeight="1">
      <c r="A215" s="173" t="s">
        <v>339</v>
      </c>
      <c r="B215" s="354"/>
      <c r="C215" s="355"/>
      <c r="D215" s="354"/>
      <c r="E215" s="175">
        <f t="shared" si="13"/>
        <v>0</v>
      </c>
      <c r="H215" s="255"/>
    </row>
    <row r="216" spans="1:8" ht="12.65" customHeight="1">
      <c r="A216" s="173" t="s">
        <v>340</v>
      </c>
      <c r="B216" s="354"/>
      <c r="C216" s="355"/>
      <c r="D216" s="354"/>
      <c r="E216" s="175">
        <f t="shared" si="13"/>
        <v>0</v>
      </c>
      <c r="H216" s="255"/>
    </row>
    <row r="217" spans="1:8" ht="12.65" customHeight="1">
      <c r="A217" s="173" t="s">
        <v>203</v>
      </c>
      <c r="B217" s="175">
        <f>SUM(B208:B216)</f>
        <v>12258071</v>
      </c>
      <c r="C217" s="191">
        <f>SUM(C208:C216)</f>
        <v>1187551</v>
      </c>
      <c r="D217" s="175">
        <f>SUM(D208:D216)</f>
        <v>0</v>
      </c>
      <c r="E217" s="175">
        <f>SUM(E208:E216)</f>
        <v>13445622</v>
      </c>
    </row>
    <row r="218" spans="1:8" ht="21.75" customHeight="1">
      <c r="A218" s="173"/>
      <c r="B218" s="175"/>
      <c r="C218" s="191"/>
      <c r="D218" s="175"/>
      <c r="E218" s="175"/>
    </row>
    <row r="219" spans="1:8" ht="12.65" customHeight="1">
      <c r="A219" s="208" t="s">
        <v>342</v>
      </c>
      <c r="B219" s="208"/>
      <c r="C219" s="208"/>
      <c r="D219" s="208"/>
      <c r="E219" s="208"/>
    </row>
    <row r="220" spans="1:8" ht="12.65" customHeight="1">
      <c r="A220" s="208"/>
      <c r="B220" s="393" t="s">
        <v>1255</v>
      </c>
      <c r="C220" s="393"/>
      <c r="D220" s="208"/>
      <c r="E220" s="208"/>
    </row>
    <row r="221" spans="1:8" ht="12.65" customHeight="1">
      <c r="A221" s="266" t="s">
        <v>1255</v>
      </c>
      <c r="B221" s="208"/>
      <c r="C221" s="356">
        <v>961836</v>
      </c>
      <c r="D221" s="172">
        <f>C221</f>
        <v>961836</v>
      </c>
      <c r="E221" s="208"/>
    </row>
    <row r="222" spans="1:8" ht="12.65" customHeight="1">
      <c r="A222" s="253" t="s">
        <v>343</v>
      </c>
      <c r="B222" s="253"/>
      <c r="C222" s="253"/>
      <c r="D222" s="253"/>
      <c r="E222" s="253"/>
    </row>
    <row r="223" spans="1:8" ht="12.65" customHeight="1">
      <c r="A223" s="173" t="s">
        <v>344</v>
      </c>
      <c r="B223" s="172" t="s">
        <v>256</v>
      </c>
      <c r="C223" s="357">
        <v>789150</v>
      </c>
      <c r="D223" s="175"/>
      <c r="E223" s="175"/>
    </row>
    <row r="224" spans="1:8" ht="12.65" customHeight="1">
      <c r="A224" s="173" t="s">
        <v>345</v>
      </c>
      <c r="B224" s="172" t="s">
        <v>256</v>
      </c>
      <c r="C224" s="357">
        <v>706506</v>
      </c>
      <c r="D224" s="175"/>
      <c r="E224" s="175"/>
    </row>
    <row r="225" spans="1:5" ht="12.65" customHeight="1">
      <c r="A225" s="173" t="s">
        <v>346</v>
      </c>
      <c r="B225" s="172" t="s">
        <v>256</v>
      </c>
      <c r="C225" s="357"/>
      <c r="D225" s="175"/>
      <c r="E225" s="175"/>
    </row>
    <row r="226" spans="1:5" ht="12.65" customHeight="1">
      <c r="A226" s="173" t="s">
        <v>347</v>
      </c>
      <c r="B226" s="172" t="s">
        <v>256</v>
      </c>
      <c r="C226" s="357"/>
      <c r="D226" s="175"/>
      <c r="E226" s="175"/>
    </row>
    <row r="227" spans="1:5" ht="12.65" customHeight="1">
      <c r="A227" s="173" t="s">
        <v>348</v>
      </c>
      <c r="B227" s="172" t="s">
        <v>256</v>
      </c>
      <c r="C227" s="357"/>
      <c r="D227" s="175"/>
      <c r="E227" s="175"/>
    </row>
    <row r="228" spans="1:5" ht="12.65" customHeight="1">
      <c r="A228" s="173" t="s">
        <v>349</v>
      </c>
      <c r="B228" s="172" t="s">
        <v>256</v>
      </c>
      <c r="C228" s="357">
        <v>4525182</v>
      </c>
      <c r="D228" s="175"/>
      <c r="E228" s="175"/>
    </row>
    <row r="229" spans="1:5" ht="12.65" customHeight="1">
      <c r="A229" s="173" t="s">
        <v>350</v>
      </c>
      <c r="B229" s="175"/>
      <c r="C229" s="191"/>
      <c r="D229" s="175">
        <f>SUM(C223:C228)</f>
        <v>6020838</v>
      </c>
      <c r="E229" s="175"/>
    </row>
    <row r="230" spans="1:5" ht="12.65" customHeight="1">
      <c r="A230" s="253" t="s">
        <v>351</v>
      </c>
      <c r="B230" s="253"/>
      <c r="C230" s="253"/>
      <c r="D230" s="253"/>
      <c r="E230" s="253"/>
    </row>
    <row r="231" spans="1:5" ht="12.65" customHeight="1">
      <c r="A231" s="171" t="s">
        <v>352</v>
      </c>
      <c r="B231" s="172" t="s">
        <v>256</v>
      </c>
      <c r="C231" s="189"/>
      <c r="D231" s="175"/>
      <c r="E231" s="175"/>
    </row>
    <row r="232" spans="1:5" ht="12.65" customHeight="1">
      <c r="A232" s="171"/>
      <c r="B232" s="172"/>
      <c r="C232" s="191"/>
      <c r="D232" s="175"/>
      <c r="E232" s="175"/>
    </row>
    <row r="233" spans="1:5" ht="12.65" customHeight="1">
      <c r="A233" s="171" t="s">
        <v>353</v>
      </c>
      <c r="B233" s="172" t="s">
        <v>256</v>
      </c>
      <c r="C233" s="358">
        <v>145726</v>
      </c>
      <c r="D233" s="175"/>
      <c r="E233" s="175"/>
    </row>
    <row r="234" spans="1:5" ht="12.65" customHeight="1">
      <c r="A234" s="171" t="s">
        <v>354</v>
      </c>
      <c r="B234" s="172" t="s">
        <v>256</v>
      </c>
      <c r="C234" s="358"/>
      <c r="D234" s="175"/>
      <c r="E234" s="175"/>
    </row>
    <row r="235" spans="1:5" ht="12.65" customHeight="1">
      <c r="A235" s="173"/>
      <c r="B235" s="175"/>
      <c r="C235" s="191"/>
      <c r="D235" s="175"/>
      <c r="E235" s="175"/>
    </row>
    <row r="236" spans="1:5" ht="12.65" customHeight="1">
      <c r="A236" s="171" t="s">
        <v>355</v>
      </c>
      <c r="B236" s="175"/>
      <c r="C236" s="191"/>
      <c r="D236" s="175">
        <f>SUM(C233:C235)</f>
        <v>145726</v>
      </c>
      <c r="E236" s="175"/>
    </row>
    <row r="237" spans="1:5" ht="12.65" customHeight="1">
      <c r="A237" s="253" t="s">
        <v>356</v>
      </c>
      <c r="B237" s="253"/>
      <c r="C237" s="253"/>
      <c r="D237" s="253"/>
      <c r="E237" s="253"/>
    </row>
    <row r="238" spans="1:5" ht="12.65" customHeight="1">
      <c r="A238" s="173" t="s">
        <v>357</v>
      </c>
      <c r="B238" s="172" t="s">
        <v>256</v>
      </c>
      <c r="C238" s="189"/>
      <c r="D238" s="175"/>
      <c r="E238" s="175"/>
    </row>
    <row r="239" spans="1:5" ht="12.65" customHeight="1">
      <c r="A239" s="173" t="s">
        <v>356</v>
      </c>
      <c r="B239" s="172" t="s">
        <v>256</v>
      </c>
      <c r="C239" s="189"/>
      <c r="D239" s="175"/>
      <c r="E239" s="175"/>
    </row>
    <row r="240" spans="1:5" ht="12.65" customHeight="1">
      <c r="A240" s="173" t="s">
        <v>358</v>
      </c>
      <c r="B240" s="175"/>
      <c r="C240" s="191"/>
      <c r="D240" s="175">
        <f>SUM(C238:C239)</f>
        <v>0</v>
      </c>
      <c r="E240" s="175"/>
    </row>
    <row r="241" spans="1:5" ht="12.65" customHeight="1">
      <c r="A241" s="173"/>
      <c r="B241" s="175"/>
      <c r="C241" s="191"/>
      <c r="D241" s="175"/>
      <c r="E241" s="175"/>
    </row>
    <row r="242" spans="1:5" ht="12.65" customHeight="1">
      <c r="A242" s="173" t="s">
        <v>359</v>
      </c>
      <c r="B242" s="175"/>
      <c r="C242" s="191"/>
      <c r="D242" s="175">
        <f>D221+D229+D236+D240</f>
        <v>7128400</v>
      </c>
      <c r="E242" s="175"/>
    </row>
    <row r="243" spans="1:5" ht="12.65" customHeight="1">
      <c r="A243" s="173"/>
      <c r="B243" s="173"/>
      <c r="C243" s="191"/>
      <c r="D243" s="175"/>
      <c r="E243" s="175"/>
    </row>
    <row r="244" spans="1:5" ht="12.65" customHeight="1">
      <c r="A244" s="173"/>
      <c r="B244" s="173"/>
      <c r="C244" s="191"/>
      <c r="D244" s="175"/>
      <c r="E244" s="175"/>
    </row>
    <row r="245" spans="1:5" ht="12.65" customHeight="1">
      <c r="A245" s="173"/>
      <c r="B245" s="173"/>
      <c r="C245" s="191"/>
      <c r="D245" s="175"/>
      <c r="E245" s="175"/>
    </row>
    <row r="246" spans="1:5" ht="12.65" customHeight="1">
      <c r="A246" s="173"/>
      <c r="B246" s="173"/>
      <c r="C246" s="191"/>
      <c r="D246" s="175"/>
      <c r="E246" s="175"/>
    </row>
    <row r="247" spans="1:5" ht="21.75" customHeight="1">
      <c r="A247" s="173"/>
      <c r="B247" s="173"/>
      <c r="C247" s="191"/>
      <c r="D247" s="175"/>
      <c r="E247" s="175"/>
    </row>
    <row r="248" spans="1:5" ht="12.45" customHeight="1">
      <c r="A248" s="208" t="s">
        <v>360</v>
      </c>
      <c r="B248" s="208"/>
      <c r="C248" s="208"/>
      <c r="D248" s="208"/>
      <c r="E248" s="208"/>
    </row>
    <row r="249" spans="1:5" ht="11.25" customHeight="1">
      <c r="A249" s="253" t="s">
        <v>361</v>
      </c>
      <c r="B249" s="253"/>
      <c r="C249" s="253"/>
      <c r="D249" s="253"/>
      <c r="E249" s="253"/>
    </row>
    <row r="250" spans="1:5" ht="12.45" customHeight="1">
      <c r="A250" s="173" t="s">
        <v>362</v>
      </c>
      <c r="B250" s="172" t="s">
        <v>256</v>
      </c>
      <c r="C250" s="359">
        <v>1575702</v>
      </c>
      <c r="D250" s="175"/>
      <c r="E250" s="175"/>
    </row>
    <row r="251" spans="1:5" ht="12.45" customHeight="1">
      <c r="A251" s="173" t="s">
        <v>363</v>
      </c>
      <c r="B251" s="172" t="s">
        <v>256</v>
      </c>
      <c r="C251" s="359"/>
      <c r="D251" s="175"/>
      <c r="E251" s="175"/>
    </row>
    <row r="252" spans="1:5" ht="12.45" customHeight="1">
      <c r="A252" s="173" t="s">
        <v>364</v>
      </c>
      <c r="B252" s="172" t="s">
        <v>256</v>
      </c>
      <c r="C252" s="359">
        <v>5677630</v>
      </c>
      <c r="D252" s="175"/>
      <c r="E252" s="175"/>
    </row>
    <row r="253" spans="1:5" ht="12.45" customHeight="1">
      <c r="A253" s="173" t="s">
        <v>365</v>
      </c>
      <c r="B253" s="172" t="s">
        <v>256</v>
      </c>
      <c r="C253" s="359">
        <v>1847300</v>
      </c>
      <c r="D253" s="175"/>
      <c r="E253" s="175"/>
    </row>
    <row r="254" spans="1:5" ht="12.45" customHeight="1">
      <c r="A254" s="173" t="s">
        <v>1241</v>
      </c>
      <c r="B254" s="172" t="s">
        <v>256</v>
      </c>
      <c r="C254" s="359">
        <v>670692</v>
      </c>
      <c r="D254" s="175"/>
      <c r="E254" s="175"/>
    </row>
    <row r="255" spans="1:5" ht="12.45" customHeight="1">
      <c r="A255" s="173" t="s">
        <v>366</v>
      </c>
      <c r="B255" s="172" t="s">
        <v>256</v>
      </c>
      <c r="C255" s="359">
        <v>54959</v>
      </c>
      <c r="D255" s="175"/>
      <c r="E255" s="175"/>
    </row>
    <row r="256" spans="1:5" ht="12.45" customHeight="1">
      <c r="A256" s="173" t="s">
        <v>367</v>
      </c>
      <c r="B256" s="172" t="s">
        <v>256</v>
      </c>
      <c r="C256" s="359"/>
      <c r="D256" s="175"/>
      <c r="E256" s="175"/>
    </row>
    <row r="257" spans="1:5" ht="12.45" customHeight="1">
      <c r="A257" s="173" t="s">
        <v>368</v>
      </c>
      <c r="B257" s="172" t="s">
        <v>256</v>
      </c>
      <c r="C257" s="359">
        <v>310345</v>
      </c>
      <c r="D257" s="175"/>
      <c r="E257" s="175"/>
    </row>
    <row r="258" spans="1:5" ht="12.45" customHeight="1">
      <c r="A258" s="173" t="s">
        <v>369</v>
      </c>
      <c r="B258" s="172" t="s">
        <v>256</v>
      </c>
      <c r="C258" s="359">
        <v>120928</v>
      </c>
      <c r="D258" s="175"/>
      <c r="E258" s="175"/>
    </row>
    <row r="259" spans="1:5" ht="12.45" customHeight="1">
      <c r="A259" s="173" t="s">
        <v>370</v>
      </c>
      <c r="B259" s="172" t="s">
        <v>256</v>
      </c>
      <c r="C259" s="359"/>
      <c r="D259" s="175"/>
      <c r="E259" s="175"/>
    </row>
    <row r="260" spans="1:5" ht="12.45" customHeight="1">
      <c r="A260" s="173" t="s">
        <v>371</v>
      </c>
      <c r="B260" s="175"/>
      <c r="C260" s="191"/>
      <c r="D260" s="175">
        <f>SUM(C250:C252)-C253+SUM(C254:C259)</f>
        <v>6562956</v>
      </c>
      <c r="E260" s="175"/>
    </row>
    <row r="261" spans="1:5" ht="11.25" customHeight="1">
      <c r="A261" s="253" t="s">
        <v>372</v>
      </c>
      <c r="B261" s="253"/>
      <c r="C261" s="253"/>
      <c r="D261" s="253"/>
      <c r="E261" s="253"/>
    </row>
    <row r="262" spans="1:5" ht="12.45" customHeight="1">
      <c r="A262" s="173" t="s">
        <v>362</v>
      </c>
      <c r="B262" s="172" t="s">
        <v>256</v>
      </c>
      <c r="C262" s="189">
        <v>0</v>
      </c>
      <c r="D262" s="175"/>
      <c r="E262" s="175"/>
    </row>
    <row r="263" spans="1:5" ht="12.45" customHeight="1">
      <c r="A263" s="173" t="s">
        <v>363</v>
      </c>
      <c r="B263" s="172" t="s">
        <v>256</v>
      </c>
      <c r="C263" s="189"/>
      <c r="D263" s="175"/>
      <c r="E263" s="175"/>
    </row>
    <row r="264" spans="1:5" ht="12.45" customHeight="1">
      <c r="A264" s="173" t="s">
        <v>373</v>
      </c>
      <c r="B264" s="172" t="s">
        <v>256</v>
      </c>
      <c r="C264" s="189"/>
      <c r="D264" s="175"/>
      <c r="E264" s="175"/>
    </row>
    <row r="265" spans="1:5" ht="12.45" customHeight="1">
      <c r="A265" s="173" t="s">
        <v>374</v>
      </c>
      <c r="B265" s="175"/>
      <c r="C265" s="191"/>
      <c r="D265" s="175">
        <f>SUM(C262:C264)</f>
        <v>0</v>
      </c>
      <c r="E265" s="175"/>
    </row>
    <row r="266" spans="1:5" ht="11.25" customHeight="1">
      <c r="A266" s="253" t="s">
        <v>375</v>
      </c>
      <c r="B266" s="253"/>
      <c r="C266" s="253"/>
      <c r="D266" s="253"/>
      <c r="E266" s="253"/>
    </row>
    <row r="267" spans="1:5" ht="12.45" customHeight="1">
      <c r="A267" s="173" t="s">
        <v>332</v>
      </c>
      <c r="B267" s="172" t="s">
        <v>256</v>
      </c>
      <c r="C267" s="360">
        <v>204226</v>
      </c>
      <c r="D267" s="175"/>
      <c r="E267" s="175"/>
    </row>
    <row r="268" spans="1:5" ht="12.45" customHeight="1">
      <c r="A268" s="173" t="s">
        <v>333</v>
      </c>
      <c r="B268" s="172" t="s">
        <v>256</v>
      </c>
      <c r="C268" s="360">
        <v>470947</v>
      </c>
      <c r="D268" s="175"/>
      <c r="E268" s="175"/>
    </row>
    <row r="269" spans="1:5" ht="12.45" customHeight="1">
      <c r="A269" s="173" t="s">
        <v>334</v>
      </c>
      <c r="B269" s="172" t="s">
        <v>256</v>
      </c>
      <c r="C269" s="360">
        <v>10262299</v>
      </c>
      <c r="D269" s="175"/>
      <c r="E269" s="175"/>
    </row>
    <row r="270" spans="1:5" ht="12.45" customHeight="1">
      <c r="A270" s="173" t="s">
        <v>376</v>
      </c>
      <c r="B270" s="172" t="s">
        <v>256</v>
      </c>
      <c r="C270" s="360"/>
      <c r="D270" s="175"/>
      <c r="E270" s="175"/>
    </row>
    <row r="271" spans="1:5" ht="12.45" customHeight="1">
      <c r="A271" s="173" t="s">
        <v>377</v>
      </c>
      <c r="B271" s="172" t="s">
        <v>256</v>
      </c>
      <c r="C271" s="360">
        <v>6971751</v>
      </c>
      <c r="D271" s="175"/>
      <c r="E271" s="175"/>
    </row>
    <row r="272" spans="1:5" ht="12.45" customHeight="1">
      <c r="A272" s="173" t="s">
        <v>378</v>
      </c>
      <c r="B272" s="172" t="s">
        <v>256</v>
      </c>
      <c r="C272" s="360">
        <v>3770700</v>
      </c>
      <c r="D272" s="175"/>
      <c r="E272" s="175"/>
    </row>
    <row r="273" spans="1:5" ht="12.45" customHeight="1">
      <c r="A273" s="173" t="s">
        <v>339</v>
      </c>
      <c r="B273" s="172" t="s">
        <v>256</v>
      </c>
      <c r="C273" s="360"/>
      <c r="D273" s="175"/>
      <c r="E273" s="175"/>
    </row>
    <row r="274" spans="1:5" ht="12.45" customHeight="1">
      <c r="A274" s="173" t="s">
        <v>340</v>
      </c>
      <c r="B274" s="172" t="s">
        <v>256</v>
      </c>
      <c r="C274" s="360">
        <v>11813</v>
      </c>
      <c r="D274" s="175"/>
      <c r="E274" s="175"/>
    </row>
    <row r="275" spans="1:5" ht="12.45" customHeight="1">
      <c r="A275" s="173" t="s">
        <v>379</v>
      </c>
      <c r="B275" s="175"/>
      <c r="C275" s="191"/>
      <c r="D275" s="175">
        <f>SUM(C267:C274)</f>
        <v>21691736</v>
      </c>
      <c r="E275" s="175"/>
    </row>
    <row r="276" spans="1:5" ht="12.65" customHeight="1">
      <c r="A276" s="173" t="s">
        <v>380</v>
      </c>
      <c r="B276" s="172" t="s">
        <v>256</v>
      </c>
      <c r="C276" s="361">
        <v>13445622</v>
      </c>
      <c r="D276" s="175"/>
      <c r="E276" s="175"/>
    </row>
    <row r="277" spans="1:5" ht="12.65" customHeight="1">
      <c r="A277" s="173" t="s">
        <v>381</v>
      </c>
      <c r="B277" s="175"/>
      <c r="C277" s="191"/>
      <c r="D277" s="175">
        <f>D275-C276</f>
        <v>8246114</v>
      </c>
      <c r="E277" s="175"/>
    </row>
    <row r="278" spans="1:5" ht="12.65" customHeight="1">
      <c r="A278" s="253" t="s">
        <v>382</v>
      </c>
      <c r="B278" s="253"/>
      <c r="C278" s="253"/>
      <c r="D278" s="253"/>
      <c r="E278" s="253"/>
    </row>
    <row r="279" spans="1:5" ht="12.65" customHeight="1">
      <c r="A279" s="173" t="s">
        <v>383</v>
      </c>
      <c r="B279" s="172" t="s">
        <v>256</v>
      </c>
      <c r="C279" s="189"/>
      <c r="D279" s="175"/>
      <c r="E279" s="175"/>
    </row>
    <row r="280" spans="1:5" ht="12.65" customHeight="1">
      <c r="A280" s="173" t="s">
        <v>384</v>
      </c>
      <c r="B280" s="172" t="s">
        <v>256</v>
      </c>
      <c r="C280" s="189"/>
      <c r="D280" s="175"/>
      <c r="E280" s="175"/>
    </row>
    <row r="281" spans="1:5" ht="12.65" customHeight="1">
      <c r="A281" s="173" t="s">
        <v>385</v>
      </c>
      <c r="B281" s="172" t="s">
        <v>256</v>
      </c>
      <c r="C281" s="189"/>
      <c r="D281" s="175"/>
      <c r="E281" s="175"/>
    </row>
    <row r="282" spans="1:5" ht="12.65" customHeight="1">
      <c r="A282" s="173" t="s">
        <v>373</v>
      </c>
      <c r="B282" s="172" t="s">
        <v>256</v>
      </c>
      <c r="C282" s="189"/>
      <c r="D282" s="175"/>
      <c r="E282" s="175"/>
    </row>
    <row r="283" spans="1:5" ht="12.65" customHeight="1">
      <c r="A283" s="173" t="s">
        <v>386</v>
      </c>
      <c r="B283" s="175"/>
      <c r="C283" s="191"/>
      <c r="D283" s="175">
        <f>C279-C280+C281+C282</f>
        <v>0</v>
      </c>
      <c r="E283" s="175"/>
    </row>
    <row r="284" spans="1:5" ht="12.65" customHeight="1">
      <c r="A284" s="173"/>
      <c r="B284" s="175"/>
      <c r="C284" s="191"/>
      <c r="D284" s="175"/>
      <c r="E284" s="175"/>
    </row>
    <row r="285" spans="1:5" ht="12.65" customHeight="1">
      <c r="A285" s="253" t="s">
        <v>387</v>
      </c>
      <c r="B285" s="253"/>
      <c r="C285" s="253"/>
      <c r="D285" s="253"/>
      <c r="E285" s="253"/>
    </row>
    <row r="286" spans="1:5" ht="12.65" customHeight="1">
      <c r="A286" s="173" t="s">
        <v>388</v>
      </c>
      <c r="B286" s="172" t="s">
        <v>256</v>
      </c>
      <c r="C286" s="189"/>
      <c r="D286" s="175"/>
      <c r="E286" s="175"/>
    </row>
    <row r="287" spans="1:5" ht="12.65" customHeight="1">
      <c r="A287" s="173" t="s">
        <v>389</v>
      </c>
      <c r="B287" s="172" t="s">
        <v>256</v>
      </c>
      <c r="C287" s="189"/>
      <c r="D287" s="175"/>
      <c r="E287" s="175"/>
    </row>
    <row r="288" spans="1:5" ht="12.65" customHeight="1">
      <c r="A288" s="173" t="s">
        <v>390</v>
      </c>
      <c r="B288" s="172" t="s">
        <v>256</v>
      </c>
      <c r="C288" s="189"/>
      <c r="D288" s="175"/>
      <c r="E288" s="175"/>
    </row>
    <row r="289" spans="1:5" ht="12.65" customHeight="1">
      <c r="A289" s="173" t="s">
        <v>391</v>
      </c>
      <c r="B289" s="172" t="s">
        <v>256</v>
      </c>
      <c r="C289" s="189"/>
      <c r="D289" s="175"/>
      <c r="E289" s="175"/>
    </row>
    <row r="290" spans="1:5" ht="12.65" customHeight="1">
      <c r="A290" s="173" t="s">
        <v>392</v>
      </c>
      <c r="B290" s="175"/>
      <c r="C290" s="191"/>
      <c r="D290" s="175">
        <f>SUM(C286:C289)</f>
        <v>0</v>
      </c>
      <c r="E290" s="175"/>
    </row>
    <row r="291" spans="1:5" ht="12.65" customHeight="1">
      <c r="A291" s="173"/>
      <c r="B291" s="175"/>
      <c r="C291" s="191"/>
      <c r="D291" s="175"/>
      <c r="E291" s="175"/>
    </row>
    <row r="292" spans="1:5" ht="12.65" customHeight="1">
      <c r="A292" s="173" t="s">
        <v>393</v>
      </c>
      <c r="B292" s="175"/>
      <c r="C292" s="191"/>
      <c r="D292" s="175">
        <f>D260+D265+D277+D283+D290</f>
        <v>14809070</v>
      </c>
      <c r="E292" s="175"/>
    </row>
    <row r="293" spans="1:5" ht="12.65" customHeight="1">
      <c r="A293" s="173"/>
      <c r="B293" s="173"/>
      <c r="C293" s="191"/>
      <c r="D293" s="175"/>
      <c r="E293" s="175"/>
    </row>
    <row r="294" spans="1:5" ht="12.65" customHeight="1">
      <c r="A294" s="173"/>
      <c r="B294" s="173"/>
      <c r="C294" s="191"/>
      <c r="D294" s="175"/>
      <c r="E294" s="175"/>
    </row>
    <row r="295" spans="1:5" ht="12.65" customHeight="1">
      <c r="A295" s="173"/>
      <c r="B295" s="173"/>
      <c r="C295" s="191"/>
      <c r="D295" s="175"/>
      <c r="E295" s="175"/>
    </row>
    <row r="296" spans="1:5" ht="12.65" customHeight="1">
      <c r="A296" s="173"/>
      <c r="B296" s="173"/>
      <c r="C296" s="191"/>
      <c r="D296" s="175"/>
      <c r="E296" s="175"/>
    </row>
    <row r="297" spans="1:5" ht="12.65" customHeight="1">
      <c r="A297" s="173"/>
      <c r="B297" s="173"/>
      <c r="C297" s="191"/>
      <c r="D297" s="175"/>
      <c r="E297" s="175"/>
    </row>
    <row r="298" spans="1:5" ht="12.65" customHeight="1">
      <c r="A298" s="173"/>
      <c r="B298" s="173"/>
      <c r="C298" s="191"/>
      <c r="D298" s="175"/>
      <c r="E298" s="175"/>
    </row>
    <row r="299" spans="1:5" ht="12.65" customHeight="1">
      <c r="A299" s="173"/>
      <c r="B299" s="173"/>
      <c r="C299" s="191"/>
      <c r="D299" s="175"/>
      <c r="E299" s="175"/>
    </row>
    <row r="300" spans="1:5" ht="12.65" customHeight="1">
      <c r="A300" s="173"/>
      <c r="B300" s="173"/>
      <c r="C300" s="191"/>
      <c r="D300" s="175"/>
      <c r="E300" s="175"/>
    </row>
    <row r="301" spans="1:5" ht="20.25" customHeight="1">
      <c r="A301" s="173"/>
      <c r="B301" s="173"/>
      <c r="C301" s="191"/>
      <c r="D301" s="175"/>
      <c r="E301" s="175"/>
    </row>
    <row r="302" spans="1:5" ht="12.65" customHeight="1">
      <c r="A302" s="208" t="s">
        <v>394</v>
      </c>
      <c r="B302" s="208"/>
      <c r="C302" s="208"/>
      <c r="D302" s="208"/>
      <c r="E302" s="208"/>
    </row>
    <row r="303" spans="1:5" ht="14.25" customHeight="1">
      <c r="A303" s="253" t="s">
        <v>395</v>
      </c>
      <c r="B303" s="253"/>
      <c r="C303" s="253"/>
      <c r="D303" s="253"/>
      <c r="E303" s="253"/>
    </row>
    <row r="304" spans="1:5" ht="12.65" customHeight="1">
      <c r="A304" s="173" t="s">
        <v>396</v>
      </c>
      <c r="B304" s="172" t="s">
        <v>256</v>
      </c>
      <c r="C304" s="362"/>
      <c r="D304" s="175"/>
      <c r="E304" s="175"/>
    </row>
    <row r="305" spans="1:5" ht="12.65" customHeight="1">
      <c r="A305" s="173" t="s">
        <v>397</v>
      </c>
      <c r="B305" s="172" t="s">
        <v>256</v>
      </c>
      <c r="C305" s="362">
        <v>1750420</v>
      </c>
      <c r="D305" s="175"/>
      <c r="E305" s="175"/>
    </row>
    <row r="306" spans="1:5" ht="12.65" customHeight="1">
      <c r="A306" s="173" t="s">
        <v>398</v>
      </c>
      <c r="B306" s="172" t="s">
        <v>256</v>
      </c>
      <c r="C306" s="362">
        <v>734420</v>
      </c>
      <c r="D306" s="175"/>
      <c r="E306" s="175"/>
    </row>
    <row r="307" spans="1:5" ht="12.65" customHeight="1">
      <c r="A307" s="173" t="s">
        <v>399</v>
      </c>
      <c r="B307" s="172" t="s">
        <v>256</v>
      </c>
      <c r="C307" s="362">
        <v>34975</v>
      </c>
      <c r="D307" s="175"/>
      <c r="E307" s="175"/>
    </row>
    <row r="308" spans="1:5" ht="12.65" customHeight="1">
      <c r="A308" s="173" t="s">
        <v>400</v>
      </c>
      <c r="B308" s="172" t="s">
        <v>256</v>
      </c>
      <c r="C308" s="362"/>
      <c r="D308" s="175"/>
      <c r="E308" s="175"/>
    </row>
    <row r="309" spans="1:5" ht="12.65" customHeight="1">
      <c r="A309" s="173" t="s">
        <v>1242</v>
      </c>
      <c r="B309" s="172" t="s">
        <v>256</v>
      </c>
      <c r="C309" s="362"/>
      <c r="D309" s="175"/>
      <c r="E309" s="175"/>
    </row>
    <row r="310" spans="1:5" ht="12.65" customHeight="1">
      <c r="A310" s="173" t="s">
        <v>401</v>
      </c>
      <c r="B310" s="172" t="s">
        <v>256</v>
      </c>
      <c r="C310" s="362"/>
      <c r="D310" s="175"/>
      <c r="E310" s="175"/>
    </row>
    <row r="311" spans="1:5" ht="12.65" customHeight="1">
      <c r="A311" s="173" t="s">
        <v>402</v>
      </c>
      <c r="B311" s="172" t="s">
        <v>256</v>
      </c>
      <c r="C311" s="362"/>
      <c r="D311" s="175"/>
      <c r="E311" s="175"/>
    </row>
    <row r="312" spans="1:5" ht="12.65" customHeight="1">
      <c r="A312" s="173" t="s">
        <v>403</v>
      </c>
      <c r="B312" s="172" t="s">
        <v>256</v>
      </c>
      <c r="C312" s="362">
        <v>6582</v>
      </c>
      <c r="D312" s="175"/>
      <c r="E312" s="175"/>
    </row>
    <row r="313" spans="1:5" ht="12.65" customHeight="1">
      <c r="A313" s="173" t="s">
        <v>404</v>
      </c>
      <c r="B313" s="172" t="s">
        <v>256</v>
      </c>
      <c r="C313" s="362">
        <v>790050</v>
      </c>
      <c r="D313" s="175"/>
      <c r="E313" s="175"/>
    </row>
    <row r="314" spans="1:5" ht="12.65" customHeight="1">
      <c r="A314" s="173" t="s">
        <v>405</v>
      </c>
      <c r="B314" s="175"/>
      <c r="C314" s="191"/>
      <c r="D314" s="175">
        <f>SUM(C304:C313)</f>
        <v>3316447</v>
      </c>
      <c r="E314" s="175"/>
    </row>
    <row r="315" spans="1:5" ht="12.65" customHeight="1">
      <c r="A315" s="253" t="s">
        <v>406</v>
      </c>
      <c r="B315" s="253"/>
      <c r="C315" s="253"/>
      <c r="D315" s="253"/>
      <c r="E315" s="253"/>
    </row>
    <row r="316" spans="1:5" ht="12.65" customHeight="1">
      <c r="A316" s="173" t="s">
        <v>407</v>
      </c>
      <c r="B316" s="172" t="s">
        <v>256</v>
      </c>
      <c r="C316" s="189"/>
      <c r="D316" s="175"/>
      <c r="E316" s="175"/>
    </row>
    <row r="317" spans="1:5" ht="12.65" customHeight="1">
      <c r="A317" s="173" t="s">
        <v>408</v>
      </c>
      <c r="B317" s="172" t="s">
        <v>256</v>
      </c>
      <c r="C317" s="189"/>
      <c r="D317" s="175"/>
      <c r="E317" s="175"/>
    </row>
    <row r="318" spans="1:5" ht="12.65" customHeight="1">
      <c r="A318" s="173" t="s">
        <v>409</v>
      </c>
      <c r="B318" s="172" t="s">
        <v>256</v>
      </c>
      <c r="C318" s="189"/>
      <c r="D318" s="175"/>
      <c r="E318" s="175"/>
    </row>
    <row r="319" spans="1:5" ht="12.65" customHeight="1">
      <c r="A319" s="173" t="s">
        <v>410</v>
      </c>
      <c r="B319" s="175"/>
      <c r="C319" s="191"/>
      <c r="D319" s="175">
        <f>SUM(C316:C318)</f>
        <v>0</v>
      </c>
      <c r="E319" s="175"/>
    </row>
    <row r="320" spans="1:5" ht="12.65" customHeight="1">
      <c r="A320" s="253" t="s">
        <v>411</v>
      </c>
      <c r="B320" s="253"/>
      <c r="C320" s="253"/>
      <c r="D320" s="253"/>
      <c r="E320" s="253"/>
    </row>
    <row r="321" spans="1:5" ht="12.65" customHeight="1">
      <c r="A321" s="173" t="s">
        <v>412</v>
      </c>
      <c r="B321" s="172" t="s">
        <v>256</v>
      </c>
      <c r="C321" s="363"/>
      <c r="D321" s="175"/>
      <c r="E321" s="175"/>
    </row>
    <row r="322" spans="1:5" ht="12.65" customHeight="1">
      <c r="A322" s="173" t="s">
        <v>413</v>
      </c>
      <c r="B322" s="172" t="s">
        <v>256</v>
      </c>
      <c r="C322" s="363"/>
      <c r="D322" s="175"/>
      <c r="E322" s="175"/>
    </row>
    <row r="323" spans="1:5" ht="12.65" customHeight="1">
      <c r="A323" s="173" t="s">
        <v>414</v>
      </c>
      <c r="B323" s="172" t="s">
        <v>256</v>
      </c>
      <c r="C323" s="363">
        <v>413023</v>
      </c>
      <c r="D323" s="175"/>
      <c r="E323" s="175"/>
    </row>
    <row r="324" spans="1:5" ht="12.65" customHeight="1">
      <c r="A324" s="171" t="s">
        <v>415</v>
      </c>
      <c r="B324" s="172" t="s">
        <v>256</v>
      </c>
      <c r="C324" s="363"/>
      <c r="D324" s="175"/>
      <c r="E324" s="175"/>
    </row>
    <row r="325" spans="1:5" ht="12.65" customHeight="1">
      <c r="A325" s="173" t="s">
        <v>416</v>
      </c>
      <c r="B325" s="172" t="s">
        <v>256</v>
      </c>
      <c r="C325" s="363">
        <v>9796757</v>
      </c>
      <c r="D325" s="175"/>
      <c r="E325" s="175"/>
    </row>
    <row r="326" spans="1:5" ht="12.65" customHeight="1">
      <c r="A326" s="171" t="s">
        <v>417</v>
      </c>
      <c r="B326" s="172" t="s">
        <v>256</v>
      </c>
      <c r="C326" s="363"/>
      <c r="D326" s="175"/>
      <c r="E326" s="175"/>
    </row>
    <row r="327" spans="1:5" ht="12.65" customHeight="1">
      <c r="A327" s="173" t="s">
        <v>418</v>
      </c>
      <c r="B327" s="172" t="s">
        <v>256</v>
      </c>
      <c r="C327" s="363">
        <v>0</v>
      </c>
      <c r="D327" s="175"/>
      <c r="E327" s="175"/>
    </row>
    <row r="328" spans="1:5" ht="19.5" customHeight="1">
      <c r="A328" s="173" t="s">
        <v>203</v>
      </c>
      <c r="B328" s="175"/>
      <c r="C328" s="191"/>
      <c r="D328" s="175">
        <f>SUM(C321:C327)</f>
        <v>10209780</v>
      </c>
      <c r="E328" s="175"/>
    </row>
    <row r="329" spans="1:5" ht="12.65" customHeight="1">
      <c r="A329" s="173" t="s">
        <v>419</v>
      </c>
      <c r="B329" s="175"/>
      <c r="C329" s="191"/>
      <c r="D329" s="175">
        <f>C313</f>
        <v>790050</v>
      </c>
      <c r="E329" s="175"/>
    </row>
    <row r="330" spans="1:5" ht="12.65" customHeight="1">
      <c r="A330" s="173" t="s">
        <v>420</v>
      </c>
      <c r="B330" s="175"/>
      <c r="C330" s="191"/>
      <c r="D330" s="175">
        <f>D328-D329</f>
        <v>9419730</v>
      </c>
      <c r="E330" s="175"/>
    </row>
    <row r="331" spans="1:5" ht="12.65" customHeight="1">
      <c r="A331" s="173"/>
      <c r="B331" s="175"/>
      <c r="C331" s="191"/>
      <c r="D331" s="175"/>
      <c r="E331" s="175"/>
    </row>
    <row r="332" spans="1:5" ht="12.65" customHeight="1">
      <c r="A332" s="173" t="s">
        <v>421</v>
      </c>
      <c r="B332" s="172" t="s">
        <v>256</v>
      </c>
      <c r="C332" s="364">
        <v>2072893</v>
      </c>
      <c r="D332" s="175"/>
      <c r="E332" s="175"/>
    </row>
    <row r="333" spans="1:5" ht="12.65" customHeight="1">
      <c r="A333" s="173"/>
      <c r="B333" s="172"/>
      <c r="C333" s="228"/>
      <c r="D333" s="175"/>
      <c r="E333" s="175"/>
    </row>
    <row r="334" spans="1:5" ht="12.65" customHeight="1">
      <c r="A334" s="173" t="s">
        <v>1142</v>
      </c>
      <c r="B334" s="172" t="s">
        <v>256</v>
      </c>
      <c r="C334" s="222"/>
      <c r="D334" s="175"/>
      <c r="E334" s="175"/>
    </row>
    <row r="335" spans="1:5" ht="12.65" customHeight="1">
      <c r="A335" s="173" t="s">
        <v>1143</v>
      </c>
      <c r="B335" s="172" t="s">
        <v>256</v>
      </c>
      <c r="C335" s="222"/>
      <c r="D335" s="175"/>
      <c r="E335" s="175"/>
    </row>
    <row r="336" spans="1:5" ht="12.65" customHeight="1">
      <c r="A336" s="173" t="s">
        <v>423</v>
      </c>
      <c r="B336" s="172" t="s">
        <v>256</v>
      </c>
      <c r="C336" s="222"/>
      <c r="D336" s="175"/>
      <c r="E336" s="175"/>
    </row>
    <row r="337" spans="1:5" ht="12.65" customHeight="1">
      <c r="A337" s="173" t="s">
        <v>422</v>
      </c>
      <c r="B337" s="172" t="s">
        <v>256</v>
      </c>
      <c r="C337" s="189"/>
      <c r="D337" s="175"/>
      <c r="E337" s="175"/>
    </row>
    <row r="338" spans="1:5" ht="12.65" customHeight="1">
      <c r="A338" s="173" t="s">
        <v>1253</v>
      </c>
      <c r="B338" s="172" t="s">
        <v>256</v>
      </c>
      <c r="C338" s="189"/>
      <c r="D338" s="175"/>
      <c r="E338" s="175"/>
    </row>
    <row r="339" spans="1:5" ht="12.65" customHeight="1">
      <c r="A339" s="173" t="s">
        <v>424</v>
      </c>
      <c r="B339" s="175"/>
      <c r="C339" s="191"/>
      <c r="D339" s="175">
        <f>D314+D319+D330+C332+C336+C337</f>
        <v>14809070</v>
      </c>
      <c r="E339" s="175"/>
    </row>
    <row r="340" spans="1:5" ht="12.65" customHeight="1">
      <c r="A340" s="173"/>
      <c r="B340" s="175"/>
      <c r="C340" s="191"/>
      <c r="D340" s="175"/>
      <c r="E340" s="175"/>
    </row>
    <row r="341" spans="1:5" ht="12.65" customHeight="1">
      <c r="A341" s="173" t="s">
        <v>425</v>
      </c>
      <c r="B341" s="175"/>
      <c r="C341" s="191"/>
      <c r="D341" s="175">
        <f>D292</f>
        <v>14809070</v>
      </c>
      <c r="E341" s="175"/>
    </row>
    <row r="342" spans="1:5" ht="12.65" customHeight="1">
      <c r="A342" s="173"/>
      <c r="B342" s="173"/>
      <c r="C342" s="191"/>
      <c r="D342" s="175"/>
      <c r="E342" s="175"/>
    </row>
    <row r="343" spans="1:5" ht="12.65" customHeight="1">
      <c r="A343" s="173"/>
      <c r="B343" s="173"/>
      <c r="C343" s="191"/>
      <c r="D343" s="175"/>
      <c r="E343" s="175"/>
    </row>
    <row r="344" spans="1:5" ht="12.65" customHeight="1">
      <c r="A344" s="173"/>
      <c r="B344" s="173"/>
      <c r="C344" s="191"/>
      <c r="D344" s="175"/>
      <c r="E344" s="175"/>
    </row>
    <row r="345" spans="1:5" ht="12.65" customHeight="1">
      <c r="A345" s="173"/>
      <c r="B345" s="173"/>
      <c r="C345" s="191"/>
      <c r="D345" s="175"/>
      <c r="E345" s="175"/>
    </row>
    <row r="346" spans="1:5" ht="12.65" customHeight="1">
      <c r="A346" s="173"/>
      <c r="B346" s="173"/>
      <c r="C346" s="191"/>
      <c r="D346" s="175"/>
      <c r="E346" s="175"/>
    </row>
    <row r="347" spans="1:5" ht="12.65" customHeight="1">
      <c r="A347" s="173"/>
      <c r="B347" s="173"/>
      <c r="C347" s="191"/>
      <c r="D347" s="175"/>
      <c r="E347" s="175"/>
    </row>
    <row r="348" spans="1:5" ht="12.65" customHeight="1">
      <c r="A348" s="173"/>
      <c r="B348" s="173"/>
      <c r="C348" s="191"/>
      <c r="D348" s="175"/>
      <c r="E348" s="175"/>
    </row>
    <row r="349" spans="1:5" ht="12.65" customHeight="1">
      <c r="A349" s="173"/>
      <c r="B349" s="173"/>
      <c r="C349" s="191"/>
      <c r="D349" s="175"/>
      <c r="E349" s="175"/>
    </row>
    <row r="350" spans="1:5" ht="12.65" customHeight="1">
      <c r="A350" s="173"/>
      <c r="B350" s="173"/>
      <c r="C350" s="191"/>
      <c r="D350" s="175"/>
      <c r="E350" s="175"/>
    </row>
    <row r="351" spans="1:5" ht="12.65" customHeight="1">
      <c r="A351" s="173"/>
      <c r="B351" s="173"/>
      <c r="C351" s="191"/>
      <c r="D351" s="175"/>
      <c r="E351" s="175"/>
    </row>
    <row r="352" spans="1:5" ht="12.65" customHeight="1">
      <c r="A352" s="173"/>
      <c r="B352" s="173"/>
      <c r="C352" s="191"/>
      <c r="D352" s="175"/>
      <c r="E352" s="175"/>
    </row>
    <row r="353" spans="1:5" ht="12.65" customHeight="1">
      <c r="A353" s="173"/>
      <c r="B353" s="173"/>
      <c r="C353" s="191"/>
      <c r="D353" s="175"/>
      <c r="E353" s="175"/>
    </row>
    <row r="354" spans="1:5" ht="12.65" customHeight="1">
      <c r="A354" s="173"/>
      <c r="B354" s="173"/>
      <c r="C354" s="191"/>
      <c r="D354" s="175"/>
      <c r="E354" s="175"/>
    </row>
    <row r="355" spans="1:5" ht="12.65" customHeight="1">
      <c r="A355" s="173"/>
      <c r="B355" s="173"/>
      <c r="C355" s="191"/>
      <c r="D355" s="175"/>
      <c r="E355" s="175"/>
    </row>
    <row r="356" spans="1:5" ht="20.25" customHeight="1">
      <c r="A356" s="173"/>
      <c r="B356" s="173"/>
      <c r="C356" s="191"/>
      <c r="D356" s="175"/>
      <c r="E356" s="175"/>
    </row>
    <row r="357" spans="1:5" ht="12.65" customHeight="1">
      <c r="A357" s="208" t="s">
        <v>426</v>
      </c>
      <c r="B357" s="208"/>
      <c r="C357" s="208"/>
      <c r="D357" s="208"/>
      <c r="E357" s="208"/>
    </row>
    <row r="358" spans="1:5" ht="12.65" customHeight="1">
      <c r="A358" s="253" t="s">
        <v>427</v>
      </c>
      <c r="B358" s="253"/>
      <c r="C358" s="253"/>
      <c r="D358" s="253"/>
      <c r="E358" s="253"/>
    </row>
    <row r="359" spans="1:5" ht="12.65" customHeight="1">
      <c r="A359" s="173" t="s">
        <v>428</v>
      </c>
      <c r="B359" s="172" t="s">
        <v>256</v>
      </c>
      <c r="C359" s="365">
        <v>8414591</v>
      </c>
      <c r="D359" s="175"/>
      <c r="E359" s="175"/>
    </row>
    <row r="360" spans="1:5" ht="12.65" customHeight="1">
      <c r="A360" s="173" t="s">
        <v>429</v>
      </c>
      <c r="B360" s="172" t="s">
        <v>256</v>
      </c>
      <c r="C360" s="365">
        <v>16966105</v>
      </c>
      <c r="D360" s="175"/>
      <c r="E360" s="175"/>
    </row>
    <row r="361" spans="1:5" ht="12.65" customHeight="1">
      <c r="A361" s="173" t="s">
        <v>430</v>
      </c>
      <c r="B361" s="175"/>
      <c r="C361" s="191"/>
      <c r="D361" s="175">
        <f>SUM(C359:C360)</f>
        <v>25380696</v>
      </c>
      <c r="E361" s="175"/>
    </row>
    <row r="362" spans="1:5" ht="12.65" customHeight="1">
      <c r="A362" s="253" t="s">
        <v>431</v>
      </c>
      <c r="B362" s="253"/>
      <c r="C362" s="253"/>
      <c r="D362" s="253"/>
      <c r="E362" s="253"/>
    </row>
    <row r="363" spans="1:5" ht="12.65" customHeight="1">
      <c r="A363" s="173" t="s">
        <v>1255</v>
      </c>
      <c r="B363" s="253"/>
      <c r="C363" s="366">
        <v>961836</v>
      </c>
      <c r="D363" s="175"/>
      <c r="E363" s="253"/>
    </row>
    <row r="364" spans="1:5" ht="12.65" customHeight="1">
      <c r="A364" s="173" t="s">
        <v>432</v>
      </c>
      <c r="B364" s="172" t="s">
        <v>256</v>
      </c>
      <c r="C364" s="366">
        <v>6020838</v>
      </c>
      <c r="D364" s="175"/>
      <c r="E364" s="175"/>
    </row>
    <row r="365" spans="1:5" ht="12.65" customHeight="1">
      <c r="A365" s="173" t="s">
        <v>433</v>
      </c>
      <c r="B365" s="172" t="s">
        <v>256</v>
      </c>
      <c r="C365" s="366">
        <v>145726</v>
      </c>
      <c r="D365" s="175"/>
      <c r="E365" s="175"/>
    </row>
    <row r="366" spans="1:5" ht="12.65" customHeight="1">
      <c r="A366" s="173" t="s">
        <v>434</v>
      </c>
      <c r="B366" s="172" t="s">
        <v>256</v>
      </c>
      <c r="C366" s="189"/>
      <c r="D366" s="175"/>
      <c r="E366" s="175"/>
    </row>
    <row r="367" spans="1:5" ht="12.65" customHeight="1">
      <c r="A367" s="173" t="s">
        <v>359</v>
      </c>
      <c r="B367" s="175"/>
      <c r="C367" s="191"/>
      <c r="D367" s="175">
        <f>SUM(C363:C366)</f>
        <v>7128400</v>
      </c>
      <c r="E367" s="175"/>
    </row>
    <row r="368" spans="1:5" ht="12.65" customHeight="1">
      <c r="A368" s="173" t="s">
        <v>435</v>
      </c>
      <c r="B368" s="175"/>
      <c r="C368" s="191"/>
      <c r="D368" s="175">
        <f>D361-D367</f>
        <v>18252296</v>
      </c>
      <c r="E368" s="175"/>
    </row>
    <row r="369" spans="1:5" ht="12.65" customHeight="1">
      <c r="A369" s="253" t="s">
        <v>436</v>
      </c>
      <c r="B369" s="253"/>
      <c r="C369" s="253"/>
      <c r="D369" s="253"/>
      <c r="E369" s="253"/>
    </row>
    <row r="370" spans="1:5" ht="12.65" customHeight="1">
      <c r="A370" s="173" t="s">
        <v>437</v>
      </c>
      <c r="B370" s="172" t="s">
        <v>256</v>
      </c>
      <c r="C370" s="367">
        <v>447737</v>
      </c>
      <c r="D370" s="175"/>
      <c r="E370" s="175"/>
    </row>
    <row r="371" spans="1:5" ht="12.65" customHeight="1">
      <c r="A371" s="173" t="s">
        <v>438</v>
      </c>
      <c r="B371" s="172" t="s">
        <v>256</v>
      </c>
      <c r="C371" s="367">
        <v>1673661</v>
      </c>
      <c r="D371" s="175"/>
      <c r="E371" s="175"/>
    </row>
    <row r="372" spans="1:5" ht="12.65" customHeight="1">
      <c r="A372" s="173" t="s">
        <v>439</v>
      </c>
      <c r="B372" s="175"/>
      <c r="C372" s="191"/>
      <c r="D372" s="175">
        <f>SUM(C370:C371)</f>
        <v>2121398</v>
      </c>
      <c r="E372" s="175"/>
    </row>
    <row r="373" spans="1:5" ht="12.65" customHeight="1">
      <c r="A373" s="173" t="s">
        <v>440</v>
      </c>
      <c r="B373" s="175"/>
      <c r="C373" s="191"/>
      <c r="D373" s="175">
        <f>D368+D372</f>
        <v>20373694</v>
      </c>
      <c r="E373" s="175"/>
    </row>
    <row r="374" spans="1:5" ht="12.65" customHeight="1">
      <c r="A374" s="173"/>
      <c r="B374" s="175"/>
      <c r="C374" s="191"/>
      <c r="D374" s="175"/>
      <c r="E374" s="175"/>
    </row>
    <row r="375" spans="1:5" ht="12.65" customHeight="1">
      <c r="A375" s="173"/>
      <c r="B375" s="175"/>
      <c r="C375" s="191"/>
      <c r="D375" s="175"/>
      <c r="E375" s="175"/>
    </row>
    <row r="376" spans="1:5" ht="12.65" customHeight="1">
      <c r="A376" s="173"/>
      <c r="B376" s="175"/>
      <c r="C376" s="191"/>
      <c r="D376" s="175"/>
      <c r="E376" s="175"/>
    </row>
    <row r="377" spans="1:5" ht="12.65" customHeight="1">
      <c r="A377" s="253" t="s">
        <v>441</v>
      </c>
      <c r="B377" s="253"/>
      <c r="C377" s="253"/>
      <c r="D377" s="253"/>
      <c r="E377" s="253"/>
    </row>
    <row r="378" spans="1:5" ht="12.65" customHeight="1">
      <c r="A378" s="173" t="s">
        <v>442</v>
      </c>
      <c r="B378" s="172" t="s">
        <v>256</v>
      </c>
      <c r="C378" s="368">
        <v>8733794</v>
      </c>
      <c r="D378" s="175"/>
      <c r="E378" s="175"/>
    </row>
    <row r="379" spans="1:5" ht="12.65" customHeight="1">
      <c r="A379" s="173" t="s">
        <v>3</v>
      </c>
      <c r="B379" s="172" t="s">
        <v>256</v>
      </c>
      <c r="C379" s="368">
        <v>1535309</v>
      </c>
      <c r="D379" s="175"/>
      <c r="E379" s="175"/>
    </row>
    <row r="380" spans="1:5" ht="12.65" customHeight="1">
      <c r="A380" s="173" t="s">
        <v>236</v>
      </c>
      <c r="B380" s="172" t="s">
        <v>256</v>
      </c>
      <c r="C380" s="368">
        <v>1102148</v>
      </c>
      <c r="D380" s="175"/>
      <c r="E380" s="175"/>
    </row>
    <row r="381" spans="1:5" ht="12.65" customHeight="1">
      <c r="A381" s="173" t="s">
        <v>443</v>
      </c>
      <c r="B381" s="172" t="s">
        <v>256</v>
      </c>
      <c r="C381" s="368">
        <v>1789389</v>
      </c>
      <c r="D381" s="175"/>
      <c r="E381" s="175"/>
    </row>
    <row r="382" spans="1:5" ht="12.65" customHeight="1">
      <c r="A382" s="173" t="s">
        <v>444</v>
      </c>
      <c r="B382" s="172" t="s">
        <v>256</v>
      </c>
      <c r="C382" s="368">
        <v>378754</v>
      </c>
      <c r="D382" s="175"/>
      <c r="E382" s="175"/>
    </row>
    <row r="383" spans="1:5" ht="12.65" customHeight="1">
      <c r="A383" s="173" t="s">
        <v>445</v>
      </c>
      <c r="B383" s="172" t="s">
        <v>256</v>
      </c>
      <c r="C383" s="368">
        <v>4459205</v>
      </c>
      <c r="D383" s="175"/>
      <c r="E383" s="175"/>
    </row>
    <row r="384" spans="1:5" ht="12.65" customHeight="1">
      <c r="A384" s="173" t="s">
        <v>6</v>
      </c>
      <c r="B384" s="172" t="s">
        <v>256</v>
      </c>
      <c r="C384" s="368">
        <v>1187551</v>
      </c>
      <c r="D384" s="175"/>
      <c r="E384" s="175"/>
    </row>
    <row r="385" spans="1:6" ht="12.65" customHeight="1">
      <c r="A385" s="173" t="s">
        <v>446</v>
      </c>
      <c r="B385" s="172" t="s">
        <v>256</v>
      </c>
      <c r="C385" s="368">
        <v>194164</v>
      </c>
      <c r="D385" s="175"/>
      <c r="E385" s="175"/>
    </row>
    <row r="386" spans="1:6" ht="12.65" customHeight="1">
      <c r="A386" s="173" t="s">
        <v>447</v>
      </c>
      <c r="B386" s="172" t="s">
        <v>256</v>
      </c>
      <c r="C386" s="368">
        <v>144655</v>
      </c>
      <c r="D386" s="175"/>
      <c r="E386" s="175"/>
    </row>
    <row r="387" spans="1:6" ht="12.65" customHeight="1">
      <c r="A387" s="173" t="s">
        <v>448</v>
      </c>
      <c r="B387" s="172" t="s">
        <v>256</v>
      </c>
      <c r="C387" s="368">
        <v>172630</v>
      </c>
      <c r="D387" s="175"/>
      <c r="E387" s="175"/>
    </row>
    <row r="388" spans="1:6" ht="12.65" customHeight="1">
      <c r="A388" s="173" t="s">
        <v>449</v>
      </c>
      <c r="B388" s="172" t="s">
        <v>256</v>
      </c>
      <c r="C388" s="368">
        <v>461547</v>
      </c>
      <c r="D388" s="175"/>
      <c r="E388" s="175"/>
    </row>
    <row r="389" spans="1:6" ht="12.65" customHeight="1">
      <c r="A389" s="173" t="s">
        <v>451</v>
      </c>
      <c r="B389" s="172" t="s">
        <v>256</v>
      </c>
      <c r="C389" s="368">
        <v>273050</v>
      </c>
      <c r="D389" s="175"/>
      <c r="E389" s="175"/>
    </row>
    <row r="390" spans="1:6" ht="12.65" customHeight="1">
      <c r="A390" s="173" t="s">
        <v>452</v>
      </c>
      <c r="B390" s="175"/>
      <c r="C390" s="191"/>
      <c r="D390" s="175">
        <f>SUM(C378:C389)</f>
        <v>20432196</v>
      </c>
      <c r="E390" s="175"/>
    </row>
    <row r="391" spans="1:6" ht="12.65" customHeight="1">
      <c r="A391" s="173" t="s">
        <v>453</v>
      </c>
      <c r="B391" s="175"/>
      <c r="C391" s="191"/>
      <c r="D391" s="175">
        <f>D373-D390</f>
        <v>-58502</v>
      </c>
      <c r="E391" s="175"/>
    </row>
    <row r="392" spans="1:6" ht="12.65" customHeight="1">
      <c r="A392" s="173" t="s">
        <v>454</v>
      </c>
      <c r="B392" s="172" t="s">
        <v>256</v>
      </c>
      <c r="C392" s="369">
        <v>77340</v>
      </c>
      <c r="D392" s="175"/>
      <c r="E392" s="175"/>
    </row>
    <row r="393" spans="1:6" ht="12.65" customHeight="1">
      <c r="A393" s="173" t="s">
        <v>455</v>
      </c>
      <c r="B393" s="175"/>
      <c r="C393" s="191"/>
      <c r="D393" s="195">
        <f>D391+C392</f>
        <v>18838</v>
      </c>
      <c r="E393" s="175"/>
      <c r="F393" s="197"/>
    </row>
    <row r="394" spans="1:6" ht="12.65" customHeight="1">
      <c r="A394" s="173" t="s">
        <v>456</v>
      </c>
      <c r="B394" s="172" t="s">
        <v>256</v>
      </c>
      <c r="C394" s="189"/>
      <c r="D394" s="175"/>
      <c r="E394" s="175"/>
    </row>
    <row r="395" spans="1:6" ht="12.65" customHeight="1">
      <c r="A395" s="173" t="s">
        <v>457</v>
      </c>
      <c r="B395" s="172" t="s">
        <v>256</v>
      </c>
      <c r="C395" s="189"/>
      <c r="D395" s="175"/>
      <c r="E395" s="175"/>
    </row>
    <row r="396" spans="1:6" ht="12.65" customHeight="1">
      <c r="A396" s="173" t="s">
        <v>458</v>
      </c>
      <c r="B396" s="175"/>
      <c r="C396" s="191"/>
      <c r="D396" s="175">
        <f>D393+C394-C395</f>
        <v>18838</v>
      </c>
      <c r="E396" s="175"/>
    </row>
    <row r="397" spans="1:6" ht="13.5" customHeight="1">
      <c r="A397" s="179"/>
      <c r="B397" s="179"/>
    </row>
    <row r="398" spans="1:6" ht="12.65" customHeight="1">
      <c r="A398" s="179"/>
      <c r="B398" s="179"/>
    </row>
    <row r="399" spans="1:6" ht="12.65" customHeight="1">
      <c r="A399" s="179"/>
      <c r="B399" s="179"/>
    </row>
    <row r="400" spans="1:6" ht="12" customHeight="1">
      <c r="A400" s="179"/>
      <c r="B400" s="179"/>
    </row>
    <row r="401" spans="1:5" ht="12" customHeight="1">
      <c r="A401" s="179"/>
      <c r="B401" s="179"/>
    </row>
    <row r="402" spans="1:5" ht="12" customHeight="1">
      <c r="A402" s="179"/>
      <c r="B402" s="179"/>
    </row>
    <row r="403" spans="1:5" ht="12" customHeight="1">
      <c r="A403" s="179"/>
      <c r="B403" s="179"/>
    </row>
    <row r="404" spans="1:5" ht="12" customHeight="1">
      <c r="A404" s="179"/>
      <c r="B404" s="179"/>
    </row>
    <row r="405" spans="1:5" ht="12.65" customHeight="1">
      <c r="A405" s="179"/>
      <c r="B405" s="179"/>
    </row>
    <row r="406" spans="1:5" ht="12.65" customHeight="1">
      <c r="A406" s="179"/>
      <c r="B406" s="179"/>
    </row>
    <row r="407" spans="1:5" ht="12.65" customHeight="1">
      <c r="A407" s="179"/>
      <c r="B407" s="179"/>
    </row>
    <row r="408" spans="1:5" ht="12.65" customHeight="1">
      <c r="A408" s="179"/>
      <c r="B408" s="179"/>
    </row>
    <row r="409" spans="1:5" ht="12.65" customHeight="1">
      <c r="A409" s="179"/>
      <c r="B409" s="179"/>
    </row>
    <row r="410" spans="1:5" ht="12.65" customHeight="1">
      <c r="A410" s="179"/>
      <c r="B410" s="179"/>
    </row>
    <row r="411" spans="1:5" ht="12.65" customHeight="1">
      <c r="A411" s="179"/>
      <c r="B411" s="179"/>
      <c r="C411" s="181" t="s">
        <v>459</v>
      </c>
      <c r="D411" s="179"/>
      <c r="E411" s="256"/>
    </row>
    <row r="412" spans="1:5" ht="12.65" customHeight="1">
      <c r="A412" s="179" t="str">
        <f>C84&amp;"   "&amp;"H-"&amp;FIXED(C83,0,TRUE)&amp;"     FYE "&amp;C82</f>
        <v>Columbia County Public Hospital District No. 1   H-141     FYE 12/31/2018</v>
      </c>
      <c r="B412" s="179"/>
      <c r="C412" s="179"/>
      <c r="D412" s="179"/>
      <c r="E412" s="256"/>
    </row>
    <row r="413" spans="1:5" ht="12.65" customHeight="1">
      <c r="A413" s="179" t="s">
        <v>460</v>
      </c>
      <c r="B413" s="181" t="s">
        <v>461</v>
      </c>
      <c r="C413" s="181" t="s">
        <v>1243</v>
      </c>
      <c r="D413" s="181" t="s">
        <v>462</v>
      </c>
    </row>
    <row r="414" spans="1:5" ht="12.65" customHeight="1">
      <c r="A414" s="179" t="s">
        <v>463</v>
      </c>
      <c r="B414" s="179">
        <f>C111</f>
        <v>140</v>
      </c>
      <c r="C414" s="194">
        <f>E138</f>
        <v>140</v>
      </c>
      <c r="D414" s="179"/>
    </row>
    <row r="415" spans="1:5" ht="12.65" customHeight="1">
      <c r="A415" s="179" t="s">
        <v>464</v>
      </c>
      <c r="B415" s="179">
        <f>D111</f>
        <v>342</v>
      </c>
      <c r="C415" s="179">
        <f>E139</f>
        <v>342</v>
      </c>
      <c r="D415" s="194">
        <f>SUM(C59:H59)+N59</f>
        <v>342</v>
      </c>
    </row>
    <row r="416" spans="1:5" ht="12.65" customHeight="1">
      <c r="A416" s="179"/>
      <c r="B416" s="179"/>
      <c r="C416" s="194"/>
      <c r="D416" s="179"/>
    </row>
    <row r="417" spans="1:7" ht="12.65" customHeight="1">
      <c r="A417" s="179" t="s">
        <v>465</v>
      </c>
      <c r="B417" s="179">
        <f>C112</f>
        <v>174</v>
      </c>
      <c r="C417" s="194">
        <f>E144</f>
        <v>174</v>
      </c>
      <c r="D417" s="179"/>
    </row>
    <row r="418" spans="1:7" ht="12.65" customHeight="1">
      <c r="A418" s="179" t="s">
        <v>466</v>
      </c>
      <c r="B418" s="179">
        <f>D112</f>
        <v>12127</v>
      </c>
      <c r="C418" s="179">
        <f>E145</f>
        <v>12127</v>
      </c>
      <c r="D418" s="179">
        <f>K59+L59</f>
        <v>12127</v>
      </c>
    </row>
    <row r="419" spans="1:7" ht="12.65" customHeight="1">
      <c r="A419" s="179"/>
      <c r="B419" s="179"/>
      <c r="C419" s="194"/>
      <c r="D419" s="179"/>
    </row>
    <row r="420" spans="1:7" ht="12.65" customHeight="1">
      <c r="A420" s="179" t="s">
        <v>467</v>
      </c>
      <c r="B420" s="179">
        <f>C113</f>
        <v>0</v>
      </c>
      <c r="C420" s="179">
        <f>E150</f>
        <v>0</v>
      </c>
      <c r="D420" s="179"/>
    </row>
    <row r="421" spans="1:7" ht="12.65" customHeight="1">
      <c r="A421" s="179" t="s">
        <v>468</v>
      </c>
      <c r="B421" s="179">
        <f>D113</f>
        <v>0</v>
      </c>
      <c r="C421" s="179">
        <f>E151</f>
        <v>0</v>
      </c>
      <c r="D421" s="179">
        <f>I59</f>
        <v>0</v>
      </c>
    </row>
    <row r="422" spans="1:7" ht="12.65" customHeight="1">
      <c r="A422" s="206"/>
      <c r="B422" s="206"/>
      <c r="C422" s="181"/>
      <c r="D422" s="179"/>
    </row>
    <row r="423" spans="1:7" ht="12.65" customHeight="1">
      <c r="A423" s="180" t="s">
        <v>469</v>
      </c>
      <c r="B423" s="180">
        <f>C114</f>
        <v>0</v>
      </c>
    </row>
    <row r="424" spans="1:7" ht="12.65" customHeight="1">
      <c r="A424" s="179" t="s">
        <v>1244</v>
      </c>
      <c r="B424" s="179">
        <f>D114</f>
        <v>0</v>
      </c>
      <c r="D424" s="179">
        <f>J59</f>
        <v>0</v>
      </c>
    </row>
    <row r="425" spans="1:7" ht="12.65" customHeight="1">
      <c r="A425" s="206"/>
      <c r="B425" s="206"/>
      <c r="C425" s="206"/>
      <c r="D425" s="206"/>
      <c r="F425" s="206"/>
      <c r="G425" s="206"/>
    </row>
    <row r="426" spans="1:7" ht="12.65" customHeight="1">
      <c r="A426" s="179" t="s">
        <v>470</v>
      </c>
      <c r="B426" s="181" t="s">
        <v>471</v>
      </c>
      <c r="C426" s="181" t="s">
        <v>462</v>
      </c>
      <c r="D426" s="181" t="s">
        <v>472</v>
      </c>
    </row>
    <row r="427" spans="1:7" ht="12.65" customHeight="1">
      <c r="A427" s="179" t="s">
        <v>473</v>
      </c>
      <c r="B427" s="179">
        <f t="shared" ref="B427:B437" si="14">C378</f>
        <v>8733794</v>
      </c>
      <c r="C427" s="179">
        <f t="shared" ref="C427:C434" si="15">CE61</f>
        <v>8733794</v>
      </c>
      <c r="D427" s="179"/>
    </row>
    <row r="428" spans="1:7" ht="12.65" customHeight="1">
      <c r="A428" s="179" t="s">
        <v>3</v>
      </c>
      <c r="B428" s="179">
        <f t="shared" si="14"/>
        <v>1535309</v>
      </c>
      <c r="C428" s="179">
        <f t="shared" si="15"/>
        <v>1535310</v>
      </c>
      <c r="D428" s="179">
        <f>D173</f>
        <v>1535309</v>
      </c>
    </row>
    <row r="429" spans="1:7" ht="12.65" customHeight="1">
      <c r="A429" s="179" t="s">
        <v>236</v>
      </c>
      <c r="B429" s="179">
        <f t="shared" si="14"/>
        <v>1102148</v>
      </c>
      <c r="C429" s="179">
        <f t="shared" si="15"/>
        <v>1102148</v>
      </c>
      <c r="D429" s="179"/>
    </row>
    <row r="430" spans="1:7" ht="12.65" customHeight="1">
      <c r="A430" s="179" t="s">
        <v>237</v>
      </c>
      <c r="B430" s="179">
        <f t="shared" si="14"/>
        <v>1789389</v>
      </c>
      <c r="C430" s="179">
        <f t="shared" si="15"/>
        <v>1789389</v>
      </c>
      <c r="D430" s="179"/>
    </row>
    <row r="431" spans="1:7" ht="12.65" customHeight="1">
      <c r="A431" s="179" t="s">
        <v>444</v>
      </c>
      <c r="B431" s="179">
        <f t="shared" si="14"/>
        <v>378754</v>
      </c>
      <c r="C431" s="179">
        <f t="shared" si="15"/>
        <v>378754</v>
      </c>
      <c r="D431" s="179"/>
    </row>
    <row r="432" spans="1:7" ht="12.65" customHeight="1">
      <c r="A432" s="179" t="s">
        <v>445</v>
      </c>
      <c r="B432" s="179">
        <f t="shared" si="14"/>
        <v>4459205</v>
      </c>
      <c r="C432" s="179">
        <f t="shared" si="15"/>
        <v>4459205</v>
      </c>
      <c r="D432" s="179"/>
    </row>
    <row r="433" spans="1:7" ht="12.65" customHeight="1">
      <c r="A433" s="179" t="s">
        <v>6</v>
      </c>
      <c r="B433" s="179">
        <f t="shared" si="14"/>
        <v>1187551</v>
      </c>
      <c r="C433" s="179">
        <f t="shared" si="15"/>
        <v>1187552</v>
      </c>
      <c r="D433" s="179">
        <f>C217</f>
        <v>1187551</v>
      </c>
    </row>
    <row r="434" spans="1:7" ht="12.65" customHeight="1">
      <c r="A434" s="179" t="s">
        <v>474</v>
      </c>
      <c r="B434" s="179">
        <f t="shared" si="14"/>
        <v>194164</v>
      </c>
      <c r="C434" s="179">
        <f t="shared" si="15"/>
        <v>194164</v>
      </c>
      <c r="D434" s="179">
        <f>D177</f>
        <v>194164</v>
      </c>
    </row>
    <row r="435" spans="1:7" ht="12.65" customHeight="1">
      <c r="A435" s="179" t="s">
        <v>447</v>
      </c>
      <c r="B435" s="179">
        <f t="shared" si="14"/>
        <v>144655</v>
      </c>
      <c r="C435" s="179"/>
      <c r="D435" s="179">
        <f>D181</f>
        <v>144655</v>
      </c>
    </row>
    <row r="436" spans="1:7" ht="12.65" customHeight="1">
      <c r="A436" s="179" t="s">
        <v>475</v>
      </c>
      <c r="B436" s="179">
        <f t="shared" si="14"/>
        <v>172630</v>
      </c>
      <c r="C436" s="179"/>
      <c r="D436" s="179">
        <f>D186</f>
        <v>172630</v>
      </c>
    </row>
    <row r="437" spans="1:7" ht="12.65" customHeight="1">
      <c r="A437" s="194" t="s">
        <v>449</v>
      </c>
      <c r="B437" s="194">
        <f t="shared" si="14"/>
        <v>461547</v>
      </c>
      <c r="C437" s="194"/>
      <c r="D437" s="194">
        <f>D190</f>
        <v>461547</v>
      </c>
    </row>
    <row r="438" spans="1:7" ht="12.65" customHeight="1">
      <c r="A438" s="194" t="s">
        <v>476</v>
      </c>
      <c r="B438" s="194">
        <f>C386+C387+C388</f>
        <v>778832</v>
      </c>
      <c r="C438" s="194">
        <f>CD69</f>
        <v>778832</v>
      </c>
      <c r="D438" s="194">
        <f>D181+D186+D190</f>
        <v>778832</v>
      </c>
    </row>
    <row r="439" spans="1:7" ht="12.65" customHeight="1">
      <c r="A439" s="179" t="s">
        <v>451</v>
      </c>
      <c r="B439" s="194">
        <f>C389</f>
        <v>273050</v>
      </c>
      <c r="C439" s="194">
        <f>SUM(C69:CC69)</f>
        <v>273050</v>
      </c>
      <c r="D439" s="179"/>
    </row>
    <row r="440" spans="1:7" ht="12.65" customHeight="1">
      <c r="A440" s="179" t="s">
        <v>477</v>
      </c>
      <c r="B440" s="194">
        <f>B438+B439</f>
        <v>1051882</v>
      </c>
      <c r="C440" s="194">
        <f>CE69</f>
        <v>1051882</v>
      </c>
      <c r="D440" s="179"/>
    </row>
    <row r="441" spans="1:7" ht="12.65" customHeight="1">
      <c r="A441" s="179" t="s">
        <v>478</v>
      </c>
      <c r="B441" s="179">
        <f>D390</f>
        <v>20432196</v>
      </c>
      <c r="C441" s="179">
        <f>SUM(C427:C437)+C440</f>
        <v>20432198</v>
      </c>
      <c r="D441" s="179"/>
    </row>
    <row r="442" spans="1:7" ht="12.65" customHeight="1">
      <c r="A442" s="206"/>
      <c r="B442" s="206"/>
      <c r="C442" s="206"/>
      <c r="D442" s="206"/>
      <c r="F442" s="206"/>
      <c r="G442" s="206"/>
    </row>
    <row r="443" spans="1:7" ht="12.65" customHeight="1">
      <c r="A443" s="179" t="s">
        <v>479</v>
      </c>
      <c r="B443" s="181" t="s">
        <v>480</v>
      </c>
      <c r="C443" s="181" t="s">
        <v>471</v>
      </c>
      <c r="D443" s="179"/>
    </row>
    <row r="444" spans="1:7" ht="12.65" customHeight="1">
      <c r="A444" s="179" t="s">
        <v>1257</v>
      </c>
      <c r="B444" s="179">
        <f>D221</f>
        <v>961836</v>
      </c>
      <c r="C444" s="179">
        <f>C363</f>
        <v>961836</v>
      </c>
      <c r="D444" s="179"/>
    </row>
    <row r="445" spans="1:7" ht="12.65" customHeight="1">
      <c r="A445" s="179" t="s">
        <v>343</v>
      </c>
      <c r="B445" s="179">
        <f>D229</f>
        <v>6020838</v>
      </c>
      <c r="C445" s="179">
        <f>C364</f>
        <v>6020838</v>
      </c>
      <c r="D445" s="179"/>
    </row>
    <row r="446" spans="1:7" ht="12.65" customHeight="1">
      <c r="A446" s="179" t="s">
        <v>351</v>
      </c>
      <c r="B446" s="179">
        <f>D236</f>
        <v>145726</v>
      </c>
      <c r="C446" s="179">
        <f>C365</f>
        <v>145726</v>
      </c>
      <c r="D446" s="179"/>
    </row>
    <row r="447" spans="1:7" ht="12.65" customHeight="1">
      <c r="A447" s="179" t="s">
        <v>356</v>
      </c>
      <c r="B447" s="179">
        <f>D240</f>
        <v>0</v>
      </c>
      <c r="C447" s="179">
        <f>C366</f>
        <v>0</v>
      </c>
      <c r="D447" s="179"/>
    </row>
    <row r="448" spans="1:7" ht="12.65" customHeight="1">
      <c r="A448" s="179" t="s">
        <v>358</v>
      </c>
      <c r="B448" s="179">
        <f>D242</f>
        <v>7128400</v>
      </c>
      <c r="C448" s="179">
        <f>D367</f>
        <v>7128400</v>
      </c>
      <c r="D448" s="179"/>
    </row>
    <row r="449" spans="1:7" ht="12.65" customHeight="1">
      <c r="A449" s="206"/>
      <c r="B449" s="206"/>
      <c r="C449" s="206"/>
      <c r="D449" s="206"/>
      <c r="F449" s="206"/>
      <c r="G449" s="206"/>
    </row>
    <row r="450" spans="1:7" ht="12.65" customHeight="1">
      <c r="A450" s="180" t="s">
        <v>481</v>
      </c>
      <c r="B450" s="181" t="s">
        <v>482</v>
      </c>
      <c r="C450" s="206"/>
      <c r="D450" s="206"/>
      <c r="F450" s="206"/>
      <c r="G450" s="206"/>
    </row>
    <row r="451" spans="1:7" ht="12.65" customHeight="1">
      <c r="B451" s="181" t="s">
        <v>483</v>
      </c>
    </row>
    <row r="452" spans="1:7" ht="12.65" customHeight="1">
      <c r="B452" s="181" t="s">
        <v>472</v>
      </c>
    </row>
    <row r="453" spans="1:7" ht="12.65" customHeight="1">
      <c r="A453" s="199" t="s">
        <v>484</v>
      </c>
      <c r="B453" s="180">
        <f>C231</f>
        <v>0</v>
      </c>
    </row>
    <row r="454" spans="1:7" ht="12.65" customHeight="1">
      <c r="A454" s="179" t="s">
        <v>168</v>
      </c>
      <c r="B454" s="179">
        <f>C233</f>
        <v>145726</v>
      </c>
      <c r="C454" s="179"/>
      <c r="D454" s="179"/>
    </row>
    <row r="455" spans="1:7" ht="12.65" customHeight="1">
      <c r="A455" s="179" t="s">
        <v>131</v>
      </c>
      <c r="B455" s="179">
        <f>C234</f>
        <v>0</v>
      </c>
      <c r="C455" s="179"/>
      <c r="D455" s="179"/>
    </row>
    <row r="456" spans="1:7" ht="12.65" customHeight="1">
      <c r="A456" s="206"/>
      <c r="B456" s="206"/>
      <c r="C456" s="206"/>
      <c r="D456" s="206"/>
      <c r="F456" s="206"/>
      <c r="G456" s="206"/>
    </row>
    <row r="457" spans="1:7" ht="12.65" customHeight="1">
      <c r="A457" s="179" t="s">
        <v>485</v>
      </c>
      <c r="B457" s="181" t="s">
        <v>471</v>
      </c>
      <c r="C457" s="181" t="s">
        <v>486</v>
      </c>
      <c r="D457" s="179"/>
    </row>
    <row r="458" spans="1:7" ht="12.65" customHeight="1">
      <c r="A458" s="179" t="s">
        <v>487</v>
      </c>
      <c r="B458" s="194">
        <f>C370</f>
        <v>447737</v>
      </c>
      <c r="C458" s="194">
        <f>CE70</f>
        <v>447737</v>
      </c>
      <c r="D458" s="194"/>
    </row>
    <row r="459" spans="1:7" ht="12.65" customHeight="1">
      <c r="A459" s="179" t="s">
        <v>244</v>
      </c>
      <c r="B459" s="194">
        <f>C371</f>
        <v>1673661</v>
      </c>
      <c r="C459" s="194">
        <f>CE72</f>
        <v>1673661</v>
      </c>
      <c r="D459" s="194"/>
    </row>
    <row r="460" spans="1:7" ht="12.65" customHeight="1">
      <c r="A460" s="206"/>
      <c r="B460" s="206"/>
      <c r="C460" s="206"/>
      <c r="D460" s="206"/>
      <c r="F460" s="206"/>
      <c r="G460" s="206"/>
    </row>
    <row r="461" spans="1:7" ht="12.65" customHeight="1">
      <c r="A461" s="179" t="s">
        <v>488</v>
      </c>
      <c r="B461" s="181"/>
      <c r="C461" s="181"/>
      <c r="D461" s="181" t="s">
        <v>1245</v>
      </c>
    </row>
    <row r="462" spans="1:7" ht="12.65" customHeight="1">
      <c r="B462" s="181" t="s">
        <v>471</v>
      </c>
      <c r="C462" s="181" t="s">
        <v>486</v>
      </c>
      <c r="D462" s="181" t="s">
        <v>490</v>
      </c>
    </row>
    <row r="463" spans="1:7" ht="12.65" customHeight="1">
      <c r="A463" s="179" t="s">
        <v>245</v>
      </c>
      <c r="B463" s="194">
        <f>C359</f>
        <v>8414591</v>
      </c>
      <c r="C463" s="194">
        <f>CE73</f>
        <v>8414588</v>
      </c>
      <c r="D463" s="194">
        <f>E141+E147+E153</f>
        <v>8414589</v>
      </c>
    </row>
    <row r="464" spans="1:7" ht="12.65" customHeight="1">
      <c r="A464" s="179" t="s">
        <v>246</v>
      </c>
      <c r="B464" s="194">
        <f>C360</f>
        <v>16966105</v>
      </c>
      <c r="C464" s="194">
        <f>CE74</f>
        <v>16966105</v>
      </c>
      <c r="D464" s="194">
        <f>E142+E148+E154</f>
        <v>16966105</v>
      </c>
    </row>
    <row r="465" spans="1:7" ht="12.65" customHeight="1">
      <c r="A465" s="179" t="s">
        <v>247</v>
      </c>
      <c r="B465" s="194">
        <f>D361</f>
        <v>25380696</v>
      </c>
      <c r="C465" s="194">
        <f>CE75</f>
        <v>25380693</v>
      </c>
      <c r="D465" s="194">
        <f>D463+D464</f>
        <v>25380694</v>
      </c>
    </row>
    <row r="466" spans="1:7" ht="12.65" customHeight="1">
      <c r="A466" s="206"/>
      <c r="B466" s="206"/>
      <c r="C466" s="206"/>
      <c r="D466" s="206"/>
      <c r="F466" s="206"/>
      <c r="G466" s="206"/>
    </row>
    <row r="467" spans="1:7" ht="12.65" customHeight="1">
      <c r="A467" s="179" t="s">
        <v>491</v>
      </c>
      <c r="B467" s="181" t="s">
        <v>492</v>
      </c>
      <c r="C467" s="181" t="s">
        <v>493</v>
      </c>
      <c r="D467" s="179"/>
    </row>
    <row r="468" spans="1:7" ht="12.65" customHeight="1">
      <c r="A468" s="179" t="s">
        <v>332</v>
      </c>
      <c r="B468" s="179">
        <f t="shared" ref="B468:B475" si="16">C267</f>
        <v>204226</v>
      </c>
      <c r="C468" s="179">
        <f>E195</f>
        <v>204226</v>
      </c>
      <c r="D468" s="179"/>
    </row>
    <row r="469" spans="1:7" ht="12.65" customHeight="1">
      <c r="A469" s="179" t="s">
        <v>333</v>
      </c>
      <c r="B469" s="179">
        <f t="shared" si="16"/>
        <v>470947</v>
      </c>
      <c r="C469" s="179">
        <f>E196</f>
        <v>470947</v>
      </c>
      <c r="D469" s="179"/>
    </row>
    <row r="470" spans="1:7" ht="12.65" customHeight="1">
      <c r="A470" s="179" t="s">
        <v>334</v>
      </c>
      <c r="B470" s="179">
        <f t="shared" si="16"/>
        <v>10262299</v>
      </c>
      <c r="C470" s="179">
        <f>E197</f>
        <v>10262299</v>
      </c>
      <c r="D470" s="179"/>
    </row>
    <row r="471" spans="1:7" ht="12.65" customHeight="1">
      <c r="A471" s="179" t="s">
        <v>494</v>
      </c>
      <c r="B471" s="179">
        <f t="shared" si="16"/>
        <v>0</v>
      </c>
      <c r="C471" s="179">
        <f>E198</f>
        <v>0</v>
      </c>
      <c r="D471" s="179"/>
    </row>
    <row r="472" spans="1:7" ht="12.65" customHeight="1">
      <c r="A472" s="179" t="s">
        <v>377</v>
      </c>
      <c r="B472" s="179">
        <f t="shared" si="16"/>
        <v>6971751</v>
      </c>
      <c r="C472" s="179">
        <f>E199</f>
        <v>6971751</v>
      </c>
      <c r="D472" s="179"/>
    </row>
    <row r="473" spans="1:7" ht="12.65" customHeight="1">
      <c r="A473" s="179" t="s">
        <v>495</v>
      </c>
      <c r="B473" s="179">
        <f t="shared" si="16"/>
        <v>3770700</v>
      </c>
      <c r="C473" s="179">
        <f>SUM(E200:E201)</f>
        <v>3770700</v>
      </c>
      <c r="D473" s="179"/>
    </row>
    <row r="474" spans="1:7" ht="12.65" customHeight="1">
      <c r="A474" s="179" t="s">
        <v>339</v>
      </c>
      <c r="B474" s="179">
        <f t="shared" si="16"/>
        <v>0</v>
      </c>
      <c r="C474" s="179">
        <f>E202</f>
        <v>0</v>
      </c>
      <c r="D474" s="179"/>
    </row>
    <row r="475" spans="1:7" ht="12.65" customHeight="1">
      <c r="A475" s="179" t="s">
        <v>340</v>
      </c>
      <c r="B475" s="179">
        <f t="shared" si="16"/>
        <v>11813</v>
      </c>
      <c r="C475" s="179">
        <f>E203</f>
        <v>11813</v>
      </c>
      <c r="D475" s="179"/>
    </row>
    <row r="476" spans="1:7" ht="12.65" customHeight="1">
      <c r="A476" s="179" t="s">
        <v>203</v>
      </c>
      <c r="B476" s="179">
        <f>D275</f>
        <v>21691736</v>
      </c>
      <c r="C476" s="179">
        <f>E204</f>
        <v>21691736</v>
      </c>
      <c r="D476" s="179"/>
    </row>
    <row r="477" spans="1:7" ht="12.65" customHeight="1">
      <c r="A477" s="179"/>
      <c r="B477" s="179"/>
      <c r="C477" s="179"/>
      <c r="D477" s="179"/>
    </row>
    <row r="478" spans="1:7" ht="12.65" customHeight="1">
      <c r="A478" s="179" t="s">
        <v>496</v>
      </c>
      <c r="B478" s="179">
        <f>C276</f>
        <v>13445622</v>
      </c>
      <c r="C478" s="179">
        <f>E217</f>
        <v>13445622</v>
      </c>
      <c r="D478" s="179"/>
    </row>
    <row r="480" spans="1:7" ht="12.65" customHeight="1">
      <c r="A480" s="180" t="s">
        <v>497</v>
      </c>
    </row>
    <row r="481" spans="1:12" ht="12.65" customHeight="1">
      <c r="A481" s="180" t="s">
        <v>498</v>
      </c>
      <c r="C481" s="180">
        <f>D341</f>
        <v>14809070</v>
      </c>
    </row>
    <row r="482" spans="1:12" ht="12.65" customHeight="1">
      <c r="A482" s="180" t="s">
        <v>499</v>
      </c>
      <c r="C482" s="180">
        <f>D339</f>
        <v>14809070</v>
      </c>
    </row>
    <row r="485" spans="1:12" ht="12.65" customHeight="1">
      <c r="A485" s="199" t="s">
        <v>500</v>
      </c>
    </row>
    <row r="486" spans="1:12" ht="12.65" customHeight="1">
      <c r="A486" s="199" t="s">
        <v>501</v>
      </c>
    </row>
    <row r="487" spans="1:12" ht="12.65" customHeight="1">
      <c r="A487" s="199" t="s">
        <v>502</v>
      </c>
    </row>
    <row r="488" spans="1:12" ht="12.65" customHeight="1">
      <c r="A488" s="199"/>
    </row>
    <row r="489" spans="1:12" ht="12.65" customHeight="1">
      <c r="A489" s="198" t="s">
        <v>503</v>
      </c>
    </row>
    <row r="490" spans="1:12" ht="12.65" customHeight="1">
      <c r="A490" s="199" t="s">
        <v>504</v>
      </c>
    </row>
    <row r="491" spans="1:12" ht="12.65" customHeight="1">
      <c r="A491" s="199"/>
    </row>
    <row r="493" spans="1:12" ht="12.65" customHeight="1">
      <c r="A493" s="180">
        <f>C83</f>
        <v>141</v>
      </c>
      <c r="B493" s="257" t="s">
        <v>1266</v>
      </c>
      <c r="C493" s="257" t="str">
        <f>RIGHT(C82,4)</f>
        <v>2018</v>
      </c>
      <c r="D493" s="257" t="s">
        <v>1266</v>
      </c>
      <c r="E493" s="257" t="str">
        <f>RIGHT(C82,4)</f>
        <v>2018</v>
      </c>
      <c r="F493" s="257" t="s">
        <v>1266</v>
      </c>
      <c r="G493" s="257" t="str">
        <f>RIGHT(C82,4)</f>
        <v>2018</v>
      </c>
      <c r="H493" s="257"/>
      <c r="K493" s="257"/>
      <c r="L493" s="257"/>
    </row>
    <row r="494" spans="1:12" ht="12.65" customHeight="1">
      <c r="A494" s="198"/>
      <c r="B494" s="181" t="s">
        <v>505</v>
      </c>
      <c r="C494" s="181" t="s">
        <v>505</v>
      </c>
      <c r="D494" s="258" t="s">
        <v>506</v>
      </c>
      <c r="E494" s="258" t="s">
        <v>506</v>
      </c>
      <c r="F494" s="257" t="s">
        <v>507</v>
      </c>
      <c r="G494" s="257" t="s">
        <v>507</v>
      </c>
      <c r="H494" s="257" t="s">
        <v>508</v>
      </c>
      <c r="K494" s="257"/>
      <c r="L494" s="257"/>
    </row>
    <row r="495" spans="1:12" ht="12.65" customHeight="1">
      <c r="B495" s="181" t="s">
        <v>303</v>
      </c>
      <c r="C495" s="181" t="s">
        <v>303</v>
      </c>
      <c r="D495" s="181" t="s">
        <v>509</v>
      </c>
      <c r="E495" s="181" t="s">
        <v>509</v>
      </c>
      <c r="F495" s="257" t="s">
        <v>510</v>
      </c>
      <c r="G495" s="257" t="s">
        <v>510</v>
      </c>
      <c r="H495" s="257" t="s">
        <v>511</v>
      </c>
      <c r="K495" s="257"/>
      <c r="L495" s="257"/>
    </row>
    <row r="496" spans="1:12" ht="12.65" customHeight="1">
      <c r="A496" s="180" t="s">
        <v>512</v>
      </c>
      <c r="B496" s="236">
        <v>0</v>
      </c>
      <c r="C496" s="236">
        <f>C71</f>
        <v>0</v>
      </c>
      <c r="D496" s="236">
        <v>0</v>
      </c>
      <c r="E496" s="180">
        <f>C59</f>
        <v>0</v>
      </c>
      <c r="F496" s="259" t="str">
        <f t="shared" ref="F496:G511" si="17">IF(B496=0,"",IF(D496=0,"",B496/D496))</f>
        <v/>
      </c>
      <c r="G496" s="260" t="str">
        <f t="shared" si="17"/>
        <v/>
      </c>
      <c r="H496" s="261" t="str">
        <f>IF(B496=0,"",IF(C496=0,"",IF(D496=0,"",IF(E496=0,"",IF(G496/F496-1&lt;-0.25,G496/F496-1,IF(G496/F496-1&gt;0.25,G496/F496-1,""))))))</f>
        <v/>
      </c>
      <c r="I496" s="263"/>
      <c r="K496" s="257"/>
      <c r="L496" s="257"/>
    </row>
    <row r="497" spans="1:12" ht="12.65" customHeight="1">
      <c r="A497" s="180" t="s">
        <v>513</v>
      </c>
      <c r="B497" s="236">
        <v>0</v>
      </c>
      <c r="C497" s="236">
        <f>D71</f>
        <v>0</v>
      </c>
      <c r="D497" s="236">
        <v>0</v>
      </c>
      <c r="E497" s="180">
        <f>D59</f>
        <v>0</v>
      </c>
      <c r="F497" s="259" t="str">
        <f t="shared" si="17"/>
        <v/>
      </c>
      <c r="G497" s="259" t="str">
        <f t="shared" si="17"/>
        <v/>
      </c>
      <c r="H497" s="261" t="str">
        <f t="shared" ref="H497:H550" si="18">IF(B497=0,"",IF(C497=0,"",IF(D497=0,"",IF(E497=0,"",IF(G497/F497-1&lt;-0.25,G497/F497-1,IF(G497/F497-1&gt;0.25,G497/F497-1,""))))))</f>
        <v/>
      </c>
      <c r="I497" s="263"/>
      <c r="K497" s="257"/>
      <c r="L497" s="257"/>
    </row>
    <row r="498" spans="1:12" ht="12.65" customHeight="1">
      <c r="A498" s="180" t="s">
        <v>514</v>
      </c>
      <c r="B498" s="236">
        <v>2229995</v>
      </c>
      <c r="C498" s="236">
        <f>E71</f>
        <v>181973</v>
      </c>
      <c r="D498" s="236">
        <v>2138</v>
      </c>
      <c r="E498" s="180">
        <f>E59</f>
        <v>342</v>
      </c>
      <c r="F498" s="259">
        <f t="shared" si="17"/>
        <v>1043.0285313376987</v>
      </c>
      <c r="G498" s="259">
        <f t="shared" si="17"/>
        <v>532.08479532163744</v>
      </c>
      <c r="H498" s="261">
        <f t="shared" si="18"/>
        <v>-0.48986554122423553</v>
      </c>
      <c r="I498" s="263"/>
      <c r="K498" s="257"/>
      <c r="L498" s="257"/>
    </row>
    <row r="499" spans="1:12" ht="12.65" customHeight="1">
      <c r="A499" s="180" t="s">
        <v>515</v>
      </c>
      <c r="B499" s="236">
        <v>0</v>
      </c>
      <c r="C499" s="236">
        <f>F71</f>
        <v>0</v>
      </c>
      <c r="D499" s="236">
        <v>0</v>
      </c>
      <c r="E499" s="180">
        <f>F59</f>
        <v>0</v>
      </c>
      <c r="F499" s="259" t="str">
        <f t="shared" si="17"/>
        <v/>
      </c>
      <c r="G499" s="259" t="str">
        <f t="shared" si="17"/>
        <v/>
      </c>
      <c r="H499" s="261" t="str">
        <f t="shared" si="18"/>
        <v/>
      </c>
      <c r="I499" s="263"/>
      <c r="K499" s="257"/>
      <c r="L499" s="257"/>
    </row>
    <row r="500" spans="1:12" ht="12.65" customHeight="1">
      <c r="A500" s="180" t="s">
        <v>516</v>
      </c>
      <c r="B500" s="236">
        <v>0</v>
      </c>
      <c r="C500" s="236">
        <f>G71</f>
        <v>0</v>
      </c>
      <c r="D500" s="236">
        <v>0</v>
      </c>
      <c r="E500" s="180">
        <f>G59</f>
        <v>0</v>
      </c>
      <c r="F500" s="259" t="str">
        <f t="shared" si="17"/>
        <v/>
      </c>
      <c r="G500" s="259" t="str">
        <f t="shared" si="17"/>
        <v/>
      </c>
      <c r="H500" s="261" t="str">
        <f t="shared" si="18"/>
        <v/>
      </c>
      <c r="I500" s="263"/>
      <c r="K500" s="257"/>
      <c r="L500" s="257"/>
    </row>
    <row r="501" spans="1:12" ht="12.65" customHeight="1">
      <c r="A501" s="180" t="s">
        <v>517</v>
      </c>
      <c r="B501" s="236">
        <v>0</v>
      </c>
      <c r="C501" s="236">
        <f>H71</f>
        <v>0</v>
      </c>
      <c r="D501" s="236">
        <v>0</v>
      </c>
      <c r="E501" s="180">
        <f>H59</f>
        <v>0</v>
      </c>
      <c r="F501" s="259" t="str">
        <f t="shared" si="17"/>
        <v/>
      </c>
      <c r="G501" s="259" t="str">
        <f t="shared" si="17"/>
        <v/>
      </c>
      <c r="H501" s="261" t="str">
        <f t="shared" si="18"/>
        <v/>
      </c>
      <c r="I501" s="263"/>
      <c r="K501" s="257"/>
      <c r="L501" s="257"/>
    </row>
    <row r="502" spans="1:12" ht="12.65" customHeight="1">
      <c r="A502" s="180" t="s">
        <v>518</v>
      </c>
      <c r="B502" s="236">
        <v>0</v>
      </c>
      <c r="C502" s="236">
        <f>I71</f>
        <v>0</v>
      </c>
      <c r="D502" s="236">
        <v>0</v>
      </c>
      <c r="E502" s="180">
        <f>I59</f>
        <v>0</v>
      </c>
      <c r="F502" s="259" t="str">
        <f t="shared" si="17"/>
        <v/>
      </c>
      <c r="G502" s="259" t="str">
        <f t="shared" si="17"/>
        <v/>
      </c>
      <c r="H502" s="261" t="str">
        <f t="shared" si="18"/>
        <v/>
      </c>
      <c r="I502" s="263"/>
      <c r="K502" s="257"/>
      <c r="L502" s="257"/>
    </row>
    <row r="503" spans="1:12" ht="12.65" customHeight="1">
      <c r="A503" s="180" t="s">
        <v>519</v>
      </c>
      <c r="B503" s="236">
        <v>0</v>
      </c>
      <c r="C503" s="236">
        <f>J71</f>
        <v>0</v>
      </c>
      <c r="D503" s="236">
        <v>631</v>
      </c>
      <c r="E503" s="180">
        <f>J59</f>
        <v>0</v>
      </c>
      <c r="F503" s="259" t="str">
        <f t="shared" si="17"/>
        <v/>
      </c>
      <c r="G503" s="259" t="str">
        <f t="shared" si="17"/>
        <v/>
      </c>
      <c r="H503" s="261" t="str">
        <f t="shared" si="18"/>
        <v/>
      </c>
      <c r="I503" s="263"/>
      <c r="K503" s="257"/>
      <c r="L503" s="257"/>
    </row>
    <row r="504" spans="1:12" ht="12.65" customHeight="1">
      <c r="A504" s="180" t="s">
        <v>520</v>
      </c>
      <c r="B504" s="236">
        <v>0</v>
      </c>
      <c r="C504" s="236">
        <f>K71</f>
        <v>1197567</v>
      </c>
      <c r="D504" s="236">
        <v>0</v>
      </c>
      <c r="E504" s="180">
        <f>K59</f>
        <v>5800</v>
      </c>
      <c r="F504" s="259" t="str">
        <f t="shared" si="17"/>
        <v/>
      </c>
      <c r="G504" s="259">
        <f t="shared" si="17"/>
        <v>206.47706896551725</v>
      </c>
      <c r="H504" s="261" t="str">
        <f t="shared" si="18"/>
        <v/>
      </c>
      <c r="I504" s="263"/>
      <c r="K504" s="257"/>
      <c r="L504" s="257"/>
    </row>
    <row r="505" spans="1:12" ht="12.65" customHeight="1">
      <c r="A505" s="180" t="s">
        <v>521</v>
      </c>
      <c r="B505" s="236">
        <v>2158031</v>
      </c>
      <c r="C505" s="236">
        <f>L71</f>
        <v>3366505</v>
      </c>
      <c r="D505" s="236">
        <v>2069</v>
      </c>
      <c r="E505" s="180">
        <f>L59</f>
        <v>6327</v>
      </c>
      <c r="F505" s="259">
        <f t="shared" si="17"/>
        <v>1043.0309328177864</v>
      </c>
      <c r="G505" s="259">
        <f t="shared" si="17"/>
        <v>532.08550655919078</v>
      </c>
      <c r="H505" s="261">
        <f t="shared" si="18"/>
        <v>-0.48986603386560912</v>
      </c>
      <c r="I505" s="263"/>
      <c r="K505" s="257"/>
      <c r="L505" s="257"/>
    </row>
    <row r="506" spans="1:12" ht="12.65" customHeight="1">
      <c r="A506" s="180" t="s">
        <v>522</v>
      </c>
      <c r="B506" s="236">
        <v>0</v>
      </c>
      <c r="C506" s="236">
        <f>M71</f>
        <v>0</v>
      </c>
      <c r="D506" s="236">
        <v>0</v>
      </c>
      <c r="E506" s="180">
        <f>M59</f>
        <v>0</v>
      </c>
      <c r="F506" s="259" t="str">
        <f t="shared" si="17"/>
        <v/>
      </c>
      <c r="G506" s="259" t="str">
        <f t="shared" si="17"/>
        <v/>
      </c>
      <c r="H506" s="261" t="str">
        <f t="shared" si="18"/>
        <v/>
      </c>
      <c r="I506" s="263"/>
      <c r="K506" s="257"/>
      <c r="L506" s="257"/>
    </row>
    <row r="507" spans="1:12" ht="12.65" customHeight="1">
      <c r="A507" s="180" t="s">
        <v>523</v>
      </c>
      <c r="B507" s="236">
        <v>0</v>
      </c>
      <c r="C507" s="236">
        <f>N71</f>
        <v>0</v>
      </c>
      <c r="D507" s="236">
        <v>0</v>
      </c>
      <c r="E507" s="180">
        <f>N59</f>
        <v>0</v>
      </c>
      <c r="F507" s="259" t="str">
        <f t="shared" si="17"/>
        <v/>
      </c>
      <c r="G507" s="259" t="str">
        <f t="shared" si="17"/>
        <v/>
      </c>
      <c r="H507" s="261" t="str">
        <f t="shared" si="18"/>
        <v/>
      </c>
      <c r="I507" s="263"/>
      <c r="K507" s="257"/>
      <c r="L507" s="257"/>
    </row>
    <row r="508" spans="1:12" ht="12.65" customHeight="1">
      <c r="A508" s="180" t="s">
        <v>524</v>
      </c>
      <c r="B508" s="236">
        <v>2373470</v>
      </c>
      <c r="C508" s="236">
        <f>O71</f>
        <v>0</v>
      </c>
      <c r="D508" s="236">
        <v>631</v>
      </c>
      <c r="E508" s="180">
        <f>O59</f>
        <v>0</v>
      </c>
      <c r="F508" s="259">
        <f t="shared" si="17"/>
        <v>3761.4421553090333</v>
      </c>
      <c r="G508" s="259" t="str">
        <f t="shared" si="17"/>
        <v/>
      </c>
      <c r="H508" s="261" t="str">
        <f t="shared" si="18"/>
        <v/>
      </c>
      <c r="I508" s="263"/>
      <c r="K508" s="257"/>
      <c r="L508" s="257"/>
    </row>
    <row r="509" spans="1:12" ht="12.65" customHeight="1">
      <c r="A509" s="180" t="s">
        <v>525</v>
      </c>
      <c r="B509" s="236">
        <v>3246808</v>
      </c>
      <c r="C509" s="236">
        <f>P71</f>
        <v>0</v>
      </c>
      <c r="D509" s="236">
        <v>93052</v>
      </c>
      <c r="E509" s="180">
        <f>P59</f>
        <v>0</v>
      </c>
      <c r="F509" s="259">
        <f t="shared" si="17"/>
        <v>34.892404247087647</v>
      </c>
      <c r="G509" s="259" t="str">
        <f t="shared" si="17"/>
        <v/>
      </c>
      <c r="H509" s="261" t="str">
        <f t="shared" si="18"/>
        <v/>
      </c>
      <c r="I509" s="263"/>
      <c r="K509" s="257"/>
      <c r="L509" s="257"/>
    </row>
    <row r="510" spans="1:12" ht="12.65" customHeight="1">
      <c r="A510" s="180" t="s">
        <v>526</v>
      </c>
      <c r="B510" s="236">
        <v>0</v>
      </c>
      <c r="C510" s="236">
        <f>Q71</f>
        <v>0</v>
      </c>
      <c r="D510" s="236">
        <v>0</v>
      </c>
      <c r="E510" s="180">
        <f>Q59</f>
        <v>0</v>
      </c>
      <c r="F510" s="259" t="str">
        <f t="shared" si="17"/>
        <v/>
      </c>
      <c r="G510" s="259" t="str">
        <f t="shared" si="17"/>
        <v/>
      </c>
      <c r="H510" s="261" t="str">
        <f t="shared" si="18"/>
        <v/>
      </c>
      <c r="I510" s="263"/>
      <c r="K510" s="257"/>
      <c r="L510" s="257"/>
    </row>
    <row r="511" spans="1:12" ht="12.65" customHeight="1">
      <c r="A511" s="180" t="s">
        <v>527</v>
      </c>
      <c r="B511" s="236">
        <v>910153</v>
      </c>
      <c r="C511" s="236">
        <f>R71</f>
        <v>0</v>
      </c>
      <c r="D511" s="236">
        <v>0</v>
      </c>
      <c r="E511" s="180">
        <f>R59</f>
        <v>0</v>
      </c>
      <c r="F511" s="259" t="str">
        <f t="shared" si="17"/>
        <v/>
      </c>
      <c r="G511" s="259" t="str">
        <f t="shared" si="17"/>
        <v/>
      </c>
      <c r="H511" s="261" t="str">
        <f t="shared" si="18"/>
        <v/>
      </c>
      <c r="I511" s="263"/>
      <c r="K511" s="257"/>
      <c r="L511" s="257"/>
    </row>
    <row r="512" spans="1:12" ht="12.65" customHeight="1">
      <c r="A512" s="180" t="s">
        <v>528</v>
      </c>
      <c r="B512" s="236">
        <v>1023144</v>
      </c>
      <c r="C512" s="236">
        <f>S71</f>
        <v>0</v>
      </c>
      <c r="D512" s="181" t="s">
        <v>529</v>
      </c>
      <c r="E512" s="181" t="s">
        <v>529</v>
      </c>
      <c r="F512" s="259" t="str">
        <f t="shared" ref="F512:G527" si="19">IF(B512=0,"",IF(D512=0,"",B512/D512))</f>
        <v/>
      </c>
      <c r="G512" s="259" t="str">
        <f t="shared" si="19"/>
        <v/>
      </c>
      <c r="H512" s="261" t="str">
        <f t="shared" si="18"/>
        <v/>
      </c>
      <c r="I512" s="263"/>
      <c r="K512" s="257"/>
      <c r="L512" s="257"/>
    </row>
    <row r="513" spans="1:12" ht="12.65" customHeight="1">
      <c r="A513" s="180" t="s">
        <v>1246</v>
      </c>
      <c r="B513" s="236">
        <v>0</v>
      </c>
      <c r="C513" s="236">
        <f>T71</f>
        <v>0</v>
      </c>
      <c r="D513" s="181" t="s">
        <v>529</v>
      </c>
      <c r="E513" s="181" t="s">
        <v>529</v>
      </c>
      <c r="F513" s="259" t="str">
        <f t="shared" si="19"/>
        <v/>
      </c>
      <c r="G513" s="259" t="str">
        <f t="shared" si="19"/>
        <v/>
      </c>
      <c r="H513" s="261" t="str">
        <f t="shared" si="18"/>
        <v/>
      </c>
      <c r="I513" s="263"/>
      <c r="K513" s="257"/>
      <c r="L513" s="257"/>
    </row>
    <row r="514" spans="1:12" ht="12.65" customHeight="1">
      <c r="A514" s="180" t="s">
        <v>530</v>
      </c>
      <c r="B514" s="236">
        <v>2373894</v>
      </c>
      <c r="C514" s="236">
        <f>U71</f>
        <v>748108</v>
      </c>
      <c r="D514" s="236">
        <v>105247</v>
      </c>
      <c r="E514" s="180">
        <f>U59</f>
        <v>31043</v>
      </c>
      <c r="F514" s="259">
        <f t="shared" si="19"/>
        <v>22.555455262382775</v>
      </c>
      <c r="G514" s="259">
        <f t="shared" si="19"/>
        <v>24.099088361305288</v>
      </c>
      <c r="H514" s="261" t="str">
        <f t="shared" si="18"/>
        <v/>
      </c>
      <c r="I514" s="263"/>
      <c r="K514" s="257"/>
      <c r="L514" s="257"/>
    </row>
    <row r="515" spans="1:12" ht="12.65" customHeight="1">
      <c r="A515" s="180" t="s">
        <v>531</v>
      </c>
      <c r="B515" s="236">
        <v>0</v>
      </c>
      <c r="C515" s="236">
        <f>V71</f>
        <v>0</v>
      </c>
      <c r="D515" s="236">
        <v>0</v>
      </c>
      <c r="E515" s="180">
        <f>V59</f>
        <v>0</v>
      </c>
      <c r="F515" s="259" t="str">
        <f t="shared" si="19"/>
        <v/>
      </c>
      <c r="G515" s="259" t="str">
        <f t="shared" si="19"/>
        <v/>
      </c>
      <c r="H515" s="261" t="str">
        <f t="shared" si="18"/>
        <v/>
      </c>
      <c r="I515" s="263"/>
      <c r="K515" s="257"/>
      <c r="L515" s="257"/>
    </row>
    <row r="516" spans="1:12" ht="12.65" customHeight="1">
      <c r="A516" s="180" t="s">
        <v>532</v>
      </c>
      <c r="B516" s="236">
        <v>0</v>
      </c>
      <c r="C516" s="236">
        <f>W71</f>
        <v>181750</v>
      </c>
      <c r="D516" s="236">
        <v>0</v>
      </c>
      <c r="E516" s="180">
        <f>W59</f>
        <v>154</v>
      </c>
      <c r="F516" s="259" t="str">
        <f t="shared" si="19"/>
        <v/>
      </c>
      <c r="G516" s="259">
        <f t="shared" si="19"/>
        <v>1180.1948051948052</v>
      </c>
      <c r="H516" s="261" t="str">
        <f t="shared" si="18"/>
        <v/>
      </c>
      <c r="I516" s="263"/>
      <c r="K516" s="257"/>
      <c r="L516" s="257"/>
    </row>
    <row r="517" spans="1:12" ht="12.65" customHeight="1">
      <c r="A517" s="180" t="s">
        <v>533</v>
      </c>
      <c r="B517" s="236">
        <v>2135037</v>
      </c>
      <c r="C517" s="236">
        <f>X71</f>
        <v>84039</v>
      </c>
      <c r="D517" s="236">
        <v>28017</v>
      </c>
      <c r="E517" s="180">
        <f>X59</f>
        <v>620</v>
      </c>
      <c r="F517" s="259">
        <f t="shared" si="19"/>
        <v>76.205054074312031</v>
      </c>
      <c r="G517" s="259">
        <f t="shared" si="19"/>
        <v>135.54677419354837</v>
      </c>
      <c r="H517" s="261">
        <f t="shared" si="18"/>
        <v>0.77871108209396112</v>
      </c>
      <c r="I517" s="263"/>
      <c r="K517" s="257"/>
      <c r="L517" s="257"/>
    </row>
    <row r="518" spans="1:12" ht="12.65" customHeight="1">
      <c r="A518" s="180" t="s">
        <v>534</v>
      </c>
      <c r="B518" s="236">
        <v>1191784</v>
      </c>
      <c r="C518" s="236">
        <f>Y71</f>
        <v>379769</v>
      </c>
      <c r="D518" s="236">
        <v>15640</v>
      </c>
      <c r="E518" s="180">
        <f>Y59</f>
        <v>2470</v>
      </c>
      <c r="F518" s="259">
        <f t="shared" si="19"/>
        <v>76.201023017902813</v>
      </c>
      <c r="G518" s="259">
        <f t="shared" si="19"/>
        <v>153.75263157894736</v>
      </c>
      <c r="H518" s="261">
        <f t="shared" si="18"/>
        <v>1.0177239817741608</v>
      </c>
      <c r="I518" s="263"/>
      <c r="K518" s="257"/>
      <c r="L518" s="257"/>
    </row>
    <row r="519" spans="1:12" ht="12.65" customHeight="1">
      <c r="A519" s="180" t="s">
        <v>535</v>
      </c>
      <c r="B519" s="236">
        <v>0</v>
      </c>
      <c r="C519" s="236">
        <f>Z71</f>
        <v>0</v>
      </c>
      <c r="D519" s="236">
        <v>0</v>
      </c>
      <c r="E519" s="180">
        <f>Z59</f>
        <v>0</v>
      </c>
      <c r="F519" s="259" t="str">
        <f t="shared" si="19"/>
        <v/>
      </c>
      <c r="G519" s="259" t="str">
        <f t="shared" si="19"/>
        <v/>
      </c>
      <c r="H519" s="261" t="str">
        <f t="shared" si="18"/>
        <v/>
      </c>
      <c r="I519" s="263"/>
      <c r="K519" s="257"/>
      <c r="L519" s="257"/>
    </row>
    <row r="520" spans="1:12" ht="12.65" customHeight="1">
      <c r="A520" s="180" t="s">
        <v>536</v>
      </c>
      <c r="B520" s="236">
        <v>0</v>
      </c>
      <c r="C520" s="236">
        <f>AA71</f>
        <v>0</v>
      </c>
      <c r="D520" s="236">
        <v>0</v>
      </c>
      <c r="E520" s="180">
        <f>AA59</f>
        <v>0</v>
      </c>
      <c r="F520" s="259" t="str">
        <f t="shared" si="19"/>
        <v/>
      </c>
      <c r="G520" s="259" t="str">
        <f t="shared" si="19"/>
        <v/>
      </c>
      <c r="H520" s="261" t="str">
        <f t="shared" si="18"/>
        <v/>
      </c>
      <c r="I520" s="263"/>
      <c r="K520" s="257"/>
      <c r="L520" s="257"/>
    </row>
    <row r="521" spans="1:12" ht="12.65" customHeight="1">
      <c r="A521" s="180" t="s">
        <v>537</v>
      </c>
      <c r="B521" s="236">
        <v>1126646</v>
      </c>
      <c r="C521" s="236">
        <f>AB71</f>
        <v>841500</v>
      </c>
      <c r="D521" s="181" t="s">
        <v>529</v>
      </c>
      <c r="E521" s="181" t="s">
        <v>529</v>
      </c>
      <c r="F521" s="259" t="str">
        <f t="shared" si="19"/>
        <v/>
      </c>
      <c r="G521" s="259" t="str">
        <f t="shared" si="19"/>
        <v/>
      </c>
      <c r="H521" s="261" t="str">
        <f t="shared" si="18"/>
        <v/>
      </c>
      <c r="I521" s="263"/>
      <c r="K521" s="257"/>
      <c r="L521" s="257"/>
    </row>
    <row r="522" spans="1:12" ht="12.65" customHeight="1">
      <c r="A522" s="180" t="s">
        <v>538</v>
      </c>
      <c r="B522" s="236">
        <v>775633</v>
      </c>
      <c r="C522" s="236">
        <f>AC71</f>
        <v>180923</v>
      </c>
      <c r="D522" s="236">
        <v>0</v>
      </c>
      <c r="E522" s="180">
        <f>AC59</f>
        <v>2392</v>
      </c>
      <c r="F522" s="259" t="str">
        <f t="shared" si="19"/>
        <v/>
      </c>
      <c r="G522" s="259">
        <f t="shared" si="19"/>
        <v>75.636705685618736</v>
      </c>
      <c r="H522" s="261" t="str">
        <f t="shared" si="18"/>
        <v/>
      </c>
      <c r="I522" s="263"/>
      <c r="K522" s="257"/>
      <c r="L522" s="257"/>
    </row>
    <row r="523" spans="1:12" ht="12.65" customHeight="1">
      <c r="A523" s="180" t="s">
        <v>539</v>
      </c>
      <c r="B523" s="236">
        <v>0</v>
      </c>
      <c r="C523" s="236">
        <f>AD71</f>
        <v>0</v>
      </c>
      <c r="D523" s="236">
        <v>0</v>
      </c>
      <c r="E523" s="180">
        <f>AD59</f>
        <v>0</v>
      </c>
      <c r="F523" s="259" t="str">
        <f t="shared" si="19"/>
        <v/>
      </c>
      <c r="G523" s="259" t="str">
        <f t="shared" si="19"/>
        <v/>
      </c>
      <c r="H523" s="261" t="str">
        <f t="shared" si="18"/>
        <v/>
      </c>
      <c r="I523" s="263"/>
      <c r="K523" s="257"/>
      <c r="L523" s="257"/>
    </row>
    <row r="524" spans="1:12" ht="12.65" customHeight="1">
      <c r="A524" s="180" t="s">
        <v>540</v>
      </c>
      <c r="B524" s="236">
        <v>1553955</v>
      </c>
      <c r="C524" s="236">
        <f>AE71</f>
        <v>1223483</v>
      </c>
      <c r="D524" s="236">
        <v>11882</v>
      </c>
      <c r="E524" s="180">
        <f>AE59</f>
        <v>31794</v>
      </c>
      <c r="F524" s="259">
        <f t="shared" si="19"/>
        <v>130.78227571115974</v>
      </c>
      <c r="G524" s="259">
        <f t="shared" si="19"/>
        <v>38.481568849468452</v>
      </c>
      <c r="H524" s="261">
        <f t="shared" si="18"/>
        <v>-0.7057585315730609</v>
      </c>
      <c r="I524" s="263"/>
      <c r="K524" s="257"/>
      <c r="L524" s="257"/>
    </row>
    <row r="525" spans="1:12" ht="12.65" customHeight="1">
      <c r="A525" s="180" t="s">
        <v>541</v>
      </c>
      <c r="B525" s="236">
        <v>0</v>
      </c>
      <c r="C525" s="236">
        <f>AF71</f>
        <v>0</v>
      </c>
      <c r="D525" s="236">
        <v>0</v>
      </c>
      <c r="E525" s="180">
        <f>AF59</f>
        <v>0</v>
      </c>
      <c r="F525" s="259" t="str">
        <f t="shared" si="19"/>
        <v/>
      </c>
      <c r="G525" s="259" t="str">
        <f t="shared" si="19"/>
        <v/>
      </c>
      <c r="H525" s="261" t="str">
        <f t="shared" si="18"/>
        <v/>
      </c>
      <c r="I525" s="263"/>
      <c r="K525" s="257"/>
      <c r="L525" s="257"/>
    </row>
    <row r="526" spans="1:12" ht="12.65" customHeight="1">
      <c r="A526" s="180" t="s">
        <v>542</v>
      </c>
      <c r="B526" s="236">
        <v>4143821</v>
      </c>
      <c r="C526" s="236">
        <f>AG71</f>
        <v>928374</v>
      </c>
      <c r="D526" s="236">
        <v>10165</v>
      </c>
      <c r="E526" s="180">
        <f>AG59</f>
        <v>1850</v>
      </c>
      <c r="F526" s="259">
        <f t="shared" si="19"/>
        <v>407.65577963600589</v>
      </c>
      <c r="G526" s="259">
        <f t="shared" si="19"/>
        <v>501.82378378378377</v>
      </c>
      <c r="H526" s="261" t="str">
        <f t="shared" si="18"/>
        <v/>
      </c>
      <c r="I526" s="263"/>
      <c r="K526" s="257"/>
      <c r="L526" s="257"/>
    </row>
    <row r="527" spans="1:12" ht="12.65" customHeight="1">
      <c r="A527" s="180" t="s">
        <v>543</v>
      </c>
      <c r="B527" s="236">
        <v>1114619</v>
      </c>
      <c r="C527" s="236">
        <f>AH71</f>
        <v>0</v>
      </c>
      <c r="D527" s="236">
        <v>2345</v>
      </c>
      <c r="E527" s="180">
        <f>AH59</f>
        <v>0</v>
      </c>
      <c r="F527" s="259">
        <f t="shared" si="19"/>
        <v>475.31727078891259</v>
      </c>
      <c r="G527" s="259" t="str">
        <f t="shared" si="19"/>
        <v/>
      </c>
      <c r="H527" s="261" t="str">
        <f t="shared" si="18"/>
        <v/>
      </c>
      <c r="I527" s="279" t="s">
        <v>1267</v>
      </c>
      <c r="K527" s="257"/>
      <c r="L527" s="257"/>
    </row>
    <row r="528" spans="1:12" ht="12.65" customHeight="1">
      <c r="A528" s="180" t="s">
        <v>544</v>
      </c>
      <c r="B528" s="236">
        <v>261159</v>
      </c>
      <c r="C528" s="236">
        <f>AI71</f>
        <v>0</v>
      </c>
      <c r="D528" s="236">
        <v>1390</v>
      </c>
      <c r="E528" s="180">
        <f>AI59</f>
        <v>0</v>
      </c>
      <c r="F528" s="259">
        <f t="shared" ref="F528:G540" si="20">IF(B528=0,"",IF(D528=0,"",B528/D528))</f>
        <v>187.88417266187051</v>
      </c>
      <c r="G528" s="259" t="str">
        <f t="shared" si="20"/>
        <v/>
      </c>
      <c r="H528" s="261" t="str">
        <f t="shared" si="18"/>
        <v/>
      </c>
      <c r="I528" s="279" t="s">
        <v>1268</v>
      </c>
      <c r="K528" s="257"/>
      <c r="L528" s="257"/>
    </row>
    <row r="529" spans="1:12" ht="12.65" customHeight="1">
      <c r="A529" s="180" t="s">
        <v>545</v>
      </c>
      <c r="B529" s="236">
        <v>6987051</v>
      </c>
      <c r="C529" s="236">
        <f>AJ71</f>
        <v>2742778</v>
      </c>
      <c r="D529" s="236">
        <v>23251</v>
      </c>
      <c r="E529" s="180">
        <f>AJ59</f>
        <v>13546</v>
      </c>
      <c r="F529" s="259">
        <f t="shared" si="20"/>
        <v>300.50539761730676</v>
      </c>
      <c r="G529" s="259">
        <f t="shared" si="20"/>
        <v>202.47881293370736</v>
      </c>
      <c r="H529" s="261">
        <f t="shared" si="18"/>
        <v>-0.32620573693799715</v>
      </c>
      <c r="I529" s="263"/>
      <c r="K529" s="257"/>
      <c r="L529" s="257"/>
    </row>
    <row r="530" spans="1:12" ht="12.65" customHeight="1">
      <c r="A530" s="180" t="s">
        <v>546</v>
      </c>
      <c r="B530" s="236">
        <v>255290</v>
      </c>
      <c r="C530" s="236">
        <f>AK71</f>
        <v>264622</v>
      </c>
      <c r="D530" s="236">
        <v>2467</v>
      </c>
      <c r="E530" s="180">
        <f>AK59</f>
        <v>5675</v>
      </c>
      <c r="F530" s="259">
        <f t="shared" si="20"/>
        <v>103.48196189704095</v>
      </c>
      <c r="G530" s="259">
        <f t="shared" si="20"/>
        <v>46.629427312775327</v>
      </c>
      <c r="H530" s="261">
        <f t="shared" si="18"/>
        <v>-0.54939560037362711</v>
      </c>
      <c r="I530" s="263"/>
      <c r="K530" s="257"/>
      <c r="L530" s="257"/>
    </row>
    <row r="531" spans="1:12" ht="12.65" customHeight="1">
      <c r="A531" s="180" t="s">
        <v>547</v>
      </c>
      <c r="B531" s="236">
        <v>243205</v>
      </c>
      <c r="C531" s="236">
        <f>AL71</f>
        <v>103871</v>
      </c>
      <c r="D531" s="236">
        <v>2545</v>
      </c>
      <c r="E531" s="180">
        <f>AL59</f>
        <v>581</v>
      </c>
      <c r="F531" s="259">
        <f t="shared" si="20"/>
        <v>95.561886051080549</v>
      </c>
      <c r="G531" s="259">
        <f t="shared" si="20"/>
        <v>178.77969018932873</v>
      </c>
      <c r="H531" s="261">
        <f t="shared" si="18"/>
        <v>0.87082630509998404</v>
      </c>
      <c r="I531" s="263"/>
      <c r="K531" s="257"/>
      <c r="L531" s="257"/>
    </row>
    <row r="532" spans="1:12" ht="12.65" customHeight="1">
      <c r="A532" s="180" t="s">
        <v>548</v>
      </c>
      <c r="B532" s="236">
        <v>0</v>
      </c>
      <c r="C532" s="236">
        <f>AM71</f>
        <v>0</v>
      </c>
      <c r="D532" s="236">
        <v>0</v>
      </c>
      <c r="E532" s="180">
        <f>AM59</f>
        <v>0</v>
      </c>
      <c r="F532" s="259" t="str">
        <f t="shared" si="20"/>
        <v/>
      </c>
      <c r="G532" s="259" t="str">
        <f t="shared" si="20"/>
        <v/>
      </c>
      <c r="H532" s="261" t="str">
        <f t="shared" si="18"/>
        <v/>
      </c>
      <c r="I532" s="263"/>
      <c r="K532" s="257"/>
      <c r="L532" s="257"/>
    </row>
    <row r="533" spans="1:12" ht="12.65" customHeight="1">
      <c r="A533" s="180" t="s">
        <v>1247</v>
      </c>
      <c r="B533" s="236">
        <v>0</v>
      </c>
      <c r="C533" s="236">
        <f>AN71</f>
        <v>0</v>
      </c>
      <c r="D533" s="236">
        <v>0</v>
      </c>
      <c r="E533" s="180">
        <f>AN59</f>
        <v>0</v>
      </c>
      <c r="F533" s="259" t="str">
        <f t="shared" si="20"/>
        <v/>
      </c>
      <c r="G533" s="259" t="str">
        <f t="shared" si="20"/>
        <v/>
      </c>
      <c r="H533" s="261" t="str">
        <f t="shared" si="18"/>
        <v/>
      </c>
      <c r="I533" s="263"/>
      <c r="K533" s="257"/>
      <c r="L533" s="257"/>
    </row>
    <row r="534" spans="1:12" ht="12.65" customHeight="1">
      <c r="A534" s="180" t="s">
        <v>549</v>
      </c>
      <c r="B534" s="236">
        <v>433906</v>
      </c>
      <c r="C534" s="236">
        <f>AO71</f>
        <v>19691</v>
      </c>
      <c r="D534" s="236">
        <v>9984</v>
      </c>
      <c r="E534" s="180">
        <f>AO59</f>
        <v>888</v>
      </c>
      <c r="F534" s="259">
        <f t="shared" si="20"/>
        <v>43.460136217948715</v>
      </c>
      <c r="G534" s="259">
        <f t="shared" si="20"/>
        <v>22.17454954954955</v>
      </c>
      <c r="H534" s="261">
        <f t="shared" si="18"/>
        <v>-0.4897726634277868</v>
      </c>
      <c r="I534" s="263"/>
      <c r="K534" s="257"/>
      <c r="L534" s="257"/>
    </row>
    <row r="535" spans="1:12" ht="12.65" customHeight="1">
      <c r="A535" s="180" t="s">
        <v>550</v>
      </c>
      <c r="B535" s="236">
        <v>0</v>
      </c>
      <c r="C535" s="236">
        <f>AP71</f>
        <v>0</v>
      </c>
      <c r="D535" s="236">
        <v>0</v>
      </c>
      <c r="E535" s="180">
        <f>AP59</f>
        <v>0</v>
      </c>
      <c r="F535" s="259" t="str">
        <f t="shared" si="20"/>
        <v/>
      </c>
      <c r="G535" s="259" t="str">
        <f t="shared" si="20"/>
        <v/>
      </c>
      <c r="H535" s="261" t="str">
        <f t="shared" si="18"/>
        <v/>
      </c>
      <c r="I535" s="263"/>
      <c r="K535" s="257"/>
      <c r="L535" s="257"/>
    </row>
    <row r="536" spans="1:12" ht="12.65" customHeight="1">
      <c r="A536" s="180" t="s">
        <v>551</v>
      </c>
      <c r="B536" s="236">
        <v>0</v>
      </c>
      <c r="C536" s="236">
        <f>AQ71</f>
        <v>0</v>
      </c>
      <c r="D536" s="236">
        <v>0</v>
      </c>
      <c r="E536" s="180">
        <f>AQ59</f>
        <v>0</v>
      </c>
      <c r="F536" s="259" t="str">
        <f t="shared" si="20"/>
        <v/>
      </c>
      <c r="G536" s="259" t="str">
        <f t="shared" si="20"/>
        <v/>
      </c>
      <c r="H536" s="261" t="str">
        <f t="shared" si="18"/>
        <v/>
      </c>
      <c r="I536" s="263"/>
      <c r="K536" s="257"/>
      <c r="L536" s="257"/>
    </row>
    <row r="537" spans="1:12" ht="12.65" customHeight="1">
      <c r="A537" s="180" t="s">
        <v>552</v>
      </c>
      <c r="B537" s="236">
        <v>0</v>
      </c>
      <c r="C537" s="236">
        <f>AR71</f>
        <v>0</v>
      </c>
      <c r="D537" s="236">
        <v>0</v>
      </c>
      <c r="E537" s="180">
        <f>AR59</f>
        <v>0</v>
      </c>
      <c r="F537" s="259" t="str">
        <f t="shared" si="20"/>
        <v/>
      </c>
      <c r="G537" s="259" t="str">
        <f t="shared" si="20"/>
        <v/>
      </c>
      <c r="H537" s="261" t="str">
        <f t="shared" si="18"/>
        <v/>
      </c>
      <c r="I537" s="263"/>
      <c r="K537" s="257"/>
      <c r="L537" s="257"/>
    </row>
    <row r="538" spans="1:12" ht="12.65" customHeight="1">
      <c r="A538" s="180" t="s">
        <v>553</v>
      </c>
      <c r="B538" s="236">
        <v>0</v>
      </c>
      <c r="C538" s="236">
        <f>AS71</f>
        <v>0</v>
      </c>
      <c r="D538" s="236">
        <v>0</v>
      </c>
      <c r="E538" s="180">
        <f>AS59</f>
        <v>0</v>
      </c>
      <c r="F538" s="259" t="str">
        <f t="shared" si="20"/>
        <v/>
      </c>
      <c r="G538" s="259" t="str">
        <f t="shared" si="20"/>
        <v/>
      </c>
      <c r="H538" s="261" t="str">
        <f t="shared" si="18"/>
        <v/>
      </c>
      <c r="I538" s="263"/>
      <c r="K538" s="257"/>
      <c r="L538" s="257"/>
    </row>
    <row r="539" spans="1:12" ht="12.65" customHeight="1">
      <c r="A539" s="180" t="s">
        <v>554</v>
      </c>
      <c r="B539" s="236">
        <v>0</v>
      </c>
      <c r="C539" s="236">
        <f>AT71</f>
        <v>0</v>
      </c>
      <c r="D539" s="236">
        <v>0</v>
      </c>
      <c r="E539" s="180">
        <f>AT59</f>
        <v>0</v>
      </c>
      <c r="F539" s="259" t="str">
        <f t="shared" si="20"/>
        <v/>
      </c>
      <c r="G539" s="259" t="str">
        <f t="shared" si="20"/>
        <v/>
      </c>
      <c r="H539" s="261" t="str">
        <f t="shared" si="18"/>
        <v/>
      </c>
      <c r="I539" s="263"/>
      <c r="K539" s="257"/>
      <c r="L539" s="257"/>
    </row>
    <row r="540" spans="1:12" ht="12.65" customHeight="1">
      <c r="A540" s="180" t="s">
        <v>555</v>
      </c>
      <c r="B540" s="236">
        <v>0</v>
      </c>
      <c r="C540" s="236">
        <f>AU71</f>
        <v>0</v>
      </c>
      <c r="D540" s="236">
        <v>0</v>
      </c>
      <c r="E540" s="180">
        <f>AU59</f>
        <v>0</v>
      </c>
      <c r="F540" s="259" t="str">
        <f t="shared" si="20"/>
        <v/>
      </c>
      <c r="G540" s="259" t="str">
        <f t="shared" si="20"/>
        <v/>
      </c>
      <c r="H540" s="261" t="str">
        <f t="shared" si="18"/>
        <v/>
      </c>
      <c r="I540" s="263"/>
      <c r="K540" s="257"/>
      <c r="L540" s="257"/>
    </row>
    <row r="541" spans="1:12" ht="12.65" customHeight="1">
      <c r="A541" s="180" t="s">
        <v>556</v>
      </c>
      <c r="B541" s="236">
        <v>0</v>
      </c>
      <c r="C541" s="236">
        <f>AV71</f>
        <v>437809</v>
      </c>
      <c r="D541" s="181" t="s">
        <v>529</v>
      </c>
      <c r="E541" s="181" t="s">
        <v>529</v>
      </c>
      <c r="F541" s="259"/>
      <c r="G541" s="259"/>
      <c r="H541" s="261"/>
      <c r="I541" s="263"/>
      <c r="K541" s="257"/>
      <c r="L541" s="257"/>
    </row>
    <row r="542" spans="1:12" ht="12.65" customHeight="1">
      <c r="A542" s="180" t="s">
        <v>1248</v>
      </c>
      <c r="B542" s="236">
        <v>0</v>
      </c>
      <c r="C542" s="236">
        <f>AW71</f>
        <v>0</v>
      </c>
      <c r="D542" s="181" t="s">
        <v>529</v>
      </c>
      <c r="E542" s="181" t="s">
        <v>529</v>
      </c>
      <c r="F542" s="259"/>
      <c r="G542" s="259"/>
      <c r="H542" s="261"/>
      <c r="I542" s="263"/>
      <c r="K542" s="257"/>
      <c r="L542" s="257"/>
    </row>
    <row r="543" spans="1:12" ht="12.65" customHeight="1">
      <c r="A543" s="180" t="s">
        <v>557</v>
      </c>
      <c r="B543" s="236">
        <v>0</v>
      </c>
      <c r="C543" s="236">
        <f>AX71</f>
        <v>0</v>
      </c>
      <c r="D543" s="181" t="s">
        <v>529</v>
      </c>
      <c r="E543" s="181" t="s">
        <v>529</v>
      </c>
      <c r="F543" s="259"/>
      <c r="G543" s="259"/>
      <c r="H543" s="261"/>
      <c r="I543" s="263"/>
      <c r="K543" s="257"/>
      <c r="L543" s="257"/>
    </row>
    <row r="544" spans="1:12" ht="12.65" customHeight="1">
      <c r="A544" s="180" t="s">
        <v>558</v>
      </c>
      <c r="B544" s="236">
        <v>839096</v>
      </c>
      <c r="C544" s="236">
        <f>AY71</f>
        <v>1057172</v>
      </c>
      <c r="D544" s="236">
        <v>20352</v>
      </c>
      <c r="E544" s="180">
        <f>AY59</f>
        <v>72320</v>
      </c>
      <c r="F544" s="259">
        <f t="shared" ref="F544:G550" si="21">IF(B544=0,"",IF(D544=0,"",B544/D544))</f>
        <v>41.229166666666664</v>
      </c>
      <c r="G544" s="259">
        <f t="shared" si="21"/>
        <v>14.617975663716814</v>
      </c>
      <c r="H544" s="261">
        <f t="shared" si="18"/>
        <v>-0.64544576459908687</v>
      </c>
      <c r="I544" s="263"/>
      <c r="K544" s="257"/>
      <c r="L544" s="257"/>
    </row>
    <row r="545" spans="1:13" ht="12.65" customHeight="1">
      <c r="A545" s="180" t="s">
        <v>559</v>
      </c>
      <c r="B545" s="236">
        <v>0</v>
      </c>
      <c r="C545" s="236">
        <f>AZ71</f>
        <v>0</v>
      </c>
      <c r="D545" s="236">
        <v>0</v>
      </c>
      <c r="E545" s="180">
        <f>AZ59</f>
        <v>0</v>
      </c>
      <c r="F545" s="259" t="str">
        <f t="shared" si="21"/>
        <v/>
      </c>
      <c r="G545" s="259" t="str">
        <f t="shared" si="21"/>
        <v/>
      </c>
      <c r="H545" s="261" t="str">
        <f t="shared" si="18"/>
        <v/>
      </c>
      <c r="I545" s="263"/>
      <c r="K545" s="257"/>
      <c r="L545" s="257"/>
    </row>
    <row r="546" spans="1:13" ht="12.65" customHeight="1">
      <c r="A546" s="180" t="s">
        <v>560</v>
      </c>
      <c r="B546" s="236">
        <v>156287</v>
      </c>
      <c r="C546" s="236">
        <f>BA71</f>
        <v>163978</v>
      </c>
      <c r="D546" s="236">
        <v>0</v>
      </c>
      <c r="E546" s="180">
        <f>BA59</f>
        <v>0</v>
      </c>
      <c r="F546" s="259" t="str">
        <f t="shared" si="21"/>
        <v/>
      </c>
      <c r="G546" s="259" t="str">
        <f t="shared" si="21"/>
        <v/>
      </c>
      <c r="H546" s="261" t="str">
        <f t="shared" si="18"/>
        <v/>
      </c>
      <c r="I546" s="263"/>
      <c r="K546" s="257"/>
      <c r="L546" s="257"/>
    </row>
    <row r="547" spans="1:13" ht="12.65" customHeight="1">
      <c r="A547" s="180" t="s">
        <v>561</v>
      </c>
      <c r="B547" s="236">
        <v>456589</v>
      </c>
      <c r="C547" s="236">
        <f>BB71</f>
        <v>117980</v>
      </c>
      <c r="D547" s="181" t="s">
        <v>529</v>
      </c>
      <c r="E547" s="181" t="s">
        <v>529</v>
      </c>
      <c r="F547" s="259"/>
      <c r="G547" s="259"/>
      <c r="H547" s="261"/>
      <c r="I547" s="263"/>
      <c r="K547" s="257"/>
      <c r="L547" s="257"/>
    </row>
    <row r="548" spans="1:13" ht="12.65" customHeight="1">
      <c r="A548" s="180" t="s">
        <v>562</v>
      </c>
      <c r="B548" s="236">
        <v>0</v>
      </c>
      <c r="C548" s="236">
        <f>BC71</f>
        <v>0</v>
      </c>
      <c r="D548" s="181" t="s">
        <v>529</v>
      </c>
      <c r="E548" s="181" t="s">
        <v>529</v>
      </c>
      <c r="F548" s="259"/>
      <c r="G548" s="259"/>
      <c r="H548" s="261"/>
      <c r="I548" s="263"/>
      <c r="K548" s="257"/>
      <c r="L548" s="257"/>
    </row>
    <row r="549" spans="1:13" ht="12.65" customHeight="1">
      <c r="A549" s="180" t="s">
        <v>563</v>
      </c>
      <c r="B549" s="236">
        <v>438048</v>
      </c>
      <c r="C549" s="236">
        <f>BD71</f>
        <v>106176</v>
      </c>
      <c r="D549" s="181" t="s">
        <v>529</v>
      </c>
      <c r="E549" s="181" t="s">
        <v>529</v>
      </c>
      <c r="F549" s="259"/>
      <c r="G549" s="259"/>
      <c r="H549" s="261"/>
      <c r="I549" s="263"/>
      <c r="K549" s="257"/>
      <c r="L549" s="257"/>
    </row>
    <row r="550" spans="1:13" ht="12.65" customHeight="1">
      <c r="A550" s="180" t="s">
        <v>564</v>
      </c>
      <c r="B550" s="236">
        <v>1092623</v>
      </c>
      <c r="C550" s="236">
        <f>BE71</f>
        <v>893086</v>
      </c>
      <c r="D550" s="236">
        <v>100724</v>
      </c>
      <c r="E550" s="180">
        <f>BE59</f>
        <v>61170</v>
      </c>
      <c r="F550" s="259">
        <f t="shared" si="21"/>
        <v>10.847692704817124</v>
      </c>
      <c r="G550" s="259">
        <f t="shared" si="21"/>
        <v>14.600065391531796</v>
      </c>
      <c r="H550" s="261">
        <f t="shared" si="18"/>
        <v>0.34591436066845427</v>
      </c>
      <c r="I550" s="263"/>
      <c r="K550" s="257"/>
      <c r="L550" s="257"/>
    </row>
    <row r="551" spans="1:13" ht="12.65" customHeight="1">
      <c r="A551" s="180" t="s">
        <v>565</v>
      </c>
      <c r="B551" s="236">
        <v>545871</v>
      </c>
      <c r="C551" s="236">
        <f>BF71</f>
        <v>412039</v>
      </c>
      <c r="D551" s="181" t="s">
        <v>529</v>
      </c>
      <c r="E551" s="181" t="s">
        <v>529</v>
      </c>
      <c r="F551" s="259"/>
      <c r="G551" s="259"/>
      <c r="H551" s="261"/>
      <c r="I551" s="263"/>
      <c r="J551" s="199"/>
      <c r="M551" s="261"/>
    </row>
    <row r="552" spans="1:13" ht="12.65" customHeight="1">
      <c r="A552" s="180" t="s">
        <v>566</v>
      </c>
      <c r="B552" s="236">
        <v>0</v>
      </c>
      <c r="C552" s="236">
        <f>BG71</f>
        <v>0</v>
      </c>
      <c r="D552" s="181" t="s">
        <v>529</v>
      </c>
      <c r="E552" s="181" t="s">
        <v>529</v>
      </c>
      <c r="F552" s="259"/>
      <c r="G552" s="259"/>
      <c r="H552" s="261"/>
      <c r="J552" s="199"/>
      <c r="M552" s="261"/>
    </row>
    <row r="553" spans="1:13" ht="12.65" customHeight="1">
      <c r="A553" s="180" t="s">
        <v>567</v>
      </c>
      <c r="B553" s="236">
        <v>1667940</v>
      </c>
      <c r="C553" s="236">
        <f>BH71</f>
        <v>835434</v>
      </c>
      <c r="D553" s="181" t="s">
        <v>529</v>
      </c>
      <c r="E553" s="181" t="s">
        <v>529</v>
      </c>
      <c r="F553" s="259"/>
      <c r="G553" s="259"/>
      <c r="H553" s="261"/>
      <c r="J553" s="199"/>
      <c r="M553" s="261"/>
    </row>
    <row r="554" spans="1:13" ht="12.65" customHeight="1">
      <c r="A554" s="180" t="s">
        <v>568</v>
      </c>
      <c r="B554" s="236">
        <v>0</v>
      </c>
      <c r="C554" s="236">
        <f>BI71</f>
        <v>0</v>
      </c>
      <c r="D554" s="181" t="s">
        <v>529</v>
      </c>
      <c r="E554" s="181" t="s">
        <v>529</v>
      </c>
      <c r="F554" s="259"/>
      <c r="G554" s="259"/>
      <c r="H554" s="261"/>
      <c r="J554" s="199"/>
      <c r="M554" s="261"/>
    </row>
    <row r="555" spans="1:13" ht="12.65" customHeight="1">
      <c r="A555" s="180" t="s">
        <v>569</v>
      </c>
      <c r="B555" s="236">
        <v>844004</v>
      </c>
      <c r="C555" s="236">
        <f>BJ71</f>
        <v>454127</v>
      </c>
      <c r="D555" s="181" t="s">
        <v>529</v>
      </c>
      <c r="E555" s="181" t="s">
        <v>529</v>
      </c>
      <c r="F555" s="259"/>
      <c r="G555" s="259"/>
      <c r="H555" s="261"/>
      <c r="J555" s="199"/>
      <c r="M555" s="261"/>
    </row>
    <row r="556" spans="1:13" ht="12.65" customHeight="1">
      <c r="A556" s="180" t="s">
        <v>570</v>
      </c>
      <c r="B556" s="236">
        <v>1774075</v>
      </c>
      <c r="C556" s="236">
        <f>BK71</f>
        <v>1034291</v>
      </c>
      <c r="D556" s="181" t="s">
        <v>529</v>
      </c>
      <c r="E556" s="181" t="s">
        <v>529</v>
      </c>
      <c r="F556" s="259"/>
      <c r="G556" s="259"/>
      <c r="H556" s="261"/>
      <c r="J556" s="199"/>
      <c r="M556" s="261"/>
    </row>
    <row r="557" spans="1:13" ht="12.65" customHeight="1">
      <c r="A557" s="180" t="s">
        <v>571</v>
      </c>
      <c r="B557" s="236">
        <v>0</v>
      </c>
      <c r="C557" s="236">
        <f>BL71</f>
        <v>0</v>
      </c>
      <c r="D557" s="181" t="s">
        <v>529</v>
      </c>
      <c r="E557" s="181" t="s">
        <v>529</v>
      </c>
      <c r="F557" s="259"/>
      <c r="G557" s="259"/>
      <c r="H557" s="261"/>
      <c r="J557" s="199"/>
      <c r="M557" s="261"/>
    </row>
    <row r="558" spans="1:13" ht="12.65" customHeight="1">
      <c r="A558" s="180" t="s">
        <v>572</v>
      </c>
      <c r="B558" s="236">
        <v>0</v>
      </c>
      <c r="C558" s="236">
        <f>BM71</f>
        <v>0</v>
      </c>
      <c r="D558" s="181" t="s">
        <v>529</v>
      </c>
      <c r="E558" s="181" t="s">
        <v>529</v>
      </c>
      <c r="F558" s="259"/>
      <c r="G558" s="259"/>
      <c r="H558" s="261"/>
      <c r="J558" s="199"/>
      <c r="M558" s="261"/>
    </row>
    <row r="559" spans="1:13" ht="12.65" customHeight="1">
      <c r="A559" s="180" t="s">
        <v>573</v>
      </c>
      <c r="B559" s="236">
        <v>2395602</v>
      </c>
      <c r="C559" s="236">
        <f>BN71</f>
        <v>1048280</v>
      </c>
      <c r="D559" s="181" t="s">
        <v>529</v>
      </c>
      <c r="E559" s="181" t="s">
        <v>529</v>
      </c>
      <c r="F559" s="259"/>
      <c r="G559" s="259"/>
      <c r="H559" s="261"/>
      <c r="J559" s="199"/>
      <c r="M559" s="261"/>
    </row>
    <row r="560" spans="1:13" ht="12.65" customHeight="1">
      <c r="A560" s="180" t="s">
        <v>574</v>
      </c>
      <c r="B560" s="236">
        <v>0</v>
      </c>
      <c r="C560" s="236">
        <f>BO71</f>
        <v>0</v>
      </c>
      <c r="D560" s="181" t="s">
        <v>529</v>
      </c>
      <c r="E560" s="181" t="s">
        <v>529</v>
      </c>
      <c r="F560" s="259"/>
      <c r="G560" s="259"/>
      <c r="H560" s="261"/>
      <c r="J560" s="199"/>
      <c r="M560" s="261"/>
    </row>
    <row r="561" spans="1:13" ht="12.65" customHeight="1">
      <c r="A561" s="180" t="s">
        <v>575</v>
      </c>
      <c r="B561" s="236">
        <v>549288</v>
      </c>
      <c r="C561" s="236">
        <f>BP71</f>
        <v>77697</v>
      </c>
      <c r="D561" s="181" t="s">
        <v>529</v>
      </c>
      <c r="E561" s="181" t="s">
        <v>529</v>
      </c>
      <c r="F561" s="259"/>
      <c r="G561" s="259"/>
      <c r="H561" s="261"/>
      <c r="J561" s="199"/>
      <c r="M561" s="261"/>
    </row>
    <row r="562" spans="1:13" ht="12.65" customHeight="1">
      <c r="A562" s="180" t="s">
        <v>576</v>
      </c>
      <c r="B562" s="236">
        <v>0</v>
      </c>
      <c r="C562" s="236">
        <f>BQ71</f>
        <v>0</v>
      </c>
      <c r="D562" s="181" t="s">
        <v>529</v>
      </c>
      <c r="E562" s="181" t="s">
        <v>529</v>
      </c>
      <c r="F562" s="259"/>
      <c r="G562" s="259"/>
      <c r="H562" s="261"/>
      <c r="J562" s="199"/>
      <c r="M562" s="261"/>
    </row>
    <row r="563" spans="1:13" ht="12.65" customHeight="1">
      <c r="A563" s="180" t="s">
        <v>577</v>
      </c>
      <c r="B563" s="236">
        <v>664828</v>
      </c>
      <c r="C563" s="236">
        <f>BR71</f>
        <v>0</v>
      </c>
      <c r="D563" s="181" t="s">
        <v>529</v>
      </c>
      <c r="E563" s="181" t="s">
        <v>529</v>
      </c>
      <c r="F563" s="259"/>
      <c r="G563" s="259"/>
      <c r="H563" s="261"/>
      <c r="J563" s="199"/>
      <c r="M563" s="261"/>
    </row>
    <row r="564" spans="1:13" ht="12.65" customHeight="1">
      <c r="A564" s="180" t="s">
        <v>1249</v>
      </c>
      <c r="B564" s="236">
        <v>0</v>
      </c>
      <c r="C564" s="236">
        <f>BS71</f>
        <v>0</v>
      </c>
      <c r="D564" s="181" t="s">
        <v>529</v>
      </c>
      <c r="E564" s="181" t="s">
        <v>529</v>
      </c>
      <c r="F564" s="259"/>
      <c r="G564" s="259"/>
      <c r="H564" s="261"/>
      <c r="J564" s="199"/>
      <c r="M564" s="261"/>
    </row>
    <row r="565" spans="1:13" ht="12.65" customHeight="1">
      <c r="A565" s="180" t="s">
        <v>578</v>
      </c>
      <c r="B565" s="236">
        <v>0</v>
      </c>
      <c r="C565" s="236">
        <f>BT71</f>
        <v>0</v>
      </c>
      <c r="D565" s="181" t="s">
        <v>529</v>
      </c>
      <c r="E565" s="181" t="s">
        <v>529</v>
      </c>
      <c r="F565" s="259"/>
      <c r="G565" s="259"/>
      <c r="H565" s="261"/>
      <c r="J565" s="199"/>
      <c r="M565" s="261"/>
    </row>
    <row r="566" spans="1:13" ht="12.65" customHeight="1">
      <c r="A566" s="180" t="s">
        <v>579</v>
      </c>
      <c r="B566" s="236">
        <v>0</v>
      </c>
      <c r="C566" s="236">
        <f>BU71</f>
        <v>0</v>
      </c>
      <c r="D566" s="181" t="s">
        <v>529</v>
      </c>
      <c r="E566" s="181" t="s">
        <v>529</v>
      </c>
      <c r="F566" s="259"/>
      <c r="G566" s="259"/>
      <c r="H566" s="261"/>
      <c r="J566" s="199"/>
      <c r="M566" s="261"/>
    </row>
    <row r="567" spans="1:13" ht="12.65" customHeight="1">
      <c r="A567" s="180" t="s">
        <v>580</v>
      </c>
      <c r="B567" s="236">
        <v>484515</v>
      </c>
      <c r="C567" s="236">
        <f>BV71</f>
        <v>217369</v>
      </c>
      <c r="D567" s="181" t="s">
        <v>529</v>
      </c>
      <c r="E567" s="181" t="s">
        <v>529</v>
      </c>
      <c r="F567" s="259"/>
      <c r="G567" s="259"/>
      <c r="H567" s="261"/>
      <c r="J567" s="199"/>
      <c r="M567" s="261"/>
    </row>
    <row r="568" spans="1:13" ht="12.65" customHeight="1">
      <c r="A568" s="180" t="s">
        <v>581</v>
      </c>
      <c r="B568" s="236">
        <v>0</v>
      </c>
      <c r="C568" s="236">
        <f>BW71</f>
        <v>0</v>
      </c>
      <c r="D568" s="181" t="s">
        <v>529</v>
      </c>
      <c r="E568" s="181" t="s">
        <v>529</v>
      </c>
      <c r="F568" s="259"/>
      <c r="G568" s="259"/>
      <c r="H568" s="261"/>
      <c r="J568" s="199"/>
      <c r="M568" s="261"/>
    </row>
    <row r="569" spans="1:13" ht="12.65" customHeight="1">
      <c r="A569" s="180" t="s">
        <v>582</v>
      </c>
      <c r="B569" s="236">
        <v>441254</v>
      </c>
      <c r="C569" s="236">
        <f>BX71</f>
        <v>0</v>
      </c>
      <c r="D569" s="181" t="s">
        <v>529</v>
      </c>
      <c r="E569" s="181" t="s">
        <v>529</v>
      </c>
      <c r="F569" s="259"/>
      <c r="G569" s="259"/>
      <c r="H569" s="261"/>
      <c r="J569" s="199"/>
      <c r="M569" s="261"/>
    </row>
    <row r="570" spans="1:13" ht="12.65" customHeight="1">
      <c r="A570" s="180" t="s">
        <v>583</v>
      </c>
      <c r="B570" s="236">
        <v>447490</v>
      </c>
      <c r="C570" s="236">
        <f>BY71</f>
        <v>294752</v>
      </c>
      <c r="D570" s="181" t="s">
        <v>529</v>
      </c>
      <c r="E570" s="181" t="s">
        <v>529</v>
      </c>
      <c r="F570" s="259"/>
      <c r="G570" s="259"/>
      <c r="H570" s="261"/>
      <c r="J570" s="199"/>
      <c r="M570" s="261"/>
    </row>
    <row r="571" spans="1:13" ht="12.65" customHeight="1">
      <c r="A571" s="180" t="s">
        <v>584</v>
      </c>
      <c r="B571" s="236">
        <v>0</v>
      </c>
      <c r="C571" s="236">
        <f>BZ71</f>
        <v>0</v>
      </c>
      <c r="D571" s="181" t="s">
        <v>529</v>
      </c>
      <c r="E571" s="181" t="s">
        <v>529</v>
      </c>
      <c r="F571" s="259"/>
      <c r="G571" s="259"/>
      <c r="H571" s="261"/>
      <c r="J571" s="199"/>
      <c r="M571" s="261"/>
    </row>
    <row r="572" spans="1:13" ht="12.65" customHeight="1">
      <c r="A572" s="180" t="s">
        <v>585</v>
      </c>
      <c r="B572" s="236">
        <v>0</v>
      </c>
      <c r="C572" s="236">
        <f>CA71</f>
        <v>0</v>
      </c>
      <c r="D572" s="181" t="s">
        <v>529</v>
      </c>
      <c r="E572" s="181" t="s">
        <v>529</v>
      </c>
      <c r="F572" s="259"/>
      <c r="G572" s="259"/>
      <c r="H572" s="261"/>
      <c r="J572" s="199"/>
      <c r="M572" s="261"/>
    </row>
    <row r="573" spans="1:13" ht="12.65" customHeight="1">
      <c r="A573" s="180" t="s">
        <v>586</v>
      </c>
      <c r="B573" s="236">
        <v>0</v>
      </c>
      <c r="C573" s="236">
        <f>CB71</f>
        <v>0</v>
      </c>
      <c r="D573" s="181" t="s">
        <v>529</v>
      </c>
      <c r="E573" s="181" t="s">
        <v>529</v>
      </c>
      <c r="F573" s="259"/>
      <c r="G573" s="259"/>
      <c r="H573" s="261"/>
      <c r="J573" s="199"/>
      <c r="M573" s="261"/>
    </row>
    <row r="574" spans="1:13" ht="12.65" customHeight="1">
      <c r="A574" s="180" t="s">
        <v>587</v>
      </c>
      <c r="B574" s="236">
        <v>0</v>
      </c>
      <c r="C574" s="236">
        <f>CC71</f>
        <v>0</v>
      </c>
      <c r="D574" s="181" t="s">
        <v>529</v>
      </c>
      <c r="E574" s="181" t="s">
        <v>529</v>
      </c>
      <c r="F574" s="259"/>
      <c r="G574" s="259"/>
      <c r="H574" s="261"/>
      <c r="J574" s="199"/>
      <c r="M574" s="261"/>
    </row>
    <row r="575" spans="1:13" ht="12.65" customHeight="1">
      <c r="A575" s="180" t="s">
        <v>588</v>
      </c>
      <c r="B575" s="236">
        <v>1396664</v>
      </c>
      <c r="C575" s="236">
        <f>CD71</f>
        <v>331095</v>
      </c>
      <c r="D575" s="181" t="s">
        <v>529</v>
      </c>
      <c r="E575" s="181" t="s">
        <v>529</v>
      </c>
      <c r="F575" s="259"/>
      <c r="G575" s="259"/>
      <c r="H575" s="261"/>
    </row>
    <row r="576" spans="1:13" ht="12.65" customHeight="1">
      <c r="M576" s="261"/>
    </row>
    <row r="577" spans="13:13" ht="12.65" customHeight="1">
      <c r="M577" s="261"/>
    </row>
    <row r="578" spans="13:13" ht="12.65" customHeight="1">
      <c r="M578" s="261"/>
    </row>
    <row r="612" spans="1:14" ht="12.65" customHeight="1">
      <c r="A612" s="196"/>
      <c r="C612" s="181" t="s">
        <v>589</v>
      </c>
      <c r="D612" s="180">
        <f>CE76-(BE76+CD76)</f>
        <v>42399</v>
      </c>
      <c r="E612" s="180">
        <f>SUM(C624:D647)+SUM(C668:D713)</f>
        <v>18203502.00066039</v>
      </c>
      <c r="F612" s="180">
        <f>CE64-(AX64+BD64+BE64+BG64+BJ64+BN64+BP64+BQ64+CB64+CC64+CD64)</f>
        <v>1694180</v>
      </c>
      <c r="G612" s="180">
        <f>CE77-(AX77+AY77+BD77+BE77+BG77+BJ77+BN77+BP77+BQ77+CB77+CC77+CD77)</f>
        <v>72320</v>
      </c>
      <c r="H612" s="197">
        <f>CE60-(AX60+AY60+AZ60+BD60+BE60+BG60+BJ60+BN60+BO60+BP60+BQ60+BR60+CB60+CC60+CD60)</f>
        <v>113.42000000000003</v>
      </c>
      <c r="I612" s="180">
        <f>CE78-(AX78+AY78+AZ78+BD78+BE78+BF78+BG78+BJ78+BN78+BO78+BP78+BQ78+BR78+CB78+CC78+CD78)</f>
        <v>8906</v>
      </c>
      <c r="J612" s="180">
        <f>CE79-(AX79+AY79+AZ79+BA79+BD79+BE79+BF79+BG79+BJ79+BN79+BO79+BP79+BQ79+BR79+CB79+CC79+CD79)</f>
        <v>133700</v>
      </c>
      <c r="K612" s="180">
        <f>CE75-(AW75+AX75+AY75+AZ75+BA75+BB75+BC75+BD75+BE75+BF75+BG75+BH75+BI75+BJ75+BK75+BL75+BM75+BN75+BO75+BP75+BQ75+BR75+BS75+BT75+BU75+BV75+BW75+BX75+CB75+CC75+CD75)</f>
        <v>25380693</v>
      </c>
      <c r="L612" s="197">
        <f>CE80-(AW80+AX80+AY80+AZ80+BA80+BB80+BC80+BD80+BE80+BF80+BG80+BH80+BI80+BJ80+BK80+BL80+BM80+BN80+BO80+BP80+BQ80+BR80+BS80+BT80+BU80+BV80+BW80+BX80+BY80+BZ80+CA80+CB80+CC80+CD80)</f>
        <v>61.11</v>
      </c>
    </row>
    <row r="613" spans="1:14" ht="12.65" customHeight="1">
      <c r="A613" s="196"/>
      <c r="C613" s="181" t="s">
        <v>590</v>
      </c>
      <c r="D613" s="181" t="s">
        <v>591</v>
      </c>
      <c r="E613" s="198" t="s">
        <v>592</v>
      </c>
      <c r="F613" s="181" t="s">
        <v>593</v>
      </c>
      <c r="G613" s="181" t="s">
        <v>594</v>
      </c>
      <c r="H613" s="181" t="s">
        <v>595</v>
      </c>
      <c r="I613" s="181" t="s">
        <v>596</v>
      </c>
      <c r="J613" s="181" t="s">
        <v>597</v>
      </c>
      <c r="K613" s="181" t="s">
        <v>598</v>
      </c>
      <c r="L613" s="198" t="s">
        <v>599</v>
      </c>
    </row>
    <row r="614" spans="1:14" ht="12.65" customHeight="1">
      <c r="A614" s="196">
        <v>8430</v>
      </c>
      <c r="B614" s="198" t="s">
        <v>140</v>
      </c>
      <c r="C614" s="180">
        <f>BE71</f>
        <v>893086</v>
      </c>
      <c r="N614" s="199" t="s">
        <v>600</v>
      </c>
    </row>
    <row r="615" spans="1:14" ht="12.65" customHeight="1">
      <c r="A615" s="196"/>
      <c r="B615" s="198" t="s">
        <v>601</v>
      </c>
      <c r="C615" s="267">
        <f>CD69-CD70</f>
        <v>331095</v>
      </c>
      <c r="D615" s="262">
        <f>SUM(C614:C615)</f>
        <v>1224181</v>
      </c>
      <c r="N615" s="199" t="s">
        <v>602</v>
      </c>
    </row>
    <row r="616" spans="1:14" ht="12.65" customHeight="1">
      <c r="A616" s="196">
        <v>8310</v>
      </c>
      <c r="B616" s="200" t="s">
        <v>603</v>
      </c>
      <c r="C616" s="180">
        <f>AX71</f>
        <v>0</v>
      </c>
      <c r="D616" s="180">
        <f>(D615/D612)*AX76</f>
        <v>0</v>
      </c>
      <c r="N616" s="199" t="s">
        <v>604</v>
      </c>
    </row>
    <row r="617" spans="1:14" ht="12.65" customHeight="1">
      <c r="A617" s="196">
        <v>8510</v>
      </c>
      <c r="B617" s="200" t="s">
        <v>145</v>
      </c>
      <c r="C617" s="180">
        <f>BJ71</f>
        <v>454127</v>
      </c>
      <c r="D617" s="180">
        <f>(D615/D612)*BJ76</f>
        <v>9643.5400363216122</v>
      </c>
      <c r="N617" s="199" t="s">
        <v>605</v>
      </c>
    </row>
    <row r="618" spans="1:14" ht="12.65" customHeight="1">
      <c r="A618" s="196">
        <v>8470</v>
      </c>
      <c r="B618" s="200" t="s">
        <v>606</v>
      </c>
      <c r="C618" s="180">
        <f>BG71</f>
        <v>0</v>
      </c>
      <c r="D618" s="180">
        <f>(D615/D612)*BG76</f>
        <v>0</v>
      </c>
      <c r="N618" s="199" t="s">
        <v>607</v>
      </c>
    </row>
    <row r="619" spans="1:14" ht="12.65" customHeight="1">
      <c r="A619" s="196">
        <v>8610</v>
      </c>
      <c r="B619" s="200" t="s">
        <v>608</v>
      </c>
      <c r="C619" s="180">
        <f>BN71</f>
        <v>1048280</v>
      </c>
      <c r="D619" s="180">
        <f>(D615/D612)*BN76</f>
        <v>132988.45930328546</v>
      </c>
      <c r="N619" s="199" t="s">
        <v>609</v>
      </c>
    </row>
    <row r="620" spans="1:14" ht="12.65" customHeight="1">
      <c r="A620" s="196">
        <v>8790</v>
      </c>
      <c r="B620" s="200" t="s">
        <v>610</v>
      </c>
      <c r="C620" s="180">
        <f>CC71</f>
        <v>0</v>
      </c>
      <c r="D620" s="180">
        <f>(D615/D612)*CC76</f>
        <v>0</v>
      </c>
      <c r="N620" s="199" t="s">
        <v>611</v>
      </c>
    </row>
    <row r="621" spans="1:14" ht="12.65" customHeight="1">
      <c r="A621" s="196">
        <v>8630</v>
      </c>
      <c r="B621" s="200" t="s">
        <v>612</v>
      </c>
      <c r="C621" s="180">
        <f>BP71</f>
        <v>77697</v>
      </c>
      <c r="D621" s="180">
        <f>(D615/D612)*BP76</f>
        <v>0</v>
      </c>
      <c r="N621" s="199" t="s">
        <v>613</v>
      </c>
    </row>
    <row r="622" spans="1:14" ht="12.65" customHeight="1">
      <c r="A622" s="196">
        <v>8770</v>
      </c>
      <c r="B622" s="198" t="s">
        <v>614</v>
      </c>
      <c r="C622" s="180">
        <f>CB71</f>
        <v>0</v>
      </c>
      <c r="D622" s="180">
        <f>(D615/D612)*CB76</f>
        <v>0</v>
      </c>
      <c r="N622" s="199" t="s">
        <v>615</v>
      </c>
    </row>
    <row r="623" spans="1:14" ht="12.65" customHeight="1">
      <c r="A623" s="196">
        <v>8640</v>
      </c>
      <c r="B623" s="200" t="s">
        <v>616</v>
      </c>
      <c r="C623" s="180">
        <f>BQ71</f>
        <v>0</v>
      </c>
      <c r="D623" s="180">
        <f>(D615/D612)*BQ76</f>
        <v>0</v>
      </c>
      <c r="E623" s="180">
        <f>SUM(C616:D623)</f>
        <v>1722735.9993396071</v>
      </c>
      <c r="N623" s="199" t="s">
        <v>617</v>
      </c>
    </row>
    <row r="624" spans="1:14" ht="12.65" customHeight="1">
      <c r="A624" s="196">
        <v>8420</v>
      </c>
      <c r="B624" s="200" t="s">
        <v>139</v>
      </c>
      <c r="C624" s="180">
        <f>BD71</f>
        <v>106176</v>
      </c>
      <c r="D624" s="180">
        <f>(D615/D612)*BD76</f>
        <v>0</v>
      </c>
      <c r="E624" s="180">
        <f>(E623/E612)*SUM(C624:D624)</f>
        <v>10048.243324786976</v>
      </c>
      <c r="F624" s="180">
        <f>SUM(C624:E624)</f>
        <v>116224.24332478698</v>
      </c>
      <c r="N624" s="199" t="s">
        <v>618</v>
      </c>
    </row>
    <row r="625" spans="1:14" ht="12.65" customHeight="1">
      <c r="A625" s="196">
        <v>8320</v>
      </c>
      <c r="B625" s="200" t="s">
        <v>135</v>
      </c>
      <c r="C625" s="180">
        <f>AY71</f>
        <v>1057172</v>
      </c>
      <c r="D625" s="180">
        <f>(D615/D612)*AY76</f>
        <v>59680.231302625063</v>
      </c>
      <c r="E625" s="180">
        <f>(E623/E612)*SUM(C625:D625)</f>
        <v>105696.23057903897</v>
      </c>
      <c r="F625" s="180">
        <f>(F624/F612)*AY64</f>
        <v>20837.94527980933</v>
      </c>
      <c r="G625" s="180">
        <f>SUM(C625:F625)</f>
        <v>1243386.4071614735</v>
      </c>
      <c r="N625" s="199" t="s">
        <v>619</v>
      </c>
    </row>
    <row r="626" spans="1:14" ht="12.65" customHeight="1">
      <c r="A626" s="196">
        <v>8650</v>
      </c>
      <c r="B626" s="200" t="s">
        <v>152</v>
      </c>
      <c r="C626" s="180">
        <f>BR71</f>
        <v>0</v>
      </c>
      <c r="D626" s="180">
        <f>(D615/D612)*BR76</f>
        <v>0</v>
      </c>
      <c r="E626" s="180">
        <f>(E623/E612)*SUM(C626:D626)</f>
        <v>0</v>
      </c>
      <c r="F626" s="180">
        <f>(F624/F612)*BR64</f>
        <v>0</v>
      </c>
      <c r="G626" s="180">
        <f>(G625/G612)*BR77</f>
        <v>0</v>
      </c>
      <c r="N626" s="199" t="s">
        <v>620</v>
      </c>
    </row>
    <row r="627" spans="1:14" ht="12.65" customHeight="1">
      <c r="A627" s="196">
        <v>8620</v>
      </c>
      <c r="B627" s="198" t="s">
        <v>621</v>
      </c>
      <c r="C627" s="180">
        <f>BO71</f>
        <v>0</v>
      </c>
      <c r="D627" s="180">
        <f>(D615/D612)*BO76</f>
        <v>0</v>
      </c>
      <c r="E627" s="180">
        <f>(E623/E612)*SUM(C627:D627)</f>
        <v>0</v>
      </c>
      <c r="F627" s="180">
        <f>(F624/F612)*BO64</f>
        <v>0</v>
      </c>
      <c r="G627" s="180">
        <f>(G625/G612)*BO77</f>
        <v>0</v>
      </c>
      <c r="N627" s="199" t="s">
        <v>622</v>
      </c>
    </row>
    <row r="628" spans="1:14" ht="12.65" customHeight="1">
      <c r="A628" s="196">
        <v>8330</v>
      </c>
      <c r="B628" s="200" t="s">
        <v>136</v>
      </c>
      <c r="C628" s="180">
        <f>AZ71</f>
        <v>0</v>
      </c>
      <c r="D628" s="180">
        <f>(D615/D612)*AZ76</f>
        <v>0</v>
      </c>
      <c r="E628" s="180">
        <f>(E623/E612)*SUM(C628:D628)</f>
        <v>0</v>
      </c>
      <c r="F628" s="180">
        <f>(F624/F612)*AZ64</f>
        <v>0</v>
      </c>
      <c r="G628" s="180">
        <f>(G625/G612)*AZ77</f>
        <v>595886.74620864913</v>
      </c>
      <c r="H628" s="180">
        <f>SUM(C626:G628)</f>
        <v>595886.74620864913</v>
      </c>
      <c r="N628" s="199" t="s">
        <v>623</v>
      </c>
    </row>
    <row r="629" spans="1:14" ht="12.65" customHeight="1">
      <c r="A629" s="196">
        <v>8460</v>
      </c>
      <c r="B629" s="200" t="s">
        <v>141</v>
      </c>
      <c r="C629" s="180">
        <f>BF71</f>
        <v>412039</v>
      </c>
      <c r="D629" s="180">
        <f>(D615/D612)*BF76</f>
        <v>114336.5824665676</v>
      </c>
      <c r="E629" s="180">
        <f>(E623/E612)*SUM(C629:D629)</f>
        <v>49814.929295231923</v>
      </c>
      <c r="F629" s="180">
        <f>(F624/F612)*BF64</f>
        <v>2569.8332850975221</v>
      </c>
      <c r="G629" s="180">
        <f>(G625/G612)*BF77</f>
        <v>0</v>
      </c>
      <c r="H629" s="180">
        <f>(H628/H612)*BF60</f>
        <v>43764.209098201776</v>
      </c>
      <c r="I629" s="180">
        <f>SUM(C629:H629)</f>
        <v>622524.5541450989</v>
      </c>
      <c r="N629" s="199" t="s">
        <v>624</v>
      </c>
    </row>
    <row r="630" spans="1:14" ht="12.65" customHeight="1">
      <c r="A630" s="196">
        <v>8350</v>
      </c>
      <c r="B630" s="200" t="s">
        <v>625</v>
      </c>
      <c r="C630" s="180">
        <f>BA71</f>
        <v>163978</v>
      </c>
      <c r="D630" s="180">
        <f>(D615/D612)*BA76</f>
        <v>33781.263001485888</v>
      </c>
      <c r="E630" s="180">
        <f>(E623/E612)*SUM(C630:D630)</f>
        <v>18715.464835456907</v>
      </c>
      <c r="F630" s="180">
        <f>(F624/F612)*BA64</f>
        <v>299.6538117807255</v>
      </c>
      <c r="G630" s="180">
        <f>(G625/G612)*BA77</f>
        <v>0</v>
      </c>
      <c r="H630" s="180">
        <f>(H628/H612)*BA60</f>
        <v>4728.4259529869869</v>
      </c>
      <c r="I630" s="180">
        <f>(I629/I612)*BA78</f>
        <v>23276.518810949688</v>
      </c>
      <c r="J630" s="180">
        <f>SUM(C630:I630)</f>
        <v>244779.32641266024</v>
      </c>
      <c r="N630" s="199" t="s">
        <v>626</v>
      </c>
    </row>
    <row r="631" spans="1:14" ht="12.65" customHeight="1">
      <c r="A631" s="196">
        <v>8200</v>
      </c>
      <c r="B631" s="200" t="s">
        <v>627</v>
      </c>
      <c r="C631" s="180">
        <f>AW71</f>
        <v>0</v>
      </c>
      <c r="D631" s="180">
        <f>(D615/D612)*AW76</f>
        <v>0</v>
      </c>
      <c r="E631" s="180">
        <f>(E623/E612)*SUM(C631:D631)</f>
        <v>0</v>
      </c>
      <c r="F631" s="180">
        <f>(F624/F612)*AW64</f>
        <v>0</v>
      </c>
      <c r="G631" s="180">
        <f>(G625/G612)*AW77</f>
        <v>0</v>
      </c>
      <c r="H631" s="180">
        <f>(H628/H612)*AW60</f>
        <v>0</v>
      </c>
      <c r="I631" s="180">
        <f>(I629/I612)*AW78</f>
        <v>0</v>
      </c>
      <c r="J631" s="180">
        <f>(J630/J612)*AW79</f>
        <v>0</v>
      </c>
      <c r="N631" s="199" t="s">
        <v>628</v>
      </c>
    </row>
    <row r="632" spans="1:14" ht="12.65" customHeight="1">
      <c r="A632" s="196">
        <v>8360</v>
      </c>
      <c r="B632" s="200" t="s">
        <v>629</v>
      </c>
      <c r="C632" s="180">
        <f>BB71</f>
        <v>117980</v>
      </c>
      <c r="D632" s="180">
        <f>(D615/D612)*BB76</f>
        <v>10192.124649166253</v>
      </c>
      <c r="E632" s="180">
        <f>(E623/E612)*SUM(C632:D632)</f>
        <v>12129.904083123765</v>
      </c>
      <c r="F632" s="180">
        <f>(F624/F612)*BB64</f>
        <v>49.736495774044407</v>
      </c>
      <c r="G632" s="180">
        <f>(G625/G612)*BB77</f>
        <v>0</v>
      </c>
      <c r="H632" s="180">
        <f>(H628/H612)*BB60</f>
        <v>13975.125594383762</v>
      </c>
      <c r="I632" s="180">
        <f>(I629/I612)*BB78</f>
        <v>6989.9455888737803</v>
      </c>
      <c r="J632" s="180">
        <f>(J630/J612)*BB79</f>
        <v>0</v>
      </c>
      <c r="N632" s="199" t="s">
        <v>630</v>
      </c>
    </row>
    <row r="633" spans="1:14" ht="12.65" customHeight="1">
      <c r="A633" s="196">
        <v>8370</v>
      </c>
      <c r="B633" s="200" t="s">
        <v>631</v>
      </c>
      <c r="C633" s="180">
        <f>BC71</f>
        <v>0</v>
      </c>
      <c r="D633" s="180">
        <f>(D615/D612)*BC76</f>
        <v>0</v>
      </c>
      <c r="E633" s="180">
        <f>(E623/E612)*SUM(C633:D633)</f>
        <v>0</v>
      </c>
      <c r="F633" s="180">
        <f>(F624/F612)*BC64</f>
        <v>0</v>
      </c>
      <c r="G633" s="180">
        <f>(G625/G612)*BC77</f>
        <v>0</v>
      </c>
      <c r="H633" s="180">
        <f>(H628/H612)*BC60</f>
        <v>0</v>
      </c>
      <c r="I633" s="180">
        <f>(I629/I612)*BC78</f>
        <v>0</v>
      </c>
      <c r="J633" s="180">
        <f>(J630/J612)*BC79</f>
        <v>0</v>
      </c>
      <c r="N633" s="199" t="s">
        <v>632</v>
      </c>
    </row>
    <row r="634" spans="1:14" ht="12.65" customHeight="1">
      <c r="A634" s="196">
        <v>8490</v>
      </c>
      <c r="B634" s="200" t="s">
        <v>633</v>
      </c>
      <c r="C634" s="180">
        <f>BI71</f>
        <v>0</v>
      </c>
      <c r="D634" s="180">
        <f>(D615/D612)*BI76</f>
        <v>0</v>
      </c>
      <c r="E634" s="180">
        <f>(E623/E612)*SUM(C634:D634)</f>
        <v>0</v>
      </c>
      <c r="F634" s="180">
        <f>(F624/F612)*BI64</f>
        <v>0</v>
      </c>
      <c r="G634" s="180">
        <f>(G625/G612)*BI77</f>
        <v>0</v>
      </c>
      <c r="H634" s="180">
        <f>(H628/H612)*BI60</f>
        <v>0</v>
      </c>
      <c r="I634" s="180">
        <f>(I629/I612)*BI78</f>
        <v>0</v>
      </c>
      <c r="J634" s="180">
        <f>(J630/J612)*BI79</f>
        <v>0</v>
      </c>
      <c r="N634" s="199" t="s">
        <v>634</v>
      </c>
    </row>
    <row r="635" spans="1:14" ht="12.65" customHeight="1">
      <c r="A635" s="196">
        <v>8530</v>
      </c>
      <c r="B635" s="200" t="s">
        <v>635</v>
      </c>
      <c r="C635" s="180">
        <f>BK71</f>
        <v>1034291</v>
      </c>
      <c r="D635" s="180">
        <f>(D615/D612)*BK76</f>
        <v>0</v>
      </c>
      <c r="E635" s="180">
        <f>(E623/E612)*SUM(C635:D635)</f>
        <v>97882.832623542476</v>
      </c>
      <c r="F635" s="180">
        <f>(F624/F612)*BK64</f>
        <v>972.43424496148896</v>
      </c>
      <c r="G635" s="180">
        <f>(G625/G612)*BK77</f>
        <v>0</v>
      </c>
      <c r="H635" s="180">
        <f>(H628/H612)*BK60</f>
        <v>31470.301620435614</v>
      </c>
      <c r="I635" s="180">
        <f>(I629/I612)*BK78</f>
        <v>0</v>
      </c>
      <c r="J635" s="180">
        <f>(J630/J612)*BK79</f>
        <v>0</v>
      </c>
      <c r="N635" s="199" t="s">
        <v>636</v>
      </c>
    </row>
    <row r="636" spans="1:14" ht="12.65" customHeight="1">
      <c r="A636" s="196">
        <v>8480</v>
      </c>
      <c r="B636" s="200" t="s">
        <v>637</v>
      </c>
      <c r="C636" s="180">
        <f>BH71</f>
        <v>835434</v>
      </c>
      <c r="D636" s="180">
        <f>(D615/D612)*BH76</f>
        <v>9672.4129106818564</v>
      </c>
      <c r="E636" s="180">
        <f>(E623/E612)*SUM(C636:D636)</f>
        <v>79978.854658909957</v>
      </c>
      <c r="F636" s="180">
        <f>(F624/F612)*BH64</f>
        <v>12768.902011617773</v>
      </c>
      <c r="G636" s="180">
        <f>(G625/G612)*BH77</f>
        <v>0</v>
      </c>
      <c r="H636" s="180">
        <f>(H628/H612)*BH60</f>
        <v>12819.288139209164</v>
      </c>
      <c r="I636" s="180">
        <f>(I629/I612)*BH78</f>
        <v>6640.4483094300913</v>
      </c>
      <c r="J636" s="180">
        <f>(J630/J612)*BH79</f>
        <v>0</v>
      </c>
      <c r="N636" s="199" t="s">
        <v>638</v>
      </c>
    </row>
    <row r="637" spans="1:14" ht="12.65" customHeight="1">
      <c r="A637" s="196">
        <v>8560</v>
      </c>
      <c r="B637" s="200" t="s">
        <v>147</v>
      </c>
      <c r="C637" s="180">
        <f>BL71</f>
        <v>0</v>
      </c>
      <c r="D637" s="180">
        <f>(D615/D612)*BL76</f>
        <v>0</v>
      </c>
      <c r="E637" s="180">
        <f>(E623/E612)*SUM(C637:D637)</f>
        <v>0</v>
      </c>
      <c r="F637" s="180">
        <f>(F624/F612)*BL64</f>
        <v>0</v>
      </c>
      <c r="G637" s="180">
        <f>(G625/G612)*BL77</f>
        <v>0</v>
      </c>
      <c r="H637" s="180">
        <f>(H628/H612)*BL60</f>
        <v>0</v>
      </c>
      <c r="I637" s="180">
        <f>(I629/I612)*BL78</f>
        <v>0</v>
      </c>
      <c r="J637" s="180">
        <f>(J630/J612)*BL79</f>
        <v>0</v>
      </c>
      <c r="N637" s="199" t="s">
        <v>639</v>
      </c>
    </row>
    <row r="638" spans="1:14" ht="12.65" customHeight="1">
      <c r="A638" s="196">
        <v>8590</v>
      </c>
      <c r="B638" s="200" t="s">
        <v>640</v>
      </c>
      <c r="C638" s="180">
        <f>BM71</f>
        <v>0</v>
      </c>
      <c r="D638" s="180">
        <f>(D615/D612)*BM76</f>
        <v>0</v>
      </c>
      <c r="E638" s="180">
        <f>(E623/E612)*SUM(C638:D638)</f>
        <v>0</v>
      </c>
      <c r="F638" s="180">
        <f>(F624/F612)*BM64</f>
        <v>0</v>
      </c>
      <c r="G638" s="180">
        <f>(G625/G612)*BM77</f>
        <v>0</v>
      </c>
      <c r="H638" s="180">
        <f>(H628/H612)*BM60</f>
        <v>0</v>
      </c>
      <c r="I638" s="180">
        <f>(I629/I612)*BM78</f>
        <v>0</v>
      </c>
      <c r="J638" s="180">
        <f>(J630/J612)*BM79</f>
        <v>0</v>
      </c>
      <c r="N638" s="199" t="s">
        <v>641</v>
      </c>
    </row>
    <row r="639" spans="1:14" ht="12.65" customHeight="1">
      <c r="A639" s="196">
        <v>8660</v>
      </c>
      <c r="B639" s="200" t="s">
        <v>642</v>
      </c>
      <c r="C639" s="180">
        <f>BS71</f>
        <v>0</v>
      </c>
      <c r="D639" s="180">
        <f>(D615/D612)*BS76</f>
        <v>0</v>
      </c>
      <c r="E639" s="180">
        <f>(E623/E612)*SUM(C639:D639)</f>
        <v>0</v>
      </c>
      <c r="F639" s="180">
        <f>(F624/F612)*BS64</f>
        <v>0</v>
      </c>
      <c r="G639" s="180">
        <f>(G625/G612)*BS77</f>
        <v>0</v>
      </c>
      <c r="H639" s="180">
        <f>(H628/H612)*BS60</f>
        <v>0</v>
      </c>
      <c r="I639" s="180">
        <f>(I629/I612)*BS78</f>
        <v>0</v>
      </c>
      <c r="J639" s="180">
        <f>(J630/J612)*BS79</f>
        <v>0</v>
      </c>
      <c r="N639" s="199" t="s">
        <v>643</v>
      </c>
    </row>
    <row r="640" spans="1:14" ht="12.65" customHeight="1">
      <c r="A640" s="196">
        <v>8670</v>
      </c>
      <c r="B640" s="200" t="s">
        <v>644</v>
      </c>
      <c r="C640" s="180">
        <f>BT71</f>
        <v>0</v>
      </c>
      <c r="D640" s="180">
        <f>(D615/D612)*BT76</f>
        <v>0</v>
      </c>
      <c r="E640" s="180">
        <f>(E623/E612)*SUM(C640:D640)</f>
        <v>0</v>
      </c>
      <c r="F640" s="180">
        <f>(F624/F612)*BT64</f>
        <v>0</v>
      </c>
      <c r="G640" s="180">
        <f>(G625/G612)*BT77</f>
        <v>0</v>
      </c>
      <c r="H640" s="180">
        <f>(H628/H612)*BT60</f>
        <v>0</v>
      </c>
      <c r="I640" s="180">
        <f>(I629/I612)*BT78</f>
        <v>0</v>
      </c>
      <c r="J640" s="180">
        <f>(J630/J612)*BT79</f>
        <v>0</v>
      </c>
      <c r="N640" s="199" t="s">
        <v>645</v>
      </c>
    </row>
    <row r="641" spans="1:14" ht="12.65" customHeight="1">
      <c r="A641" s="196">
        <v>8680</v>
      </c>
      <c r="B641" s="200" t="s">
        <v>646</v>
      </c>
      <c r="C641" s="180">
        <f>BU71</f>
        <v>0</v>
      </c>
      <c r="D641" s="180">
        <f>(D615/D612)*BU76</f>
        <v>0</v>
      </c>
      <c r="E641" s="180">
        <f>(E623/E612)*SUM(C641:D641)</f>
        <v>0</v>
      </c>
      <c r="F641" s="180">
        <f>(F624/F612)*BU64</f>
        <v>0</v>
      </c>
      <c r="G641" s="180">
        <f>(G625/G612)*BU77</f>
        <v>0</v>
      </c>
      <c r="H641" s="180">
        <f>(H628/H612)*BU60</f>
        <v>0</v>
      </c>
      <c r="I641" s="180">
        <f>(I629/I612)*BU78</f>
        <v>0</v>
      </c>
      <c r="J641" s="180">
        <f>(J630/J612)*BU79</f>
        <v>0</v>
      </c>
      <c r="N641" s="199" t="s">
        <v>647</v>
      </c>
    </row>
    <row r="642" spans="1:14" ht="12.65" customHeight="1">
      <c r="A642" s="196">
        <v>8690</v>
      </c>
      <c r="B642" s="200" t="s">
        <v>648</v>
      </c>
      <c r="C642" s="180">
        <f>BV71</f>
        <v>217369</v>
      </c>
      <c r="D642" s="180">
        <f>(D615/D612)*BV76</f>
        <v>57601.384348687468</v>
      </c>
      <c r="E642" s="180">
        <f>(E623/E612)*SUM(C642:D642)</f>
        <v>26022.541149090266</v>
      </c>
      <c r="F642" s="180">
        <f>(F624/F612)*BV64</f>
        <v>215.7534885646478</v>
      </c>
      <c r="G642" s="180">
        <f>(G625/G612)*BV77</f>
        <v>0</v>
      </c>
      <c r="H642" s="180">
        <f>(H628/H612)*BV60</f>
        <v>16181.724372444356</v>
      </c>
      <c r="I642" s="180">
        <f>(I629/I612)*BV78</f>
        <v>39493.192577136862</v>
      </c>
      <c r="J642" s="180">
        <f>(J630/J612)*BV79</f>
        <v>0</v>
      </c>
      <c r="N642" s="199" t="s">
        <v>649</v>
      </c>
    </row>
    <row r="643" spans="1:14" ht="12.65" customHeight="1">
      <c r="A643" s="196">
        <v>8700</v>
      </c>
      <c r="B643" s="200" t="s">
        <v>650</v>
      </c>
      <c r="C643" s="180">
        <f>BW71</f>
        <v>0</v>
      </c>
      <c r="D643" s="180">
        <f>(D615/D612)*BW76</f>
        <v>0</v>
      </c>
      <c r="E643" s="180">
        <f>(E623/E612)*SUM(C643:D643)</f>
        <v>0</v>
      </c>
      <c r="F643" s="180">
        <f>(F624/F612)*BW64</f>
        <v>0</v>
      </c>
      <c r="G643" s="180">
        <f>(G625/G612)*BW77</f>
        <v>0</v>
      </c>
      <c r="H643" s="180">
        <f>(H628/H612)*BW60</f>
        <v>0</v>
      </c>
      <c r="I643" s="180">
        <f>(I629/I612)*BW78</f>
        <v>0</v>
      </c>
      <c r="J643" s="180">
        <f>(J630/J612)*BW79</f>
        <v>0</v>
      </c>
      <c r="N643" s="199" t="s">
        <v>651</v>
      </c>
    </row>
    <row r="644" spans="1:14" ht="12.65" customHeight="1">
      <c r="A644" s="196">
        <v>8710</v>
      </c>
      <c r="B644" s="200" t="s">
        <v>652</v>
      </c>
      <c r="C644" s="180">
        <f>BX71</f>
        <v>0</v>
      </c>
      <c r="D644" s="180">
        <f>(D615/D612)*BX76</f>
        <v>0</v>
      </c>
      <c r="E644" s="180">
        <f>(E623/E612)*SUM(C644:D644)</f>
        <v>0</v>
      </c>
      <c r="F644" s="180">
        <f>(F624/F612)*BX64</f>
        <v>0</v>
      </c>
      <c r="G644" s="180">
        <f>(G625/G612)*BX77</f>
        <v>0</v>
      </c>
      <c r="H644" s="180">
        <f>(H628/H612)*BX60</f>
        <v>0</v>
      </c>
      <c r="I644" s="180">
        <f>(I629/I612)*BX78</f>
        <v>0</v>
      </c>
      <c r="J644" s="180">
        <f>(J630/J612)*BX79</f>
        <v>0</v>
      </c>
      <c r="K644" s="180">
        <f>SUM(C631:J644)</f>
        <v>2640130.9068660326</v>
      </c>
      <c r="N644" s="199" t="s">
        <v>653</v>
      </c>
    </row>
    <row r="645" spans="1:14" ht="12.65" customHeight="1">
      <c r="A645" s="196">
        <v>8720</v>
      </c>
      <c r="B645" s="200" t="s">
        <v>654</v>
      </c>
      <c r="C645" s="180">
        <f>BY71</f>
        <v>294752</v>
      </c>
      <c r="D645" s="180">
        <f>(D615/D612)*BY76</f>
        <v>6034.4307412910684</v>
      </c>
      <c r="E645" s="180">
        <f>(E623/E612)*SUM(C645:D645)</f>
        <v>28465.710187638244</v>
      </c>
      <c r="F645" s="180">
        <f>(F624/F612)*BY64</f>
        <v>115.93748670087592</v>
      </c>
      <c r="G645" s="180">
        <f>(G625/G612)*BY77</f>
        <v>0</v>
      </c>
      <c r="H645" s="180">
        <f>(H628/H612)*BY60</f>
        <v>8931.471244530976</v>
      </c>
      <c r="I645" s="180">
        <f>(I629/I612)*BY78</f>
        <v>4124.0678974355305</v>
      </c>
      <c r="J645" s="180">
        <f>(J630/J612)*BY79</f>
        <v>0</v>
      </c>
      <c r="K645" s="180">
        <v>0</v>
      </c>
      <c r="N645" s="199" t="s">
        <v>655</v>
      </c>
    </row>
    <row r="646" spans="1:14" ht="12.65" customHeight="1">
      <c r="A646" s="196">
        <v>8730</v>
      </c>
      <c r="B646" s="200" t="s">
        <v>656</v>
      </c>
      <c r="C646" s="180">
        <f>BZ71</f>
        <v>0</v>
      </c>
      <c r="D646" s="180">
        <f>(D615/D612)*BZ76</f>
        <v>0</v>
      </c>
      <c r="E646" s="180">
        <f>(E623/E612)*SUM(C646:D646)</f>
        <v>0</v>
      </c>
      <c r="F646" s="180">
        <f>(F624/F612)*BZ64</f>
        <v>0</v>
      </c>
      <c r="G646" s="180">
        <f>(G625/G612)*BZ77</f>
        <v>0</v>
      </c>
      <c r="H646" s="180">
        <f>(H628/H612)*BZ60</f>
        <v>0</v>
      </c>
      <c r="I646" s="180">
        <f>(I629/I612)*BZ78</f>
        <v>0</v>
      </c>
      <c r="J646" s="180">
        <f>(J630/J612)*BZ79</f>
        <v>0</v>
      </c>
      <c r="K646" s="180">
        <v>0</v>
      </c>
      <c r="N646" s="199" t="s">
        <v>657</v>
      </c>
    </row>
    <row r="647" spans="1:14" ht="12.65" customHeight="1">
      <c r="A647" s="196">
        <v>8740</v>
      </c>
      <c r="B647" s="200" t="s">
        <v>658</v>
      </c>
      <c r="C647" s="180">
        <f>CA71</f>
        <v>0</v>
      </c>
      <c r="D647" s="180">
        <f>(D615/D612)*CA76</f>
        <v>0</v>
      </c>
      <c r="E647" s="180">
        <f>(E623/E612)*SUM(C647:D647)</f>
        <v>0</v>
      </c>
      <c r="F647" s="180">
        <f>(F624/F612)*CA64</f>
        <v>0</v>
      </c>
      <c r="G647" s="180">
        <f>(G625/G612)*CA77</f>
        <v>0</v>
      </c>
      <c r="H647" s="180">
        <f>(H628/H612)*CA60</f>
        <v>0</v>
      </c>
      <c r="I647" s="180">
        <f>(I629/I612)*CA78</f>
        <v>0</v>
      </c>
      <c r="J647" s="180">
        <f>(J630/J612)*CA79</f>
        <v>0</v>
      </c>
      <c r="K647" s="180">
        <v>0</v>
      </c>
      <c r="L647" s="180">
        <f>SUM(C645:K647)</f>
        <v>342423.61755759671</v>
      </c>
      <c r="N647" s="199" t="s">
        <v>659</v>
      </c>
    </row>
    <row r="648" spans="1:14" ht="12.65" customHeight="1">
      <c r="A648" s="196"/>
      <c r="B648" s="196"/>
      <c r="C648" s="180">
        <f>SUM(C614:C647)</f>
        <v>7043476</v>
      </c>
      <c r="L648" s="262"/>
    </row>
    <row r="666" spans="1:14" ht="12.65" customHeight="1">
      <c r="C666" s="181" t="s">
        <v>660</v>
      </c>
      <c r="M666" s="181" t="s">
        <v>661</v>
      </c>
    </row>
    <row r="667" spans="1:14" ht="12.65" customHeight="1">
      <c r="C667" s="181" t="s">
        <v>590</v>
      </c>
      <c r="D667" s="181" t="s">
        <v>591</v>
      </c>
      <c r="E667" s="198" t="s">
        <v>592</v>
      </c>
      <c r="F667" s="181" t="s">
        <v>593</v>
      </c>
      <c r="G667" s="181" t="s">
        <v>594</v>
      </c>
      <c r="H667" s="181" t="s">
        <v>595</v>
      </c>
      <c r="I667" s="181" t="s">
        <v>596</v>
      </c>
      <c r="J667" s="181" t="s">
        <v>597</v>
      </c>
      <c r="K667" s="181" t="s">
        <v>598</v>
      </c>
      <c r="L667" s="198" t="s">
        <v>599</v>
      </c>
      <c r="M667" s="181" t="s">
        <v>662</v>
      </c>
    </row>
    <row r="668" spans="1:14" ht="12.65" customHeight="1">
      <c r="A668" s="196">
        <v>6010</v>
      </c>
      <c r="B668" s="198" t="s">
        <v>283</v>
      </c>
      <c r="C668" s="180">
        <f>C71</f>
        <v>0</v>
      </c>
      <c r="D668" s="180">
        <f>(D615/D612)*C76</f>
        <v>0</v>
      </c>
      <c r="E668" s="180">
        <f>(E623/E612)*SUM(C668:D668)</f>
        <v>0</v>
      </c>
      <c r="F668" s="180">
        <f>(F624/F612)*C64</f>
        <v>0</v>
      </c>
      <c r="G668" s="180">
        <f>(G625/G612)*C77</f>
        <v>0</v>
      </c>
      <c r="H668" s="180">
        <f>(H628/H612)*C60</f>
        <v>0</v>
      </c>
      <c r="I668" s="180">
        <f>(I629/I612)*C78</f>
        <v>0</v>
      </c>
      <c r="J668" s="180">
        <f>(J630/J612)*C79</f>
        <v>0</v>
      </c>
      <c r="K668" s="180">
        <f>(K644/K612)*C75</f>
        <v>0</v>
      </c>
      <c r="L668" s="180">
        <f>(L647/L612)*C80</f>
        <v>0</v>
      </c>
      <c r="M668" s="180">
        <f t="shared" ref="M668:M713" si="22">ROUND(SUM(D668:L668),0)</f>
        <v>0</v>
      </c>
      <c r="N668" s="198" t="s">
        <v>663</v>
      </c>
    </row>
    <row r="669" spans="1:14" ht="12.65" customHeight="1">
      <c r="A669" s="196">
        <v>6030</v>
      </c>
      <c r="B669" s="198" t="s">
        <v>284</v>
      </c>
      <c r="C669" s="180">
        <f>D71</f>
        <v>0</v>
      </c>
      <c r="D669" s="180">
        <f>(D615/D612)*D76</f>
        <v>0</v>
      </c>
      <c r="E669" s="180">
        <f>(E623/E612)*SUM(C669:D669)</f>
        <v>0</v>
      </c>
      <c r="F669" s="180">
        <f>(F624/F612)*D64</f>
        <v>0</v>
      </c>
      <c r="G669" s="180">
        <f>(G625/G612)*D77</f>
        <v>0</v>
      </c>
      <c r="H669" s="180">
        <f>(H628/H612)*D60</f>
        <v>0</v>
      </c>
      <c r="I669" s="180">
        <f>(I629/I612)*D78</f>
        <v>0</v>
      </c>
      <c r="J669" s="180">
        <f>(J630/J612)*D79</f>
        <v>0</v>
      </c>
      <c r="K669" s="180">
        <f>(K644/K612)*D75</f>
        <v>0</v>
      </c>
      <c r="L669" s="180">
        <f>(L647/L612)*D80</f>
        <v>0</v>
      </c>
      <c r="M669" s="180">
        <f t="shared" si="22"/>
        <v>0</v>
      </c>
      <c r="N669" s="198" t="s">
        <v>664</v>
      </c>
    </row>
    <row r="670" spans="1:14" ht="12.65" customHeight="1">
      <c r="A670" s="196">
        <v>6070</v>
      </c>
      <c r="B670" s="198" t="s">
        <v>665</v>
      </c>
      <c r="C670" s="180">
        <f>E71</f>
        <v>181973</v>
      </c>
      <c r="D670" s="180">
        <f>(D615/D612)*E76</f>
        <v>11404.785372296517</v>
      </c>
      <c r="E670" s="180">
        <f>(E623/E612)*SUM(C670:D670)</f>
        <v>18300.812245980891</v>
      </c>
      <c r="F670" s="180">
        <f>(F624/F612)*E64</f>
        <v>368.05006872792859</v>
      </c>
      <c r="G670" s="180">
        <f>(G625/G612)*E77</f>
        <v>17983.713798270204</v>
      </c>
      <c r="H670" s="180">
        <f>(H628/H612)*E60</f>
        <v>9036.5473768195752</v>
      </c>
      <c r="I670" s="180">
        <f>(I629/I612)*E78</f>
        <v>7828.7390595386341</v>
      </c>
      <c r="J670" s="180">
        <f>(J630/J612)*E79</f>
        <v>5497.9230906299081</v>
      </c>
      <c r="K670" s="180">
        <f>(K644/K612)*E75</f>
        <v>89968.169963296328</v>
      </c>
      <c r="L670" s="180">
        <f>(L647/L612)*E80</f>
        <v>9637.8435967773894</v>
      </c>
      <c r="M670" s="180">
        <f t="shared" si="22"/>
        <v>170027</v>
      </c>
      <c r="N670" s="198" t="s">
        <v>666</v>
      </c>
    </row>
    <row r="671" spans="1:14" ht="12.65" customHeight="1">
      <c r="A671" s="196">
        <v>6100</v>
      </c>
      <c r="B671" s="198" t="s">
        <v>667</v>
      </c>
      <c r="C671" s="180">
        <f>F71</f>
        <v>0</v>
      </c>
      <c r="D671" s="180">
        <f>(D615/D612)*F76</f>
        <v>0</v>
      </c>
      <c r="E671" s="180">
        <f>(E623/E612)*SUM(C671:D671)</f>
        <v>0</v>
      </c>
      <c r="F671" s="180">
        <f>(F624/F612)*F64</f>
        <v>0</v>
      </c>
      <c r="G671" s="180">
        <f>(G625/G612)*F77</f>
        <v>0</v>
      </c>
      <c r="H671" s="180">
        <f>(H628/H612)*F60</f>
        <v>0</v>
      </c>
      <c r="I671" s="180">
        <f>(I629/I612)*F78</f>
        <v>0</v>
      </c>
      <c r="J671" s="180">
        <f>(J630/J612)*F79</f>
        <v>0</v>
      </c>
      <c r="K671" s="180">
        <f>(K644/K612)*F75</f>
        <v>0</v>
      </c>
      <c r="L671" s="180">
        <f>(L647/L612)*F80</f>
        <v>0</v>
      </c>
      <c r="M671" s="180">
        <f t="shared" si="22"/>
        <v>0</v>
      </c>
      <c r="N671" s="198" t="s">
        <v>668</v>
      </c>
    </row>
    <row r="672" spans="1:14" ht="12.65" customHeight="1">
      <c r="A672" s="196">
        <v>6120</v>
      </c>
      <c r="B672" s="198" t="s">
        <v>669</v>
      </c>
      <c r="C672" s="180">
        <f>G71</f>
        <v>0</v>
      </c>
      <c r="D672" s="180">
        <f>(D615/D612)*G76</f>
        <v>0</v>
      </c>
      <c r="E672" s="180">
        <f>(E623/E612)*SUM(C672:D672)</f>
        <v>0</v>
      </c>
      <c r="F672" s="180">
        <f>(F624/F612)*G64</f>
        <v>0</v>
      </c>
      <c r="G672" s="180">
        <f>(G625/G612)*G77</f>
        <v>0</v>
      </c>
      <c r="H672" s="180">
        <f>(H628/H612)*G60</f>
        <v>0</v>
      </c>
      <c r="I672" s="180">
        <f>(I629/I612)*G78</f>
        <v>0</v>
      </c>
      <c r="J672" s="180">
        <f>(J630/J612)*G79</f>
        <v>0</v>
      </c>
      <c r="K672" s="180">
        <f>(K644/K612)*G75</f>
        <v>0</v>
      </c>
      <c r="L672" s="180">
        <f>(L647/L612)*G80</f>
        <v>0</v>
      </c>
      <c r="M672" s="180">
        <f t="shared" si="22"/>
        <v>0</v>
      </c>
      <c r="N672" s="198" t="s">
        <v>670</v>
      </c>
    </row>
    <row r="673" spans="1:14" ht="12.65" customHeight="1">
      <c r="A673" s="196">
        <v>6140</v>
      </c>
      <c r="B673" s="198" t="s">
        <v>671</v>
      </c>
      <c r="C673" s="180">
        <f>H71</f>
        <v>0</v>
      </c>
      <c r="D673" s="180">
        <f>(D615/D612)*H76</f>
        <v>0</v>
      </c>
      <c r="E673" s="180">
        <f>(E623/E612)*SUM(C673:D673)</f>
        <v>0</v>
      </c>
      <c r="F673" s="180">
        <f>(F624/F612)*H64</f>
        <v>0</v>
      </c>
      <c r="G673" s="180">
        <f>(G625/G612)*H77</f>
        <v>0</v>
      </c>
      <c r="H673" s="180">
        <f>(H628/H612)*H60</f>
        <v>0</v>
      </c>
      <c r="I673" s="180">
        <f>(I629/I612)*H78</f>
        <v>0</v>
      </c>
      <c r="J673" s="180">
        <f>(J630/J612)*H79</f>
        <v>0</v>
      </c>
      <c r="K673" s="180">
        <f>(K644/K612)*H75</f>
        <v>0</v>
      </c>
      <c r="L673" s="180">
        <f>(L647/L612)*H80</f>
        <v>0</v>
      </c>
      <c r="M673" s="180">
        <f t="shared" si="22"/>
        <v>0</v>
      </c>
      <c r="N673" s="198" t="s">
        <v>672</v>
      </c>
    </row>
    <row r="674" spans="1:14" ht="12.65" customHeight="1">
      <c r="A674" s="196">
        <v>6150</v>
      </c>
      <c r="B674" s="198" t="s">
        <v>673</v>
      </c>
      <c r="C674" s="180">
        <f>I71</f>
        <v>0</v>
      </c>
      <c r="D674" s="180">
        <f>(D615/D612)*I76</f>
        <v>0</v>
      </c>
      <c r="E674" s="180">
        <f>(E623/E612)*SUM(C674:D674)</f>
        <v>0</v>
      </c>
      <c r="F674" s="180">
        <f>(F624/F612)*I64</f>
        <v>0</v>
      </c>
      <c r="G674" s="180">
        <f>(G625/G612)*I77</f>
        <v>0</v>
      </c>
      <c r="H674" s="180">
        <f>(H628/H612)*I60</f>
        <v>0</v>
      </c>
      <c r="I674" s="180">
        <f>(I629/I612)*I78</f>
        <v>0</v>
      </c>
      <c r="J674" s="180">
        <f>(J630/J612)*I79</f>
        <v>0</v>
      </c>
      <c r="K674" s="180">
        <f>(K644/K612)*I75</f>
        <v>0</v>
      </c>
      <c r="L674" s="180">
        <f>(L647/L612)*I80</f>
        <v>0</v>
      </c>
      <c r="M674" s="180">
        <f t="shared" si="22"/>
        <v>0</v>
      </c>
      <c r="N674" s="198" t="s">
        <v>674</v>
      </c>
    </row>
    <row r="675" spans="1:14" ht="12.65" customHeight="1">
      <c r="A675" s="196">
        <v>6170</v>
      </c>
      <c r="B675" s="198" t="s">
        <v>99</v>
      </c>
      <c r="C675" s="180">
        <f>J71</f>
        <v>0</v>
      </c>
      <c r="D675" s="180">
        <f>(D615/D612)*J76</f>
        <v>0</v>
      </c>
      <c r="E675" s="180">
        <f>(E623/E612)*SUM(C675:D675)</f>
        <v>0</v>
      </c>
      <c r="F675" s="180">
        <f>(F624/F612)*J64</f>
        <v>0</v>
      </c>
      <c r="G675" s="180">
        <f>(G625/G612)*J77</f>
        <v>0</v>
      </c>
      <c r="H675" s="180">
        <f>(H628/H612)*J60</f>
        <v>0</v>
      </c>
      <c r="I675" s="180">
        <f>(I629/I612)*J78</f>
        <v>0</v>
      </c>
      <c r="J675" s="180">
        <f>(J630/J612)*J79</f>
        <v>0</v>
      </c>
      <c r="K675" s="180">
        <f>(K644/K612)*J75</f>
        <v>0</v>
      </c>
      <c r="L675" s="180">
        <f>(L647/L612)*J80</f>
        <v>0</v>
      </c>
      <c r="M675" s="180">
        <f t="shared" si="22"/>
        <v>0</v>
      </c>
      <c r="N675" s="198" t="s">
        <v>675</v>
      </c>
    </row>
    <row r="676" spans="1:14" ht="12.65" customHeight="1">
      <c r="A676" s="196">
        <v>6200</v>
      </c>
      <c r="B676" s="198" t="s">
        <v>288</v>
      </c>
      <c r="C676" s="180">
        <f>K71</f>
        <v>1197567</v>
      </c>
      <c r="D676" s="180">
        <f>(D615/D612)*K76</f>
        <v>128542.03665180782</v>
      </c>
      <c r="E676" s="180">
        <f>(E623/E612)*SUM(C676:D676)</f>
        <v>125499.79539138991</v>
      </c>
      <c r="F676" s="180">
        <f>(F624/F612)*K64</f>
        <v>5119.0173491909236</v>
      </c>
      <c r="G676" s="180">
        <f>(G625/G612)*K77</f>
        <v>294994.80052650115</v>
      </c>
      <c r="H676" s="180">
        <f>(H628/H612)*K60</f>
        <v>89997.707305185642</v>
      </c>
      <c r="I676" s="180">
        <f>(I629/I612)*K78</f>
        <v>88143.213875698377</v>
      </c>
      <c r="J676" s="180">
        <f>(J630/J612)*K79</f>
        <v>105511.42378824251</v>
      </c>
      <c r="K676" s="180">
        <f>(K644/K612)*K75</f>
        <v>147210.84484954012</v>
      </c>
      <c r="L676" s="180">
        <f>(L647/L612)*K80</f>
        <v>95930.164172574965</v>
      </c>
      <c r="M676" s="180">
        <f t="shared" si="22"/>
        <v>1080949</v>
      </c>
      <c r="N676" s="198" t="s">
        <v>676</v>
      </c>
    </row>
    <row r="677" spans="1:14" ht="12.65" customHeight="1">
      <c r="A677" s="196">
        <v>6210</v>
      </c>
      <c r="B677" s="198" t="s">
        <v>289</v>
      </c>
      <c r="C677" s="180">
        <f>L71</f>
        <v>3366505</v>
      </c>
      <c r="D677" s="180">
        <f>(D615/D612)*L76</f>
        <v>211031.83869902592</v>
      </c>
      <c r="E677" s="180">
        <f>(E623/E612)*SUM(C677:D677)</f>
        <v>338569.55110982695</v>
      </c>
      <c r="F677" s="180">
        <f>(F624/F612)*L64</f>
        <v>6808.754766308838</v>
      </c>
      <c r="G677" s="180">
        <f>(G625/G612)*L77</f>
        <v>332578.35536686314</v>
      </c>
      <c r="H677" s="180">
        <f>(H628/H612)*L60</f>
        <v>167176.12647116213</v>
      </c>
      <c r="I677" s="180">
        <f>(I629/I612)*L78</f>
        <v>144761.77314557601</v>
      </c>
      <c r="J677" s="180">
        <f>(J630/J612)*L79</f>
        <v>101719.81582264326</v>
      </c>
      <c r="K677" s="180">
        <f>(K644/K612)*L75</f>
        <v>180808.14185613193</v>
      </c>
      <c r="L677" s="180">
        <f>(L647/L612)*L80</f>
        <v>178300.10654038173</v>
      </c>
      <c r="M677" s="180">
        <f t="shared" si="22"/>
        <v>1661754</v>
      </c>
      <c r="N677" s="198" t="s">
        <v>677</v>
      </c>
    </row>
    <row r="678" spans="1:14" ht="12.65" customHeight="1">
      <c r="A678" s="196">
        <v>6330</v>
      </c>
      <c r="B678" s="198" t="s">
        <v>678</v>
      </c>
      <c r="C678" s="180">
        <f>M71</f>
        <v>0</v>
      </c>
      <c r="D678" s="180">
        <f>(D615/D612)*M76</f>
        <v>0</v>
      </c>
      <c r="E678" s="180">
        <f>(E623/E612)*SUM(C678:D678)</f>
        <v>0</v>
      </c>
      <c r="F678" s="180">
        <f>(F624/F612)*M64</f>
        <v>0</v>
      </c>
      <c r="G678" s="180">
        <f>(G625/G612)*M77</f>
        <v>0</v>
      </c>
      <c r="H678" s="180">
        <f>(H628/H612)*M60</f>
        <v>0</v>
      </c>
      <c r="I678" s="180">
        <f>(I629/I612)*M78</f>
        <v>0</v>
      </c>
      <c r="J678" s="180">
        <f>(J630/J612)*M79</f>
        <v>0</v>
      </c>
      <c r="K678" s="180">
        <f>(K644/K612)*M75</f>
        <v>0</v>
      </c>
      <c r="L678" s="180">
        <f>(L647/L612)*M80</f>
        <v>0</v>
      </c>
      <c r="M678" s="180">
        <f t="shared" si="22"/>
        <v>0</v>
      </c>
      <c r="N678" s="198" t="s">
        <v>679</v>
      </c>
    </row>
    <row r="679" spans="1:14" ht="12.65" customHeight="1">
      <c r="A679" s="196">
        <v>6400</v>
      </c>
      <c r="B679" s="198" t="s">
        <v>680</v>
      </c>
      <c r="C679" s="180">
        <f>N71</f>
        <v>0</v>
      </c>
      <c r="D679" s="180">
        <f>(D615/D612)*N76</f>
        <v>0</v>
      </c>
      <c r="E679" s="180">
        <f>(E623/E612)*SUM(C679:D679)</f>
        <v>0</v>
      </c>
      <c r="F679" s="180">
        <f>(F624/F612)*N64</f>
        <v>0</v>
      </c>
      <c r="G679" s="180">
        <f>(G625/G612)*N77</f>
        <v>0</v>
      </c>
      <c r="H679" s="180">
        <f>(H628/H612)*N60</f>
        <v>0</v>
      </c>
      <c r="I679" s="180">
        <f>(I629/I612)*N78</f>
        <v>0</v>
      </c>
      <c r="J679" s="180">
        <f>(J630/J612)*N79</f>
        <v>0</v>
      </c>
      <c r="K679" s="180">
        <f>(K644/K612)*N75</f>
        <v>0</v>
      </c>
      <c r="L679" s="180">
        <f>(L647/L612)*N80</f>
        <v>0</v>
      </c>
      <c r="M679" s="180">
        <f t="shared" si="22"/>
        <v>0</v>
      </c>
      <c r="N679" s="198" t="s">
        <v>681</v>
      </c>
    </row>
    <row r="680" spans="1:14" ht="12.65" customHeight="1">
      <c r="A680" s="196">
        <v>7010</v>
      </c>
      <c r="B680" s="198" t="s">
        <v>682</v>
      </c>
      <c r="C680" s="180">
        <f>O71</f>
        <v>0</v>
      </c>
      <c r="D680" s="180">
        <f>(D615/D612)*O76</f>
        <v>0</v>
      </c>
      <c r="E680" s="180">
        <f>(E623/E612)*SUM(C680:D680)</f>
        <v>0</v>
      </c>
      <c r="F680" s="180">
        <f>(F624/F612)*O64</f>
        <v>0</v>
      </c>
      <c r="G680" s="180">
        <f>(G625/G612)*O77</f>
        <v>0</v>
      </c>
      <c r="H680" s="180">
        <f>(H628/H612)*O60</f>
        <v>0</v>
      </c>
      <c r="I680" s="180">
        <f>(I629/I612)*O78</f>
        <v>0</v>
      </c>
      <c r="J680" s="180">
        <f>(J630/J612)*O79</f>
        <v>0</v>
      </c>
      <c r="K680" s="180">
        <f>(K644/K612)*O75</f>
        <v>0</v>
      </c>
      <c r="L680" s="180">
        <f>(L647/L612)*O80</f>
        <v>0</v>
      </c>
      <c r="M680" s="180">
        <f t="shared" si="22"/>
        <v>0</v>
      </c>
      <c r="N680" s="198" t="s">
        <v>683</v>
      </c>
    </row>
    <row r="681" spans="1:14" ht="12.65" customHeight="1">
      <c r="A681" s="196">
        <v>7020</v>
      </c>
      <c r="B681" s="198" t="s">
        <v>684</v>
      </c>
      <c r="C681" s="180">
        <f>P71</f>
        <v>0</v>
      </c>
      <c r="D681" s="180">
        <f>(D615/D612)*P76</f>
        <v>0</v>
      </c>
      <c r="E681" s="180">
        <f>(E623/E612)*SUM(C681:D681)</f>
        <v>0</v>
      </c>
      <c r="F681" s="180">
        <f>(F624/F612)*P64</f>
        <v>0</v>
      </c>
      <c r="G681" s="180">
        <f>(G625/G612)*P77</f>
        <v>0</v>
      </c>
      <c r="H681" s="180">
        <f>(H628/H612)*P60</f>
        <v>0</v>
      </c>
      <c r="I681" s="180">
        <f>(I629/I612)*P78</f>
        <v>0</v>
      </c>
      <c r="J681" s="180">
        <f>(J630/J612)*P79</f>
        <v>0</v>
      </c>
      <c r="K681" s="180">
        <f>(K644/K612)*P75</f>
        <v>0</v>
      </c>
      <c r="L681" s="180">
        <f>(L647/L612)*P80</f>
        <v>0</v>
      </c>
      <c r="M681" s="180">
        <f t="shared" si="22"/>
        <v>0</v>
      </c>
      <c r="N681" s="198" t="s">
        <v>685</v>
      </c>
    </row>
    <row r="682" spans="1:14" ht="12.65" customHeight="1">
      <c r="A682" s="196">
        <v>7030</v>
      </c>
      <c r="B682" s="198" t="s">
        <v>686</v>
      </c>
      <c r="C682" s="180">
        <f>Q71</f>
        <v>0</v>
      </c>
      <c r="D682" s="180">
        <f>(D615/D612)*Q76</f>
        <v>0</v>
      </c>
      <c r="E682" s="180">
        <f>(E623/E612)*SUM(C682:D682)</f>
        <v>0</v>
      </c>
      <c r="F682" s="180">
        <f>(F624/F612)*Q64</f>
        <v>0</v>
      </c>
      <c r="G682" s="180">
        <f>(G625/G612)*Q77</f>
        <v>0</v>
      </c>
      <c r="H682" s="180">
        <f>(H628/H612)*Q60</f>
        <v>0</v>
      </c>
      <c r="I682" s="180">
        <f>(I629/I612)*Q78</f>
        <v>0</v>
      </c>
      <c r="J682" s="180">
        <f>(J630/J612)*Q79</f>
        <v>0</v>
      </c>
      <c r="K682" s="180">
        <f>(K644/K612)*Q75</f>
        <v>0</v>
      </c>
      <c r="L682" s="180">
        <f>(L647/L612)*Q80</f>
        <v>0</v>
      </c>
      <c r="M682" s="180">
        <f t="shared" si="22"/>
        <v>0</v>
      </c>
      <c r="N682" s="198" t="s">
        <v>687</v>
      </c>
    </row>
    <row r="683" spans="1:14" ht="12.65" customHeight="1">
      <c r="A683" s="196">
        <v>7040</v>
      </c>
      <c r="B683" s="198" t="s">
        <v>107</v>
      </c>
      <c r="C683" s="180">
        <f>R71</f>
        <v>0</v>
      </c>
      <c r="D683" s="180">
        <f>(D615/D612)*R76</f>
        <v>0</v>
      </c>
      <c r="E683" s="180">
        <f>(E623/E612)*SUM(C683:D683)</f>
        <v>0</v>
      </c>
      <c r="F683" s="180">
        <f>(F624/F612)*R64</f>
        <v>0</v>
      </c>
      <c r="G683" s="180">
        <f>(G625/G612)*R77</f>
        <v>0</v>
      </c>
      <c r="H683" s="180">
        <f>(H628/H612)*R60</f>
        <v>0</v>
      </c>
      <c r="I683" s="180">
        <f>(I629/I612)*R78</f>
        <v>0</v>
      </c>
      <c r="J683" s="180">
        <f>(J630/J612)*R79</f>
        <v>0</v>
      </c>
      <c r="K683" s="180">
        <f>(K644/K612)*R75</f>
        <v>0</v>
      </c>
      <c r="L683" s="180">
        <f>(L647/L612)*R80</f>
        <v>0</v>
      </c>
      <c r="M683" s="180">
        <f t="shared" si="22"/>
        <v>0</v>
      </c>
      <c r="N683" s="198" t="s">
        <v>688</v>
      </c>
    </row>
    <row r="684" spans="1:14" ht="12.65" customHeight="1">
      <c r="A684" s="196">
        <v>7050</v>
      </c>
      <c r="B684" s="198" t="s">
        <v>689</v>
      </c>
      <c r="C684" s="180">
        <f>S71</f>
        <v>0</v>
      </c>
      <c r="D684" s="180">
        <f>(D615/D612)*S76</f>
        <v>0</v>
      </c>
      <c r="E684" s="180">
        <f>(E623/E612)*SUM(C684:D684)</f>
        <v>0</v>
      </c>
      <c r="F684" s="180">
        <f>(F624/F612)*S64</f>
        <v>3994.2179220030171</v>
      </c>
      <c r="G684" s="180">
        <f>(G625/G612)*S77</f>
        <v>0</v>
      </c>
      <c r="H684" s="180">
        <f>(H628/H612)*S60</f>
        <v>0</v>
      </c>
      <c r="I684" s="180">
        <f>(I629/I612)*S78</f>
        <v>0</v>
      </c>
      <c r="J684" s="180">
        <f>(J630/J612)*S79</f>
        <v>20.138912419889774</v>
      </c>
      <c r="K684" s="180">
        <f>(K644/K612)*S75</f>
        <v>57704.009041774974</v>
      </c>
      <c r="L684" s="180">
        <f>(L647/L612)*S80</f>
        <v>0</v>
      </c>
      <c r="M684" s="180">
        <f t="shared" si="22"/>
        <v>61718</v>
      </c>
      <c r="N684" s="198" t="s">
        <v>690</v>
      </c>
    </row>
    <row r="685" spans="1:14" ht="12.65" customHeight="1">
      <c r="A685" s="196">
        <v>7060</v>
      </c>
      <c r="B685" s="198" t="s">
        <v>691</v>
      </c>
      <c r="C685" s="180">
        <f>T71</f>
        <v>0</v>
      </c>
      <c r="D685" s="180">
        <f>(D615/D612)*T76</f>
        <v>0</v>
      </c>
      <c r="E685" s="180">
        <f>(E623/E612)*SUM(C685:D685)</f>
        <v>0</v>
      </c>
      <c r="F685" s="180">
        <f>(F624/F612)*T64</f>
        <v>0</v>
      </c>
      <c r="G685" s="180">
        <f>(G625/G612)*T77</f>
        <v>0</v>
      </c>
      <c r="H685" s="180">
        <f>(H628/H612)*T60</f>
        <v>0</v>
      </c>
      <c r="I685" s="180">
        <f>(I629/I612)*T78</f>
        <v>0</v>
      </c>
      <c r="J685" s="180">
        <f>(J630/J612)*T79</f>
        <v>0</v>
      </c>
      <c r="K685" s="180">
        <f>(K644/K612)*T75</f>
        <v>0</v>
      </c>
      <c r="L685" s="180">
        <f>(L647/L612)*T80</f>
        <v>0</v>
      </c>
      <c r="M685" s="180">
        <f t="shared" si="22"/>
        <v>0</v>
      </c>
      <c r="N685" s="198" t="s">
        <v>692</v>
      </c>
    </row>
    <row r="686" spans="1:14" ht="12.65" customHeight="1">
      <c r="A686" s="196">
        <v>7070</v>
      </c>
      <c r="B686" s="198" t="s">
        <v>109</v>
      </c>
      <c r="C686" s="180">
        <f>U71</f>
        <v>748108</v>
      </c>
      <c r="D686" s="180">
        <f>(D615/D612)*U76</f>
        <v>27111.629024269441</v>
      </c>
      <c r="E686" s="180">
        <f>(E623/E612)*SUM(C686:D686)</f>
        <v>73364.936168126049</v>
      </c>
      <c r="F686" s="180">
        <f>(F624/F612)*U64</f>
        <v>15106.10570061904</v>
      </c>
      <c r="G686" s="180">
        <f>(G625/G612)*U77</f>
        <v>0</v>
      </c>
      <c r="H686" s="180">
        <f>(H628/H612)*U60</f>
        <v>23431.977500357734</v>
      </c>
      <c r="I686" s="180">
        <f>(I629/I612)*U78</f>
        <v>18593.255266404256</v>
      </c>
      <c r="J686" s="180">
        <f>(J630/J612)*U79</f>
        <v>0</v>
      </c>
      <c r="K686" s="180">
        <f>(K644/K612)*U75</f>
        <v>329536.34438926465</v>
      </c>
      <c r="L686" s="180">
        <f>(L647/L612)*U80</f>
        <v>0</v>
      </c>
      <c r="M686" s="180">
        <f t="shared" si="22"/>
        <v>487144</v>
      </c>
      <c r="N686" s="198" t="s">
        <v>693</v>
      </c>
    </row>
    <row r="687" spans="1:14" ht="12.65" customHeight="1">
      <c r="A687" s="196">
        <v>7110</v>
      </c>
      <c r="B687" s="198" t="s">
        <v>694</v>
      </c>
      <c r="C687" s="180">
        <f>V71</f>
        <v>0</v>
      </c>
      <c r="D687" s="180">
        <f>(D615/D612)*V76</f>
        <v>0</v>
      </c>
      <c r="E687" s="180">
        <f>(E623/E612)*SUM(C687:D687)</f>
        <v>0</v>
      </c>
      <c r="F687" s="180">
        <f>(F624/F612)*V64</f>
        <v>0</v>
      </c>
      <c r="G687" s="180">
        <f>(G625/G612)*V77</f>
        <v>0</v>
      </c>
      <c r="H687" s="180">
        <f>(H628/H612)*V60</f>
        <v>0</v>
      </c>
      <c r="I687" s="180">
        <f>(I629/I612)*V78</f>
        <v>0</v>
      </c>
      <c r="J687" s="180">
        <f>(J630/J612)*V79</f>
        <v>0</v>
      </c>
      <c r="K687" s="180">
        <f>(K644/K612)*V75</f>
        <v>0</v>
      </c>
      <c r="L687" s="180">
        <f>(L647/L612)*V80</f>
        <v>0</v>
      </c>
      <c r="M687" s="180">
        <f t="shared" si="22"/>
        <v>0</v>
      </c>
      <c r="N687" s="198" t="s">
        <v>695</v>
      </c>
    </row>
    <row r="688" spans="1:14" ht="12.65" customHeight="1">
      <c r="A688" s="196">
        <v>7120</v>
      </c>
      <c r="B688" s="198" t="s">
        <v>696</v>
      </c>
      <c r="C688" s="180">
        <f>W71</f>
        <v>181750</v>
      </c>
      <c r="D688" s="180">
        <f>(D615/D612)*W76</f>
        <v>5254.8631335644714</v>
      </c>
      <c r="E688" s="180">
        <f>(E623/E612)*SUM(C688:D688)</f>
        <v>17697.694089855911</v>
      </c>
      <c r="F688" s="180">
        <f>(F624/F612)*W64</f>
        <v>5.6939712403388771</v>
      </c>
      <c r="G688" s="180">
        <f>(G625/G612)*W77</f>
        <v>0</v>
      </c>
      <c r="H688" s="180">
        <f>(H628/H612)*W60</f>
        <v>2101.5226457719941</v>
      </c>
      <c r="I688" s="180">
        <f>(I629/I612)*W78</f>
        <v>3634.7717062143656</v>
      </c>
      <c r="J688" s="180">
        <f>(J630/J612)*W79</f>
        <v>690.21545293622228</v>
      </c>
      <c r="K688" s="180">
        <f>(K644/K612)*W75</f>
        <v>43300.81343603252</v>
      </c>
      <c r="L688" s="180">
        <f>(L647/L612)*W80</f>
        <v>0</v>
      </c>
      <c r="M688" s="180">
        <f t="shared" si="22"/>
        <v>72686</v>
      </c>
      <c r="N688" s="198" t="s">
        <v>697</v>
      </c>
    </row>
    <row r="689" spans="1:14" ht="12.65" customHeight="1">
      <c r="A689" s="196">
        <v>7130</v>
      </c>
      <c r="B689" s="198" t="s">
        <v>698</v>
      </c>
      <c r="C689" s="180">
        <f>X71</f>
        <v>84039</v>
      </c>
      <c r="D689" s="180">
        <f>(D615/D612)*X76</f>
        <v>10163.251774806009</v>
      </c>
      <c r="E689" s="180">
        <f>(E623/E612)*SUM(C689:D689)</f>
        <v>8915.0763597808964</v>
      </c>
      <c r="F689" s="180">
        <f>(F624/F612)*X64</f>
        <v>383.48553293366655</v>
      </c>
      <c r="G689" s="180">
        <f>(G625/G612)*X77</f>
        <v>0</v>
      </c>
      <c r="H689" s="180">
        <f>(H628/H612)*X60</f>
        <v>4045.431093111089</v>
      </c>
      <c r="I689" s="180">
        <f>(I629/I612)*X78</f>
        <v>6989.9455888737803</v>
      </c>
      <c r="J689" s="180">
        <f>(J630/J612)*X79</f>
        <v>1340.1530810326649</v>
      </c>
      <c r="K689" s="180">
        <f>(K644/K612)*X75</f>
        <v>83912.57405253037</v>
      </c>
      <c r="L689" s="180">
        <f>(L647/L612)*X80</f>
        <v>0</v>
      </c>
      <c r="M689" s="180">
        <f t="shared" si="22"/>
        <v>115750</v>
      </c>
      <c r="N689" s="198" t="s">
        <v>699</v>
      </c>
    </row>
    <row r="690" spans="1:14" ht="12.65" customHeight="1">
      <c r="A690" s="196">
        <v>7140</v>
      </c>
      <c r="B690" s="198" t="s">
        <v>1250</v>
      </c>
      <c r="C690" s="180">
        <f>Y71</f>
        <v>379769</v>
      </c>
      <c r="D690" s="180">
        <f>(D615/D612)*Y76</f>
        <v>28093.30675251775</v>
      </c>
      <c r="E690" s="180">
        <f>(E623/E612)*SUM(C690:D690)</f>
        <v>38599.11563119918</v>
      </c>
      <c r="F690" s="180">
        <f>(F624/F612)*Y64</f>
        <v>400.63604871781979</v>
      </c>
      <c r="G690" s="180">
        <f>(G625/G612)*Y77</f>
        <v>0</v>
      </c>
      <c r="H690" s="180">
        <f>(H628/H612)*Y60</f>
        <v>11138.07002259157</v>
      </c>
      <c r="I690" s="180">
        <f>(I629/I612)*Y78</f>
        <v>19292.249825291634</v>
      </c>
      <c r="J690" s="180">
        <f>(J630/J612)*Y79</f>
        <v>3698.2366443797582</v>
      </c>
      <c r="K690" s="180">
        <f>(K644/K612)*Y75</f>
        <v>231710.20266111253</v>
      </c>
      <c r="L690" s="180">
        <f>(L647/L612)*Y80</f>
        <v>0</v>
      </c>
      <c r="M690" s="180">
        <f t="shared" si="22"/>
        <v>332932</v>
      </c>
      <c r="N690" s="198" t="s">
        <v>700</v>
      </c>
    </row>
    <row r="691" spans="1:14" ht="12.65" customHeight="1">
      <c r="A691" s="196">
        <v>7150</v>
      </c>
      <c r="B691" s="198" t="s">
        <v>701</v>
      </c>
      <c r="C691" s="180">
        <f>Z71</f>
        <v>0</v>
      </c>
      <c r="D691" s="180">
        <f>(D615/D612)*Z76</f>
        <v>0</v>
      </c>
      <c r="E691" s="180">
        <f>(E623/E612)*SUM(C691:D691)</f>
        <v>0</v>
      </c>
      <c r="F691" s="180">
        <f>(F624/F612)*Z64</f>
        <v>0</v>
      </c>
      <c r="G691" s="180">
        <f>(G625/G612)*Z77</f>
        <v>0</v>
      </c>
      <c r="H691" s="180">
        <f>(H628/H612)*Z60</f>
        <v>0</v>
      </c>
      <c r="I691" s="180">
        <f>(I629/I612)*Z78</f>
        <v>0</v>
      </c>
      <c r="J691" s="180">
        <f>(J630/J612)*Z79</f>
        <v>0</v>
      </c>
      <c r="K691" s="180">
        <f>(K644/K612)*Z75</f>
        <v>0</v>
      </c>
      <c r="L691" s="180">
        <f>(L647/L612)*Z80</f>
        <v>0</v>
      </c>
      <c r="M691" s="180">
        <f t="shared" si="22"/>
        <v>0</v>
      </c>
      <c r="N691" s="198" t="s">
        <v>702</v>
      </c>
    </row>
    <row r="692" spans="1:14" ht="12.65" customHeight="1">
      <c r="A692" s="196">
        <v>7160</v>
      </c>
      <c r="B692" s="198" t="s">
        <v>703</v>
      </c>
      <c r="C692" s="180">
        <f>AA71</f>
        <v>0</v>
      </c>
      <c r="D692" s="180">
        <f>(D615/D612)*AA76</f>
        <v>0</v>
      </c>
      <c r="E692" s="180">
        <f>(E623/E612)*SUM(C692:D692)</f>
        <v>0</v>
      </c>
      <c r="F692" s="180">
        <f>(F624/F612)*AA64</f>
        <v>0</v>
      </c>
      <c r="G692" s="180">
        <f>(G625/G612)*AA77</f>
        <v>0</v>
      </c>
      <c r="H692" s="180">
        <f>(H628/H612)*AA60</f>
        <v>0</v>
      </c>
      <c r="I692" s="180">
        <f>(I629/I612)*AA78</f>
        <v>0</v>
      </c>
      <c r="J692" s="180">
        <f>(J630/J612)*AA79</f>
        <v>0</v>
      </c>
      <c r="K692" s="180">
        <f>(K644/K612)*AA75</f>
        <v>0</v>
      </c>
      <c r="L692" s="180">
        <f>(L647/L612)*AA80</f>
        <v>0</v>
      </c>
      <c r="M692" s="180">
        <f t="shared" si="22"/>
        <v>0</v>
      </c>
      <c r="N692" s="198" t="s">
        <v>704</v>
      </c>
    </row>
    <row r="693" spans="1:14" ht="12.65" customHeight="1">
      <c r="A693" s="196">
        <v>7170</v>
      </c>
      <c r="B693" s="198" t="s">
        <v>115</v>
      </c>
      <c r="C693" s="180">
        <f>AB71</f>
        <v>841500</v>
      </c>
      <c r="D693" s="180">
        <f>(D615/D612)*AB76</f>
        <v>11116.056628694074</v>
      </c>
      <c r="E693" s="180">
        <f>(E623/E612)*SUM(C693:D693)</f>
        <v>80689.549423838427</v>
      </c>
      <c r="F693" s="180">
        <f>(F624/F612)*AB64</f>
        <v>31720.016146917696</v>
      </c>
      <c r="G693" s="180">
        <f>(G625/G612)*AB77</f>
        <v>0</v>
      </c>
      <c r="H693" s="180">
        <f>(H628/H612)*AB60</f>
        <v>2206.5987780605938</v>
      </c>
      <c r="I693" s="180">
        <f>(I629/I612)*AB78</f>
        <v>7619.0406918724211</v>
      </c>
      <c r="J693" s="180">
        <f>(J630/J612)*AB79</f>
        <v>0</v>
      </c>
      <c r="K693" s="180">
        <f>(K644/K612)*AB75</f>
        <v>256826.96084064918</v>
      </c>
      <c r="L693" s="180">
        <f>(L647/L612)*AB80</f>
        <v>0</v>
      </c>
      <c r="M693" s="180">
        <f t="shared" si="22"/>
        <v>390178</v>
      </c>
      <c r="N693" s="198" t="s">
        <v>705</v>
      </c>
    </row>
    <row r="694" spans="1:14" ht="12.65" customHeight="1">
      <c r="A694" s="196">
        <v>7180</v>
      </c>
      <c r="B694" s="198" t="s">
        <v>706</v>
      </c>
      <c r="C694" s="180">
        <f>AC71</f>
        <v>180923</v>
      </c>
      <c r="D694" s="180">
        <f>(D615/D612)*AC76</f>
        <v>12386.463100544825</v>
      </c>
      <c r="E694" s="180">
        <f>(E623/E612)*SUM(C694:D694)</f>
        <v>18294.346389185914</v>
      </c>
      <c r="F694" s="180">
        <f>(F624/F612)*AC64</f>
        <v>1030.3343862487902</v>
      </c>
      <c r="G694" s="180">
        <f>(G625/G612)*AC77</f>
        <v>0</v>
      </c>
      <c r="H694" s="180">
        <f>(H628/H612)*AC60</f>
        <v>9509.3899721182734</v>
      </c>
      <c r="I694" s="180">
        <f>(I629/I612)*AC78</f>
        <v>8457.8341625372741</v>
      </c>
      <c r="J694" s="180">
        <f>(J630/J612)*AC79</f>
        <v>294.76044541838667</v>
      </c>
      <c r="K694" s="180">
        <f>(K644/K612)*AC75</f>
        <v>58074.116578500994</v>
      </c>
      <c r="L694" s="180">
        <f>(L647/L612)*AC80</f>
        <v>0</v>
      </c>
      <c r="M694" s="180">
        <f t="shared" si="22"/>
        <v>108047</v>
      </c>
      <c r="N694" s="198" t="s">
        <v>707</v>
      </c>
    </row>
    <row r="695" spans="1:14" ht="12.65" customHeight="1">
      <c r="A695" s="196">
        <v>7190</v>
      </c>
      <c r="B695" s="198" t="s">
        <v>117</v>
      </c>
      <c r="C695" s="180">
        <f>AD71</f>
        <v>0</v>
      </c>
      <c r="D695" s="180">
        <f>(D615/D612)*AD76</f>
        <v>0</v>
      </c>
      <c r="E695" s="180">
        <f>(E623/E612)*SUM(C695:D695)</f>
        <v>0</v>
      </c>
      <c r="F695" s="180">
        <f>(F624/F612)*AD64</f>
        <v>0</v>
      </c>
      <c r="G695" s="180">
        <f>(G625/G612)*AD77</f>
        <v>0</v>
      </c>
      <c r="H695" s="180">
        <f>(H628/H612)*AD60</f>
        <v>0</v>
      </c>
      <c r="I695" s="180">
        <f>(I629/I612)*AD78</f>
        <v>0</v>
      </c>
      <c r="J695" s="180">
        <f>(J630/J612)*AD79</f>
        <v>0</v>
      </c>
      <c r="K695" s="180">
        <f>(K644/K612)*AD75</f>
        <v>0</v>
      </c>
      <c r="L695" s="180">
        <f>(L647/L612)*AD80</f>
        <v>0</v>
      </c>
      <c r="M695" s="180">
        <f t="shared" si="22"/>
        <v>0</v>
      </c>
      <c r="N695" s="198" t="s">
        <v>708</v>
      </c>
    </row>
    <row r="696" spans="1:14" ht="12.65" customHeight="1">
      <c r="A696" s="196">
        <v>7200</v>
      </c>
      <c r="B696" s="198" t="s">
        <v>709</v>
      </c>
      <c r="C696" s="180">
        <f>AE71</f>
        <v>1223483</v>
      </c>
      <c r="D696" s="180">
        <f>(D615/D612)*AE76</f>
        <v>129754.69737493808</v>
      </c>
      <c r="E696" s="180">
        <f>(E623/E612)*SUM(C696:D696)</f>
        <v>128067.18711853732</v>
      </c>
      <c r="F696" s="180">
        <f>(F624/F612)*AE64</f>
        <v>2227.7147962352333</v>
      </c>
      <c r="G696" s="180">
        <f>(G625/G612)*AE77</f>
        <v>0</v>
      </c>
      <c r="H696" s="180">
        <f>(H628/H612)*AE60</f>
        <v>35778.423044268202</v>
      </c>
      <c r="I696" s="180">
        <f>(I629/I612)*AE78</f>
        <v>88982.007346363229</v>
      </c>
      <c r="J696" s="180">
        <f>(J630/J612)*AE79</f>
        <v>20556.33715004749</v>
      </c>
      <c r="K696" s="180">
        <f>(K644/K612)*AE75</f>
        <v>320223.42767888133</v>
      </c>
      <c r="L696" s="180">
        <f>(L647/L612)*AE80</f>
        <v>0</v>
      </c>
      <c r="M696" s="180">
        <f t="shared" si="22"/>
        <v>725590</v>
      </c>
      <c r="N696" s="198" t="s">
        <v>710</v>
      </c>
    </row>
    <row r="697" spans="1:14" ht="12.65" customHeight="1">
      <c r="A697" s="196">
        <v>7220</v>
      </c>
      <c r="B697" s="198" t="s">
        <v>711</v>
      </c>
      <c r="C697" s="180">
        <f>AF71</f>
        <v>0</v>
      </c>
      <c r="D697" s="180">
        <f>(D615/D612)*AF76</f>
        <v>0</v>
      </c>
      <c r="E697" s="180">
        <f>(E623/E612)*SUM(C697:D697)</f>
        <v>0</v>
      </c>
      <c r="F697" s="180">
        <f>(F624/F612)*AF64</f>
        <v>0</v>
      </c>
      <c r="G697" s="180">
        <f>(G625/G612)*AF77</f>
        <v>0</v>
      </c>
      <c r="H697" s="180">
        <f>(H628/H612)*AF60</f>
        <v>0</v>
      </c>
      <c r="I697" s="180">
        <f>(I629/I612)*AF78</f>
        <v>0</v>
      </c>
      <c r="J697" s="180">
        <f>(J630/J612)*AF79</f>
        <v>0</v>
      </c>
      <c r="K697" s="180">
        <f>(K644/K612)*AF75</f>
        <v>0</v>
      </c>
      <c r="L697" s="180">
        <f>(L647/L612)*AF80</f>
        <v>0</v>
      </c>
      <c r="M697" s="180">
        <f t="shared" si="22"/>
        <v>0</v>
      </c>
      <c r="N697" s="198" t="s">
        <v>712</v>
      </c>
    </row>
    <row r="698" spans="1:14" ht="12.65" customHeight="1">
      <c r="A698" s="196">
        <v>7230</v>
      </c>
      <c r="B698" s="198" t="s">
        <v>713</v>
      </c>
      <c r="C698" s="180">
        <f>AG71</f>
        <v>928374</v>
      </c>
      <c r="D698" s="180">
        <f>(D615/D612)*AG76</f>
        <v>45850.124484068023</v>
      </c>
      <c r="E698" s="180">
        <f>(E623/E612)*SUM(C698:D698)</f>
        <v>92198.246832556062</v>
      </c>
      <c r="F698" s="180">
        <f>(F624/F612)*AG64</f>
        <v>1877.3640597965507</v>
      </c>
      <c r="G698" s="180">
        <f>(G625/G612)*AG77</f>
        <v>0</v>
      </c>
      <c r="H698" s="180">
        <f>(H628/H612)*AG60</f>
        <v>5831.7253420172847</v>
      </c>
      <c r="I698" s="180">
        <f>(I629/I612)*AG78</f>
        <v>31454.755149932011</v>
      </c>
      <c r="J698" s="180">
        <f>(J630/J612)*AG79</f>
        <v>4566.040688655009</v>
      </c>
      <c r="K698" s="180">
        <f>(K644/K612)*AG75</f>
        <v>349308.17970213661</v>
      </c>
      <c r="L698" s="180">
        <f>(L647/L612)*AG80</f>
        <v>5379.2615423873804</v>
      </c>
      <c r="M698" s="180">
        <f t="shared" si="22"/>
        <v>536466</v>
      </c>
      <c r="N698" s="198" t="s">
        <v>714</v>
      </c>
    </row>
    <row r="699" spans="1:14" ht="12.65" customHeight="1">
      <c r="A699" s="196">
        <v>7240</v>
      </c>
      <c r="B699" s="198" t="s">
        <v>119</v>
      </c>
      <c r="C699" s="180">
        <f>AH71</f>
        <v>0</v>
      </c>
      <c r="D699" s="180">
        <f>(D615/D612)*AH76</f>
        <v>0</v>
      </c>
      <c r="E699" s="180">
        <f>(E623/E612)*SUM(C699:D699)</f>
        <v>0</v>
      </c>
      <c r="F699" s="180">
        <f>(F624/F612)*AH64</f>
        <v>0</v>
      </c>
      <c r="G699" s="180">
        <f>(G625/G612)*AH77</f>
        <v>0</v>
      </c>
      <c r="H699" s="180">
        <f>(H628/H612)*AH60</f>
        <v>0</v>
      </c>
      <c r="I699" s="180">
        <f>(I629/I612)*AH78</f>
        <v>0</v>
      </c>
      <c r="J699" s="180">
        <f>(J630/J612)*AH79</f>
        <v>0</v>
      </c>
      <c r="K699" s="180">
        <f>(K644/K612)*AH75</f>
        <v>0</v>
      </c>
      <c r="L699" s="180">
        <f>(L647/L612)*AH80</f>
        <v>0</v>
      </c>
      <c r="M699" s="180">
        <f t="shared" si="22"/>
        <v>0</v>
      </c>
      <c r="N699" s="198" t="s">
        <v>715</v>
      </c>
    </row>
    <row r="700" spans="1:14" ht="12.65" customHeight="1">
      <c r="A700" s="196">
        <v>7250</v>
      </c>
      <c r="B700" s="198" t="s">
        <v>716</v>
      </c>
      <c r="C700" s="180">
        <f>AI71</f>
        <v>0</v>
      </c>
      <c r="D700" s="180">
        <f>(D615/D612)*AI76</f>
        <v>0</v>
      </c>
      <c r="E700" s="180">
        <f>(E623/E612)*SUM(C700:D700)</f>
        <v>0</v>
      </c>
      <c r="F700" s="180">
        <f>(F624/F612)*AI64</f>
        <v>0</v>
      </c>
      <c r="G700" s="180">
        <f>(G625/G612)*AI77</f>
        <v>0</v>
      </c>
      <c r="H700" s="180">
        <f>(H628/H612)*AI60</f>
        <v>0</v>
      </c>
      <c r="I700" s="180">
        <f>(I629/I612)*AI78</f>
        <v>0</v>
      </c>
      <c r="J700" s="180">
        <f>(J630/J612)*AI79</f>
        <v>0</v>
      </c>
      <c r="K700" s="180">
        <f>(K644/K612)*AI75</f>
        <v>0</v>
      </c>
      <c r="L700" s="180">
        <f>(L647/L612)*AI80</f>
        <v>0</v>
      </c>
      <c r="M700" s="180">
        <f t="shared" si="22"/>
        <v>0</v>
      </c>
      <c r="N700" s="198" t="s">
        <v>717</v>
      </c>
    </row>
    <row r="701" spans="1:14" ht="12.65" customHeight="1">
      <c r="A701" s="196">
        <v>7260</v>
      </c>
      <c r="B701" s="198" t="s">
        <v>121</v>
      </c>
      <c r="C701" s="180">
        <f>AJ71</f>
        <v>2742778</v>
      </c>
      <c r="D701" s="180">
        <f>(D615/D612)*AJ76</f>
        <v>119187.22535908865</v>
      </c>
      <c r="E701" s="180">
        <f>(E623/E612)*SUM(C701:D701)</f>
        <v>270849.56083754252</v>
      </c>
      <c r="F701" s="180">
        <f>(F624/F612)*AJ64</f>
        <v>6128.2222999936375</v>
      </c>
      <c r="G701" s="180">
        <f>(G625/G612)*AJ77</f>
        <v>0</v>
      </c>
      <c r="H701" s="180">
        <f>(H628/H612)*AJ60</f>
        <v>85059.129087621477</v>
      </c>
      <c r="I701" s="180">
        <f>(I629/I612)*AJ78</f>
        <v>81782.363389823237</v>
      </c>
      <c r="J701" s="180">
        <f>(J630/J612)*AJ79</f>
        <v>289.26801475841677</v>
      </c>
      <c r="K701" s="180">
        <f>(K644/K612)*AJ75</f>
        <v>326506.20595620427</v>
      </c>
      <c r="L701" s="180">
        <f>(L647/L612)*AJ80</f>
        <v>52111.596191877754</v>
      </c>
      <c r="M701" s="180">
        <f t="shared" si="22"/>
        <v>941914</v>
      </c>
      <c r="N701" s="198" t="s">
        <v>718</v>
      </c>
    </row>
    <row r="702" spans="1:14" ht="12.65" customHeight="1">
      <c r="A702" s="196">
        <v>7310</v>
      </c>
      <c r="B702" s="198" t="s">
        <v>719</v>
      </c>
      <c r="C702" s="180">
        <f>AK71</f>
        <v>264622</v>
      </c>
      <c r="D702" s="180">
        <f>(D615/D612)*AK76</f>
        <v>5225.9902592042263</v>
      </c>
      <c r="E702" s="180">
        <f>(E623/E612)*SUM(C702:D702)</f>
        <v>25537.769993494101</v>
      </c>
      <c r="F702" s="180">
        <f>(F624/F612)*AK64</f>
        <v>159.36259266635193</v>
      </c>
      <c r="G702" s="180">
        <f>(G625/G612)*AK77</f>
        <v>0</v>
      </c>
      <c r="H702" s="180">
        <f>(H628/H612)*AK60</f>
        <v>9089.0854429638748</v>
      </c>
      <c r="I702" s="180">
        <f>(I629/I612)*AK78</f>
        <v>3564.8722503256281</v>
      </c>
      <c r="J702" s="180">
        <f>(J630/J612)*AK79</f>
        <v>0</v>
      </c>
      <c r="K702" s="180">
        <f>(K644/K612)*AK75</f>
        <v>79479.917373917138</v>
      </c>
      <c r="L702" s="180">
        <f>(L647/L612)*AK80</f>
        <v>0</v>
      </c>
      <c r="M702" s="180">
        <f t="shared" si="22"/>
        <v>123057</v>
      </c>
      <c r="N702" s="198" t="s">
        <v>720</v>
      </c>
    </row>
    <row r="703" spans="1:14" ht="12.65" customHeight="1">
      <c r="A703" s="196">
        <v>7320</v>
      </c>
      <c r="B703" s="198" t="s">
        <v>721</v>
      </c>
      <c r="C703" s="180">
        <f>AL71</f>
        <v>103871</v>
      </c>
      <c r="D703" s="180">
        <f>(D615/D612)*AL76</f>
        <v>3926.710912993231</v>
      </c>
      <c r="E703" s="180">
        <f>(E623/E612)*SUM(C703:D703)</f>
        <v>10201.718176506936</v>
      </c>
      <c r="F703" s="180">
        <f>(F624/F612)*AL64</f>
        <v>188.31266331000262</v>
      </c>
      <c r="G703" s="180">
        <f>(G625/G612)*AL77</f>
        <v>0</v>
      </c>
      <c r="H703" s="180">
        <f>(H628/H612)*AL60</f>
        <v>4150.5072253996887</v>
      </c>
      <c r="I703" s="180">
        <f>(I629/I612)*AL78</f>
        <v>2656.1793237720367</v>
      </c>
      <c r="J703" s="180">
        <f>(J630/J612)*AL79</f>
        <v>0</v>
      </c>
      <c r="K703" s="180">
        <f>(K644/K612)*AL75</f>
        <v>18904.298253767083</v>
      </c>
      <c r="L703" s="180">
        <f>(L647/L612)*AL80</f>
        <v>0</v>
      </c>
      <c r="M703" s="180">
        <f t="shared" si="22"/>
        <v>40028</v>
      </c>
      <c r="N703" s="198" t="s">
        <v>722</v>
      </c>
    </row>
    <row r="704" spans="1:14" ht="12.65" customHeight="1">
      <c r="A704" s="196">
        <v>7330</v>
      </c>
      <c r="B704" s="198" t="s">
        <v>723</v>
      </c>
      <c r="C704" s="180">
        <f>AM71</f>
        <v>0</v>
      </c>
      <c r="D704" s="180">
        <f>(D615/D612)*AM76</f>
        <v>0</v>
      </c>
      <c r="E704" s="180">
        <f>(E623/E612)*SUM(C704:D704)</f>
        <v>0</v>
      </c>
      <c r="F704" s="180">
        <f>(F624/F612)*AM64</f>
        <v>0</v>
      </c>
      <c r="G704" s="180">
        <f>(G625/G612)*AM77</f>
        <v>0</v>
      </c>
      <c r="H704" s="180">
        <f>(H628/H612)*AM60</f>
        <v>0</v>
      </c>
      <c r="I704" s="180">
        <f>(I629/I612)*AM78</f>
        <v>0</v>
      </c>
      <c r="J704" s="180">
        <f>(J630/J612)*AM79</f>
        <v>0</v>
      </c>
      <c r="K704" s="180">
        <f>(K644/K612)*AM75</f>
        <v>0</v>
      </c>
      <c r="L704" s="180">
        <f>(L647/L612)*AM80</f>
        <v>0</v>
      </c>
      <c r="M704" s="180">
        <f t="shared" si="22"/>
        <v>0</v>
      </c>
      <c r="N704" s="198" t="s">
        <v>724</v>
      </c>
    </row>
    <row r="705" spans="1:83" ht="12.65" customHeight="1">
      <c r="A705" s="196">
        <v>7340</v>
      </c>
      <c r="B705" s="198" t="s">
        <v>725</v>
      </c>
      <c r="C705" s="180">
        <f>AN71</f>
        <v>0</v>
      </c>
      <c r="D705" s="180">
        <f>(D615/D612)*AN76</f>
        <v>0</v>
      </c>
      <c r="E705" s="180">
        <f>(E623/E612)*SUM(C705:D705)</f>
        <v>0</v>
      </c>
      <c r="F705" s="180">
        <f>(F624/F612)*AN64</f>
        <v>0</v>
      </c>
      <c r="G705" s="180">
        <f>(G625/G612)*AN77</f>
        <v>0</v>
      </c>
      <c r="H705" s="180">
        <f>(H628/H612)*AN60</f>
        <v>0</v>
      </c>
      <c r="I705" s="180">
        <f>(I629/I612)*AN78</f>
        <v>0</v>
      </c>
      <c r="J705" s="180">
        <f>(J630/J612)*AN79</f>
        <v>0</v>
      </c>
      <c r="K705" s="180">
        <f>(K644/K612)*AN75</f>
        <v>0</v>
      </c>
      <c r="L705" s="180">
        <f>(L647/L612)*AN80</f>
        <v>0</v>
      </c>
      <c r="M705" s="180">
        <f t="shared" si="22"/>
        <v>0</v>
      </c>
      <c r="N705" s="198" t="s">
        <v>726</v>
      </c>
    </row>
    <row r="706" spans="1:83" ht="12.65" customHeight="1">
      <c r="A706" s="196">
        <v>7350</v>
      </c>
      <c r="B706" s="198" t="s">
        <v>727</v>
      </c>
      <c r="C706" s="180">
        <f>AO71</f>
        <v>19691</v>
      </c>
      <c r="D706" s="180">
        <f>(D615/D612)*AO76</f>
        <v>1241.533597490507</v>
      </c>
      <c r="E706" s="180">
        <f>(E623/E612)*SUM(C706:D706)</f>
        <v>1981.00503872686</v>
      </c>
      <c r="F706" s="180">
        <f>(F624/F612)*AO64</f>
        <v>39.789196619235526</v>
      </c>
      <c r="G706" s="180">
        <f>(G625/G612)*AO77</f>
        <v>1942.7912611898023</v>
      </c>
      <c r="H706" s="180">
        <f>(H628/H612)*AO60</f>
        <v>998.22325674169724</v>
      </c>
      <c r="I706" s="180">
        <f>(I629/I612)*AO78</f>
        <v>838.79347066485366</v>
      </c>
      <c r="J706" s="180">
        <f>(J630/J612)*AO79</f>
        <v>595.01332149674329</v>
      </c>
      <c r="K706" s="180">
        <f>(K644/K612)*AO75</f>
        <v>25220.259303494597</v>
      </c>
      <c r="L706" s="180">
        <f>(L647/L612)*AO80</f>
        <v>1064.6455135975025</v>
      </c>
      <c r="M706" s="180">
        <f t="shared" si="22"/>
        <v>33922</v>
      </c>
      <c r="N706" s="198" t="s">
        <v>728</v>
      </c>
    </row>
    <row r="707" spans="1:83" ht="12.65" customHeight="1">
      <c r="A707" s="196">
        <v>7380</v>
      </c>
      <c r="B707" s="198" t="s">
        <v>729</v>
      </c>
      <c r="C707" s="180">
        <f>AP71</f>
        <v>0</v>
      </c>
      <c r="D707" s="180">
        <f>(D615/D612)*AP76</f>
        <v>0</v>
      </c>
      <c r="E707" s="180">
        <f>(E623/E612)*SUM(C707:D707)</f>
        <v>0</v>
      </c>
      <c r="F707" s="180">
        <f>(F624/F612)*AP64</f>
        <v>0</v>
      </c>
      <c r="G707" s="180">
        <f>(G625/G612)*AP77</f>
        <v>0</v>
      </c>
      <c r="H707" s="180">
        <f>(H628/H612)*AP60</f>
        <v>0</v>
      </c>
      <c r="I707" s="180">
        <f>(I629/I612)*AP78</f>
        <v>0</v>
      </c>
      <c r="J707" s="180">
        <f>(J630/J612)*AP79</f>
        <v>0</v>
      </c>
      <c r="K707" s="180">
        <f>(K644/K612)*AP75</f>
        <v>0</v>
      </c>
      <c r="L707" s="180">
        <f>(L647/L612)*AP80</f>
        <v>0</v>
      </c>
      <c r="M707" s="180">
        <f t="shared" si="22"/>
        <v>0</v>
      </c>
      <c r="N707" s="198" t="s">
        <v>730</v>
      </c>
    </row>
    <row r="708" spans="1:83" ht="12.65" customHeight="1">
      <c r="A708" s="196">
        <v>7390</v>
      </c>
      <c r="B708" s="198" t="s">
        <v>731</v>
      </c>
      <c r="C708" s="180">
        <f>AQ71</f>
        <v>0</v>
      </c>
      <c r="D708" s="180">
        <f>(D615/D612)*AQ76</f>
        <v>0</v>
      </c>
      <c r="E708" s="180">
        <f>(E623/E612)*SUM(C708:D708)</f>
        <v>0</v>
      </c>
      <c r="F708" s="180">
        <f>(F624/F612)*AQ64</f>
        <v>0</v>
      </c>
      <c r="G708" s="180">
        <f>(G625/G612)*AQ77</f>
        <v>0</v>
      </c>
      <c r="H708" s="180">
        <f>(H628/H612)*AQ60</f>
        <v>0</v>
      </c>
      <c r="I708" s="180">
        <f>(I629/I612)*AQ78</f>
        <v>0</v>
      </c>
      <c r="J708" s="180">
        <f>(J630/J612)*AQ79</f>
        <v>0</v>
      </c>
      <c r="K708" s="180">
        <f>(K644/K612)*AQ75</f>
        <v>0</v>
      </c>
      <c r="L708" s="180">
        <f>(L647/L612)*AQ80</f>
        <v>0</v>
      </c>
      <c r="M708" s="180">
        <f t="shared" si="22"/>
        <v>0</v>
      </c>
      <c r="N708" s="198" t="s">
        <v>732</v>
      </c>
    </row>
    <row r="709" spans="1:83" ht="12.65" customHeight="1">
      <c r="A709" s="196">
        <v>7400</v>
      </c>
      <c r="B709" s="198" t="s">
        <v>733</v>
      </c>
      <c r="C709" s="180">
        <f>AR71</f>
        <v>0</v>
      </c>
      <c r="D709" s="180">
        <f>(D615/D612)*AR76</f>
        <v>0</v>
      </c>
      <c r="E709" s="180">
        <f>(E623/E612)*SUM(C709:D709)</f>
        <v>0</v>
      </c>
      <c r="F709" s="180">
        <f>(F624/F612)*AR64</f>
        <v>0</v>
      </c>
      <c r="G709" s="180">
        <f>(G625/G612)*AR77</f>
        <v>0</v>
      </c>
      <c r="H709" s="180">
        <f>(H628/H612)*AR60</f>
        <v>0</v>
      </c>
      <c r="I709" s="180">
        <f>(I629/I612)*AR78</f>
        <v>0</v>
      </c>
      <c r="J709" s="180">
        <f>(J630/J612)*AR79</f>
        <v>0</v>
      </c>
      <c r="K709" s="180">
        <f>(K644/K612)*AR75</f>
        <v>0</v>
      </c>
      <c r="L709" s="180">
        <f>(L647/L612)*AR80</f>
        <v>0</v>
      </c>
      <c r="M709" s="180">
        <f t="shared" si="22"/>
        <v>0</v>
      </c>
      <c r="N709" s="198" t="s">
        <v>734</v>
      </c>
    </row>
    <row r="710" spans="1:83" ht="12.65" customHeight="1">
      <c r="A710" s="196">
        <v>7410</v>
      </c>
      <c r="B710" s="198" t="s">
        <v>129</v>
      </c>
      <c r="C710" s="180">
        <f>AS71</f>
        <v>0</v>
      </c>
      <c r="D710" s="180">
        <f>(D615/D612)*AS76</f>
        <v>0</v>
      </c>
      <c r="E710" s="180">
        <f>(E623/E612)*SUM(C710:D710)</f>
        <v>0</v>
      </c>
      <c r="F710" s="180">
        <f>(F624/F612)*AS64</f>
        <v>0</v>
      </c>
      <c r="G710" s="180">
        <f>(G625/G612)*AS77</f>
        <v>0</v>
      </c>
      <c r="H710" s="180">
        <f>(H628/H612)*AS60</f>
        <v>0</v>
      </c>
      <c r="I710" s="180">
        <f>(I629/I612)*AS78</f>
        <v>0</v>
      </c>
      <c r="J710" s="180">
        <f>(J630/J612)*AS79</f>
        <v>0</v>
      </c>
      <c r="K710" s="180">
        <f>(K644/K612)*AS75</f>
        <v>0</v>
      </c>
      <c r="L710" s="180">
        <f>(L647/L612)*AS80</f>
        <v>0</v>
      </c>
      <c r="M710" s="180">
        <f t="shared" si="22"/>
        <v>0</v>
      </c>
      <c r="N710" s="198" t="s">
        <v>735</v>
      </c>
    </row>
    <row r="711" spans="1:83" ht="12.65" customHeight="1">
      <c r="A711" s="196">
        <v>7420</v>
      </c>
      <c r="B711" s="198" t="s">
        <v>736</v>
      </c>
      <c r="C711" s="180">
        <f>AT71</f>
        <v>0</v>
      </c>
      <c r="D711" s="180">
        <f>(D615/D612)*AT76</f>
        <v>0</v>
      </c>
      <c r="E711" s="180">
        <f>(E623/E612)*SUM(C711:D711)</f>
        <v>0</v>
      </c>
      <c r="F711" s="180">
        <f>(F624/F612)*AT64</f>
        <v>0</v>
      </c>
      <c r="G711" s="180">
        <f>(G625/G612)*AT77</f>
        <v>0</v>
      </c>
      <c r="H711" s="180">
        <f>(H628/H612)*AT60</f>
        <v>0</v>
      </c>
      <c r="I711" s="180">
        <f>(I629/I612)*AT78</f>
        <v>0</v>
      </c>
      <c r="J711" s="180">
        <f>(J630/J612)*AT79</f>
        <v>0</v>
      </c>
      <c r="K711" s="180">
        <f>(K644/K612)*AT75</f>
        <v>0</v>
      </c>
      <c r="L711" s="180">
        <f>(L647/L612)*AT80</f>
        <v>0</v>
      </c>
      <c r="M711" s="180">
        <f t="shared" si="22"/>
        <v>0</v>
      </c>
      <c r="N711" s="198" t="s">
        <v>737</v>
      </c>
    </row>
    <row r="712" spans="1:83" ht="12.65" customHeight="1">
      <c r="A712" s="196">
        <v>7430</v>
      </c>
      <c r="B712" s="198" t="s">
        <v>738</v>
      </c>
      <c r="C712" s="180">
        <f>AU71</f>
        <v>0</v>
      </c>
      <c r="D712" s="180">
        <f>(D615/D612)*AU76</f>
        <v>0</v>
      </c>
      <c r="E712" s="180">
        <f>(E623/E612)*SUM(C712:D712)</f>
        <v>0</v>
      </c>
      <c r="F712" s="180">
        <f>(F624/F612)*AU64</f>
        <v>0</v>
      </c>
      <c r="G712" s="180">
        <f>(G625/G612)*AU77</f>
        <v>0</v>
      </c>
      <c r="H712" s="180">
        <f>(H628/H612)*AU60</f>
        <v>0</v>
      </c>
      <c r="I712" s="180">
        <f>(I629/I612)*AU78</f>
        <v>0</v>
      </c>
      <c r="J712" s="180">
        <f>(J630/J612)*AU79</f>
        <v>0</v>
      </c>
      <c r="K712" s="180">
        <f>(K644/K612)*AU75</f>
        <v>0</v>
      </c>
      <c r="L712" s="180">
        <f>(L647/L612)*AU80</f>
        <v>0</v>
      </c>
      <c r="M712" s="180">
        <f t="shared" si="22"/>
        <v>0</v>
      </c>
      <c r="N712" s="198" t="s">
        <v>739</v>
      </c>
    </row>
    <row r="713" spans="1:83" ht="12.65" customHeight="1">
      <c r="A713" s="196">
        <v>7490</v>
      </c>
      <c r="B713" s="198" t="s">
        <v>740</v>
      </c>
      <c r="C713" s="180">
        <f>AV71</f>
        <v>437809</v>
      </c>
      <c r="D713" s="180">
        <f>(D615/D612)*AV76</f>
        <v>39960.058114578176</v>
      </c>
      <c r="E713" s="180">
        <f>(E623/E612)*SUM(C713:D713)</f>
        <v>45214.923796239927</v>
      </c>
      <c r="F713" s="180">
        <f>(F624/F612)*AV64</f>
        <v>2836.9697189514932</v>
      </c>
      <c r="G713" s="180">
        <f>(G625/G612)*AV77</f>
        <v>0</v>
      </c>
      <c r="H713" s="180">
        <f>(H628/H612)*AV60</f>
        <v>4465.735622265488</v>
      </c>
      <c r="I713" s="180">
        <f>(I629/I612)*AV78</f>
        <v>27400.586708385221</v>
      </c>
      <c r="J713" s="180">
        <f>(J630/J612)*AV79</f>
        <v>0</v>
      </c>
      <c r="K713" s="180">
        <f>(K644/K612)*AV75</f>
        <v>41436.440928797987</v>
      </c>
      <c r="L713" s="180">
        <f>(L647/L612)*AV80</f>
        <v>0</v>
      </c>
      <c r="M713" s="180">
        <f t="shared" si="22"/>
        <v>161315</v>
      </c>
      <c r="N713" s="199" t="s">
        <v>741</v>
      </c>
    </row>
    <row r="715" spans="1:83" ht="12.65" customHeight="1">
      <c r="C715" s="180">
        <f>SUM(C614:C647)+SUM(C668:C713)</f>
        <v>19926238</v>
      </c>
      <c r="D715" s="180">
        <f>SUM(D616:D647)+SUM(D668:D713)</f>
        <v>1224180.9999999998</v>
      </c>
      <c r="E715" s="180">
        <f>SUM(E624:E647)+SUM(E668:E713)</f>
        <v>1722735.9993396073</v>
      </c>
      <c r="F715" s="180">
        <f>SUM(F625:F648)+SUM(F668:F713)</f>
        <v>116224.24332478698</v>
      </c>
      <c r="G715" s="180">
        <f>SUM(G626:G647)+SUM(G668:G713)</f>
        <v>1243386.4071614735</v>
      </c>
      <c r="H715" s="180">
        <f>SUM(H629:H647)+SUM(H668:H713)</f>
        <v>595886.7462086489</v>
      </c>
      <c r="I715" s="180">
        <f>SUM(I630:I647)+SUM(I668:I713)</f>
        <v>622524.5541450989</v>
      </c>
      <c r="J715" s="180">
        <f>SUM(J631:J647)+SUM(J668:J713)</f>
        <v>244779.32641266024</v>
      </c>
      <c r="K715" s="180">
        <f>SUM(K668:K713)</f>
        <v>2640130.9068660331</v>
      </c>
      <c r="L715" s="180">
        <f>SUM(L668:L713)</f>
        <v>342423.61755759671</v>
      </c>
      <c r="M715" s="180">
        <f>SUM(M668:M713)</f>
        <v>7043477</v>
      </c>
      <c r="N715" s="198" t="s">
        <v>742</v>
      </c>
    </row>
    <row r="716" spans="1:83" ht="12.65" customHeight="1">
      <c r="C716" s="180">
        <f>CE71</f>
        <v>19984461</v>
      </c>
      <c r="D716" s="180">
        <f>D615</f>
        <v>1224181</v>
      </c>
      <c r="E716" s="180">
        <f>E623</f>
        <v>1722735.9993396071</v>
      </c>
      <c r="F716" s="180">
        <f>F624</f>
        <v>116224.24332478698</v>
      </c>
      <c r="G716" s="180">
        <f>G625</f>
        <v>1243386.4071614735</v>
      </c>
      <c r="H716" s="180">
        <f>H628</f>
        <v>595886.74620864913</v>
      </c>
      <c r="I716" s="180">
        <f>I629</f>
        <v>622524.5541450989</v>
      </c>
      <c r="J716" s="180">
        <f>J630</f>
        <v>244779.32641266024</v>
      </c>
      <c r="K716" s="180">
        <f>K644</f>
        <v>2640130.9068660326</v>
      </c>
      <c r="L716" s="180">
        <f>L647</f>
        <v>342423.61755759671</v>
      </c>
      <c r="M716" s="180">
        <f>C648</f>
        <v>7043476</v>
      </c>
      <c r="N716" s="198" t="s">
        <v>743</v>
      </c>
    </row>
    <row r="717" spans="1:83" ht="12.65" customHeight="1">
      <c r="O717" s="198"/>
    </row>
    <row r="718" spans="1:83" ht="12.65" customHeight="1">
      <c r="O718" s="198"/>
    </row>
    <row r="719" spans="1:83" ht="12.65" customHeight="1">
      <c r="O719" s="198"/>
    </row>
    <row r="720" spans="1:83" s="201" customFormat="1" ht="12.65" customHeight="1">
      <c r="A720" s="201" t="s">
        <v>744</v>
      </c>
      <c r="B720" s="270"/>
      <c r="C720" s="270"/>
      <c r="D720" s="270"/>
      <c r="E720" s="270"/>
      <c r="F720" s="270"/>
      <c r="G720" s="270"/>
      <c r="H720" s="270"/>
      <c r="I720" s="270"/>
      <c r="J720" s="270"/>
      <c r="K720" s="270"/>
      <c r="L720" s="270"/>
      <c r="M720" s="270"/>
      <c r="N720" s="270"/>
      <c r="O720" s="270"/>
      <c r="P720" s="270"/>
      <c r="Q720" s="270"/>
      <c r="R720" s="270"/>
      <c r="S720" s="270"/>
      <c r="T720" s="270"/>
      <c r="U720" s="270"/>
      <c r="V720" s="270"/>
      <c r="W720" s="270"/>
      <c r="X720" s="270"/>
      <c r="Y720" s="270"/>
      <c r="Z720" s="270"/>
      <c r="AA720" s="270"/>
      <c r="AB720" s="270"/>
      <c r="AC720" s="270"/>
      <c r="AD720" s="270"/>
      <c r="AE720" s="270"/>
      <c r="AF720" s="270"/>
      <c r="AG720" s="270"/>
      <c r="AH720" s="270"/>
      <c r="AI720" s="270"/>
      <c r="AJ720" s="270"/>
      <c r="AK720" s="270"/>
      <c r="AL720" s="270"/>
      <c r="AM720" s="270"/>
      <c r="AN720" s="270"/>
      <c r="AO720" s="270"/>
      <c r="AP720" s="270"/>
      <c r="AQ720" s="270"/>
      <c r="AR720" s="270"/>
      <c r="AS720" s="270"/>
      <c r="AT720" s="270"/>
      <c r="AU720" s="270"/>
      <c r="AV720" s="270"/>
      <c r="AW720" s="270"/>
      <c r="AX720" s="270"/>
      <c r="AY720" s="270"/>
      <c r="AZ720" s="270"/>
      <c r="BA720" s="270"/>
      <c r="BB720" s="270"/>
      <c r="BC720" s="270"/>
      <c r="BD720" s="270"/>
      <c r="BE720" s="270"/>
      <c r="BF720" s="270"/>
      <c r="BG720" s="270"/>
      <c r="BH720" s="270"/>
      <c r="BI720" s="270"/>
      <c r="BJ720" s="270"/>
      <c r="BK720" s="270"/>
      <c r="BL720" s="270"/>
      <c r="BM720" s="270"/>
      <c r="BN720" s="270"/>
      <c r="BO720" s="270"/>
      <c r="BP720" s="270"/>
      <c r="BQ720" s="270"/>
      <c r="BR720" s="270"/>
      <c r="BS720" s="270"/>
      <c r="BT720" s="270"/>
      <c r="BU720" s="270"/>
      <c r="BV720" s="270"/>
      <c r="BW720" s="270"/>
      <c r="BX720" s="270"/>
      <c r="BY720" s="270"/>
      <c r="BZ720" s="270"/>
      <c r="CA720" s="270"/>
      <c r="CB720" s="270"/>
      <c r="CC720" s="270"/>
      <c r="CD720" s="270"/>
      <c r="CE720" s="270"/>
    </row>
    <row r="721" spans="1:84" s="203" customFormat="1" ht="12.65" customHeight="1">
      <c r="A721" s="203" t="s">
        <v>745</v>
      </c>
      <c r="B721" s="203" t="s">
        <v>746</v>
      </c>
      <c r="C721" s="203" t="s">
        <v>747</v>
      </c>
      <c r="D721" s="203" t="s">
        <v>748</v>
      </c>
      <c r="E721" s="203" t="s">
        <v>749</v>
      </c>
      <c r="F721" s="203" t="s">
        <v>750</v>
      </c>
      <c r="G721" s="203" t="s">
        <v>751</v>
      </c>
      <c r="H721" s="203" t="s">
        <v>752</v>
      </c>
      <c r="I721" s="203" t="s">
        <v>753</v>
      </c>
      <c r="J721" s="203" t="s">
        <v>754</v>
      </c>
      <c r="K721" s="203" t="s">
        <v>755</v>
      </c>
      <c r="L721" s="203" t="s">
        <v>756</v>
      </c>
      <c r="M721" s="203" t="s">
        <v>757</v>
      </c>
      <c r="N721" s="203" t="s">
        <v>758</v>
      </c>
      <c r="O721" s="203" t="s">
        <v>759</v>
      </c>
      <c r="P721" s="203" t="s">
        <v>760</v>
      </c>
      <c r="Q721" s="203" t="s">
        <v>761</v>
      </c>
      <c r="R721" s="203" t="s">
        <v>762</v>
      </c>
      <c r="S721" s="203" t="s">
        <v>763</v>
      </c>
      <c r="T721" s="203" t="s">
        <v>764</v>
      </c>
      <c r="U721" s="203" t="s">
        <v>765</v>
      </c>
      <c r="V721" s="203" t="s">
        <v>766</v>
      </c>
      <c r="W721" s="203" t="s">
        <v>767</v>
      </c>
      <c r="X721" s="203" t="s">
        <v>768</v>
      </c>
      <c r="Y721" s="203" t="s">
        <v>769</v>
      </c>
      <c r="Z721" s="203" t="s">
        <v>770</v>
      </c>
      <c r="AA721" s="203" t="s">
        <v>771</v>
      </c>
      <c r="AB721" s="203" t="s">
        <v>772</v>
      </c>
      <c r="AC721" s="203" t="s">
        <v>773</v>
      </c>
      <c r="AD721" s="203" t="s">
        <v>774</v>
      </c>
      <c r="AE721" s="203" t="s">
        <v>775</v>
      </c>
      <c r="AF721" s="203" t="s">
        <v>776</v>
      </c>
      <c r="AG721" s="203" t="s">
        <v>777</v>
      </c>
      <c r="AH721" s="203" t="s">
        <v>778</v>
      </c>
      <c r="AI721" s="203" t="s">
        <v>779</v>
      </c>
      <c r="AJ721" s="203" t="s">
        <v>780</v>
      </c>
      <c r="AK721" s="203" t="s">
        <v>781</v>
      </c>
      <c r="AL721" s="203" t="s">
        <v>782</v>
      </c>
      <c r="AM721" s="203" t="s">
        <v>783</v>
      </c>
      <c r="AN721" s="203" t="s">
        <v>784</v>
      </c>
      <c r="AO721" s="203" t="s">
        <v>785</v>
      </c>
      <c r="AP721" s="203" t="s">
        <v>786</v>
      </c>
      <c r="AQ721" s="203" t="s">
        <v>787</v>
      </c>
      <c r="AR721" s="203" t="s">
        <v>788</v>
      </c>
      <c r="AS721" s="203" t="s">
        <v>789</v>
      </c>
      <c r="AT721" s="203" t="s">
        <v>790</v>
      </c>
      <c r="AU721" s="203" t="s">
        <v>791</v>
      </c>
      <c r="AV721" s="203" t="s">
        <v>792</v>
      </c>
      <c r="AW721" s="203" t="s">
        <v>793</v>
      </c>
      <c r="AX721" s="203" t="s">
        <v>794</v>
      </c>
      <c r="AY721" s="203" t="s">
        <v>795</v>
      </c>
      <c r="AZ721" s="203" t="s">
        <v>796</v>
      </c>
      <c r="BA721" s="203" t="s">
        <v>797</v>
      </c>
      <c r="BB721" s="203" t="s">
        <v>798</v>
      </c>
      <c r="BC721" s="203" t="s">
        <v>799</v>
      </c>
      <c r="BD721" s="203" t="s">
        <v>800</v>
      </c>
      <c r="BE721" s="203" t="s">
        <v>801</v>
      </c>
      <c r="BF721" s="203" t="s">
        <v>802</v>
      </c>
      <c r="BG721" s="203" t="s">
        <v>803</v>
      </c>
      <c r="BH721" s="203" t="s">
        <v>804</v>
      </c>
      <c r="BI721" s="203" t="s">
        <v>805</v>
      </c>
      <c r="BJ721" s="203" t="s">
        <v>806</v>
      </c>
      <c r="BK721" s="203" t="s">
        <v>807</v>
      </c>
      <c r="BL721" s="203" t="s">
        <v>808</v>
      </c>
      <c r="BM721" s="203" t="s">
        <v>809</v>
      </c>
      <c r="BN721" s="203" t="s">
        <v>810</v>
      </c>
      <c r="BO721" s="203" t="s">
        <v>811</v>
      </c>
      <c r="BP721" s="203" t="s">
        <v>812</v>
      </c>
      <c r="BQ721" s="203" t="s">
        <v>813</v>
      </c>
      <c r="BR721" s="203" t="s">
        <v>814</v>
      </c>
      <c r="BS721" s="203" t="s">
        <v>815</v>
      </c>
      <c r="BT721" s="203" t="s">
        <v>816</v>
      </c>
      <c r="BU721" s="203" t="s">
        <v>817</v>
      </c>
      <c r="BV721" s="203" t="s">
        <v>818</v>
      </c>
      <c r="BW721" s="203" t="s">
        <v>819</v>
      </c>
      <c r="BX721" s="203" t="s">
        <v>820</v>
      </c>
      <c r="BY721" s="203" t="s">
        <v>821</v>
      </c>
      <c r="BZ721" s="203" t="s">
        <v>822</v>
      </c>
      <c r="CA721" s="203" t="s">
        <v>823</v>
      </c>
      <c r="CB721" s="203" t="s">
        <v>824</v>
      </c>
      <c r="CC721" s="203" t="s">
        <v>825</v>
      </c>
      <c r="CD721" s="203" t="s">
        <v>1256</v>
      </c>
    </row>
    <row r="722" spans="1:84" s="201" customFormat="1" ht="12.65" customHeight="1">
      <c r="A722" s="202" t="e">
        <f>RIGHT(C83,3)&amp;"*"&amp;RIGHT(C82,4)&amp;"*"&amp;"A"</f>
        <v>#VALUE!</v>
      </c>
      <c r="B722" s="270">
        <f>ROUND(C165,0)</f>
        <v>621140</v>
      </c>
      <c r="C722" s="270">
        <f>ROUND(C166,0)</f>
        <v>-2110</v>
      </c>
      <c r="D722" s="270">
        <f>ROUND(C167,0)</f>
        <v>108395</v>
      </c>
      <c r="E722" s="270">
        <f>ROUND(C168,0)</f>
        <v>658723</v>
      </c>
      <c r="F722" s="270">
        <f>ROUND(C169,0)</f>
        <v>0</v>
      </c>
      <c r="G722" s="270">
        <f>ROUND(C170,0)</f>
        <v>121462</v>
      </c>
      <c r="H722" s="270">
        <f>ROUND(C171+C172,0)</f>
        <v>27699</v>
      </c>
      <c r="I722" s="270">
        <f>ROUND(C175,0)</f>
        <v>20050</v>
      </c>
      <c r="J722" s="270">
        <f>ROUND(C176,0)</f>
        <v>174114</v>
      </c>
      <c r="K722" s="270">
        <f>ROUND(C179,0)</f>
        <v>84858</v>
      </c>
      <c r="L722" s="270">
        <f>ROUND(C180,0)</f>
        <v>59797</v>
      </c>
      <c r="M722" s="270">
        <f>ROUND(C183,0)</f>
        <v>24414</v>
      </c>
      <c r="N722" s="270">
        <f>ROUND(C184,0)</f>
        <v>148216</v>
      </c>
      <c r="O722" s="270">
        <f>ROUND(C185,0)</f>
        <v>0</v>
      </c>
      <c r="P722" s="270">
        <f>ROUND(C188,0)</f>
        <v>429191</v>
      </c>
      <c r="Q722" s="270">
        <f>ROUND(C189,0)</f>
        <v>32356</v>
      </c>
      <c r="R722" s="270">
        <f>ROUND(B195,0)</f>
        <v>204226</v>
      </c>
      <c r="S722" s="270">
        <f>ROUND(C195,0)</f>
        <v>0</v>
      </c>
      <c r="T722" s="270">
        <f>ROUND(D195,0)</f>
        <v>0</v>
      </c>
      <c r="U722" s="270">
        <f>ROUND(B196,0)</f>
        <v>452954</v>
      </c>
      <c r="V722" s="270">
        <f>ROUND(C196,0)</f>
        <v>17993</v>
      </c>
      <c r="W722" s="270">
        <f>ROUND(D196,0)</f>
        <v>0</v>
      </c>
      <c r="X722" s="270">
        <f>ROUND(B197,0)</f>
        <v>9980543</v>
      </c>
      <c r="Y722" s="270">
        <f>ROUND(C197,0)</f>
        <v>281756</v>
      </c>
      <c r="Z722" s="270">
        <f>ROUND(D197,0)</f>
        <v>0</v>
      </c>
      <c r="AA722" s="270">
        <f>ROUND(B198,0)</f>
        <v>0</v>
      </c>
      <c r="AB722" s="270">
        <f>ROUND(C198,0)</f>
        <v>0</v>
      </c>
      <c r="AC722" s="270">
        <f>ROUND(D198,0)</f>
        <v>0</v>
      </c>
      <c r="AD722" s="270">
        <f>ROUND(B199,0)</f>
        <v>6854019</v>
      </c>
      <c r="AE722" s="270">
        <f>ROUND(C199,0)</f>
        <v>117732</v>
      </c>
      <c r="AF722" s="270">
        <f>ROUND(D199,0)</f>
        <v>0</v>
      </c>
      <c r="AG722" s="270">
        <f>ROUND(B200,0)</f>
        <v>3663037</v>
      </c>
      <c r="AH722" s="270">
        <f>ROUND(C200,0)</f>
        <v>107663</v>
      </c>
      <c r="AI722" s="270">
        <f>ROUND(D200,0)</f>
        <v>0</v>
      </c>
      <c r="AJ722" s="270">
        <f>ROUND(B201,0)</f>
        <v>0</v>
      </c>
      <c r="AK722" s="270">
        <f>ROUND(C201,0)</f>
        <v>0</v>
      </c>
      <c r="AL722" s="270">
        <f>ROUND(D201,0)</f>
        <v>0</v>
      </c>
      <c r="AM722" s="270">
        <f>ROUND(B202,0)</f>
        <v>0</v>
      </c>
      <c r="AN722" s="270">
        <f>ROUND(C202,0)</f>
        <v>0</v>
      </c>
      <c r="AO722" s="270">
        <f>ROUND(D202,0)</f>
        <v>0</v>
      </c>
      <c r="AP722" s="270">
        <f>ROUND(B203,0)</f>
        <v>296339</v>
      </c>
      <c r="AQ722" s="270">
        <f>ROUND(C203,0)</f>
        <v>132955</v>
      </c>
      <c r="AR722" s="270">
        <f>ROUND(D203,0)</f>
        <v>417481</v>
      </c>
      <c r="AS722" s="270"/>
      <c r="AT722" s="270"/>
      <c r="AU722" s="270"/>
      <c r="AV722" s="270">
        <f>ROUND(B209,0)</f>
        <v>286160</v>
      </c>
      <c r="AW722" s="270">
        <f>ROUND(C209,0)</f>
        <v>22819</v>
      </c>
      <c r="AX722" s="270">
        <f>ROUND(D209,0)</f>
        <v>0</v>
      </c>
      <c r="AY722" s="270">
        <f>ROUND(B210,0)</f>
        <v>4232415</v>
      </c>
      <c r="AZ722" s="270">
        <f>ROUND(C210,0)</f>
        <v>473515</v>
      </c>
      <c r="BA722" s="270">
        <f>ROUND(D210,0)</f>
        <v>0</v>
      </c>
      <c r="BB722" s="270">
        <f>ROUND(B211,0)</f>
        <v>0</v>
      </c>
      <c r="BC722" s="270">
        <f>ROUND(C211,0)</f>
        <v>0</v>
      </c>
      <c r="BD722" s="270">
        <f>ROUND(D211,0)</f>
        <v>0</v>
      </c>
      <c r="BE722" s="270">
        <f>ROUND(B212,0)</f>
        <v>5485962</v>
      </c>
      <c r="BF722" s="270">
        <f>ROUND(C212,0)</f>
        <v>313018</v>
      </c>
      <c r="BG722" s="270">
        <f>ROUND(D212,0)</f>
        <v>0</v>
      </c>
      <c r="BH722" s="270">
        <f>ROUND(B213,0)</f>
        <v>2253534</v>
      </c>
      <c r="BI722" s="270">
        <f>ROUND(C213,0)</f>
        <v>378199</v>
      </c>
      <c r="BJ722" s="270">
        <f>ROUND(D213,0)</f>
        <v>0</v>
      </c>
      <c r="BK722" s="270">
        <f>ROUND(B214,0)</f>
        <v>0</v>
      </c>
      <c r="BL722" s="270">
        <f>ROUND(C214,0)</f>
        <v>0</v>
      </c>
      <c r="BM722" s="270">
        <f>ROUND(D214,0)</f>
        <v>0</v>
      </c>
      <c r="BN722" s="270">
        <f>ROUND(B215,0)</f>
        <v>0</v>
      </c>
      <c r="BO722" s="270">
        <f>ROUND(C215,0)</f>
        <v>0</v>
      </c>
      <c r="BP722" s="270">
        <f>ROUND(D215,0)</f>
        <v>0</v>
      </c>
      <c r="BQ722" s="270">
        <f>ROUND(B216,0)</f>
        <v>0</v>
      </c>
      <c r="BR722" s="270">
        <f>ROUND(C216,0)</f>
        <v>0</v>
      </c>
      <c r="BS722" s="270">
        <f>ROUND(D216,0)</f>
        <v>0</v>
      </c>
      <c r="BT722" s="270">
        <f>ROUND(C223,0)</f>
        <v>789150</v>
      </c>
      <c r="BU722" s="270">
        <f>ROUND(C224,0)</f>
        <v>706506</v>
      </c>
      <c r="BV722" s="270">
        <f>ROUND(C225,0)</f>
        <v>0</v>
      </c>
      <c r="BW722" s="270">
        <f>ROUND(C226,0)</f>
        <v>0</v>
      </c>
      <c r="BX722" s="270">
        <f>ROUND(C227,0)</f>
        <v>0</v>
      </c>
      <c r="BY722" s="270">
        <f>ROUND(C228,0)</f>
        <v>4525182</v>
      </c>
      <c r="BZ722" s="270">
        <f>ROUND(C231,0)</f>
        <v>0</v>
      </c>
      <c r="CA722" s="270">
        <f>ROUND(C233,0)</f>
        <v>145726</v>
      </c>
      <c r="CB722" s="270">
        <f>ROUND(C234,0)</f>
        <v>0</v>
      </c>
      <c r="CC722" s="270">
        <f>ROUND(C238+C239,0)</f>
        <v>0</v>
      </c>
      <c r="CD722" s="270">
        <f>D221</f>
        <v>961836</v>
      </c>
      <c r="CE722" s="270"/>
    </row>
    <row r="723" spans="1:84" ht="12.65" customHeight="1">
      <c r="B723" s="271"/>
      <c r="C723" s="271"/>
      <c r="D723" s="271"/>
      <c r="E723" s="271"/>
      <c r="F723" s="271"/>
      <c r="G723" s="271"/>
      <c r="H723" s="271"/>
      <c r="I723" s="271"/>
      <c r="J723" s="271"/>
      <c r="K723" s="271"/>
      <c r="L723" s="271"/>
      <c r="M723" s="271"/>
      <c r="N723" s="271"/>
      <c r="O723" s="271"/>
      <c r="P723" s="271"/>
      <c r="Q723" s="271"/>
      <c r="R723" s="271"/>
      <c r="S723" s="271"/>
      <c r="T723" s="271"/>
      <c r="U723" s="271"/>
      <c r="V723" s="271"/>
      <c r="W723" s="271"/>
      <c r="X723" s="271"/>
      <c r="Y723" s="271"/>
      <c r="Z723" s="271"/>
      <c r="AA723" s="271"/>
      <c r="AB723" s="271"/>
      <c r="AC723" s="271"/>
      <c r="AD723" s="271"/>
      <c r="AE723" s="271"/>
      <c r="AF723" s="271"/>
      <c r="AG723" s="271"/>
      <c r="AH723" s="271"/>
      <c r="AI723" s="271"/>
      <c r="AJ723" s="271"/>
      <c r="AK723" s="271"/>
      <c r="AL723" s="271"/>
      <c r="AM723" s="271"/>
      <c r="AN723" s="271"/>
      <c r="AO723" s="271"/>
      <c r="AP723" s="271"/>
      <c r="AQ723" s="271"/>
      <c r="AR723" s="271"/>
      <c r="AS723" s="271"/>
      <c r="AT723" s="271"/>
      <c r="AU723" s="271"/>
      <c r="AV723" s="271"/>
      <c r="AW723" s="271"/>
      <c r="AX723" s="271"/>
      <c r="AY723" s="271"/>
      <c r="AZ723" s="271"/>
      <c r="BA723" s="271"/>
      <c r="BB723" s="271"/>
      <c r="BC723" s="271"/>
      <c r="BD723" s="271"/>
      <c r="BE723" s="271"/>
      <c r="BF723" s="271"/>
      <c r="BG723" s="271"/>
      <c r="BH723" s="271"/>
      <c r="BI723" s="271"/>
      <c r="BJ723" s="271"/>
      <c r="BK723" s="271"/>
      <c r="BL723" s="271"/>
      <c r="BM723" s="271"/>
      <c r="BN723" s="271"/>
      <c r="BO723" s="271"/>
      <c r="BP723" s="271"/>
      <c r="BQ723" s="271"/>
      <c r="BR723" s="271"/>
      <c r="BS723" s="271"/>
      <c r="BT723" s="271"/>
      <c r="BU723" s="271"/>
      <c r="BV723" s="271"/>
      <c r="BW723" s="271"/>
      <c r="BX723" s="271"/>
      <c r="BY723" s="271"/>
      <c r="BZ723" s="271"/>
      <c r="CA723" s="271"/>
      <c r="CB723" s="271"/>
      <c r="CC723" s="271"/>
      <c r="CD723" s="271"/>
      <c r="CE723" s="271"/>
    </row>
    <row r="724" spans="1:84" s="201" customFormat="1" ht="12.65" customHeight="1">
      <c r="A724" s="201" t="s">
        <v>148</v>
      </c>
      <c r="B724" s="270"/>
      <c r="C724" s="270"/>
      <c r="D724" s="270"/>
      <c r="E724" s="270"/>
      <c r="F724" s="270"/>
      <c r="G724" s="270"/>
      <c r="H724" s="270"/>
      <c r="I724" s="270"/>
      <c r="J724" s="270"/>
      <c r="K724" s="270"/>
      <c r="L724" s="270"/>
      <c r="M724" s="270"/>
      <c r="N724" s="270"/>
      <c r="O724" s="270"/>
      <c r="P724" s="270"/>
      <c r="Q724" s="270"/>
      <c r="R724" s="270"/>
      <c r="S724" s="270"/>
      <c r="T724" s="270"/>
      <c r="U724" s="270"/>
      <c r="V724" s="270"/>
      <c r="W724" s="270"/>
      <c r="X724" s="270"/>
      <c r="Y724" s="270"/>
      <c r="Z724" s="270"/>
      <c r="AA724" s="270"/>
      <c r="AB724" s="270"/>
      <c r="AC724" s="270"/>
      <c r="AD724" s="270"/>
      <c r="AE724" s="270"/>
      <c r="AF724" s="270"/>
      <c r="AG724" s="270"/>
      <c r="AH724" s="270"/>
      <c r="AI724" s="270"/>
      <c r="AJ724" s="270"/>
      <c r="AK724" s="270"/>
      <c r="AL724" s="270"/>
      <c r="AM724" s="270"/>
      <c r="AN724" s="270"/>
      <c r="AO724" s="270"/>
      <c r="AP724" s="270"/>
      <c r="AQ724" s="270"/>
      <c r="AR724" s="270"/>
      <c r="AS724" s="270"/>
      <c r="AT724" s="270"/>
      <c r="AU724" s="270"/>
      <c r="AV724" s="270"/>
      <c r="AW724" s="270"/>
      <c r="AX724" s="270"/>
      <c r="AY724" s="270"/>
      <c r="AZ724" s="270"/>
      <c r="BA724" s="270"/>
      <c r="BB724" s="270"/>
      <c r="BC724" s="270"/>
      <c r="BD724" s="270"/>
      <c r="BE724" s="270"/>
      <c r="BF724" s="270"/>
      <c r="BG724" s="270"/>
      <c r="BH724" s="270"/>
      <c r="BI724" s="270"/>
      <c r="BJ724" s="270"/>
      <c r="BK724" s="270"/>
      <c r="BL724" s="270"/>
      <c r="BM724" s="270"/>
      <c r="BN724" s="270"/>
      <c r="BO724" s="270"/>
      <c r="BP724" s="270"/>
      <c r="BQ724" s="270"/>
      <c r="BR724" s="270"/>
      <c r="BS724" s="270"/>
      <c r="BT724" s="270"/>
      <c r="BU724" s="270"/>
      <c r="BV724" s="270"/>
      <c r="BW724" s="270"/>
      <c r="BX724" s="270"/>
      <c r="BY724" s="270"/>
      <c r="BZ724" s="270"/>
      <c r="CA724" s="270"/>
      <c r="CB724" s="270"/>
      <c r="CC724" s="270"/>
      <c r="CD724" s="270"/>
      <c r="CE724" s="270"/>
    </row>
    <row r="725" spans="1:84" s="203" customFormat="1" ht="12.65" customHeight="1">
      <c r="A725" s="203" t="s">
        <v>745</v>
      </c>
      <c r="B725" s="203" t="s">
        <v>826</v>
      </c>
      <c r="C725" s="203" t="s">
        <v>827</v>
      </c>
      <c r="D725" s="203" t="s">
        <v>828</v>
      </c>
      <c r="E725" s="203" t="s">
        <v>829</v>
      </c>
      <c r="F725" s="203" t="s">
        <v>830</v>
      </c>
      <c r="G725" s="203" t="s">
        <v>831</v>
      </c>
      <c r="H725" s="203" t="s">
        <v>832</v>
      </c>
      <c r="I725" s="203" t="s">
        <v>833</v>
      </c>
      <c r="J725" s="203" t="s">
        <v>834</v>
      </c>
      <c r="K725" s="203" t="s">
        <v>835</v>
      </c>
      <c r="L725" s="203" t="s">
        <v>836</v>
      </c>
      <c r="M725" s="203" t="s">
        <v>837</v>
      </c>
      <c r="N725" s="203" t="s">
        <v>838</v>
      </c>
      <c r="O725" s="203" t="s">
        <v>839</v>
      </c>
      <c r="P725" s="203" t="s">
        <v>840</v>
      </c>
      <c r="Q725" s="203" t="s">
        <v>841</v>
      </c>
      <c r="R725" s="203" t="s">
        <v>842</v>
      </c>
      <c r="S725" s="203" t="s">
        <v>843</v>
      </c>
      <c r="T725" s="203" t="s">
        <v>844</v>
      </c>
      <c r="U725" s="203" t="s">
        <v>845</v>
      </c>
      <c r="V725" s="203" t="s">
        <v>846</v>
      </c>
      <c r="W725" s="203" t="s">
        <v>847</v>
      </c>
      <c r="X725" s="203" t="s">
        <v>848</v>
      </c>
      <c r="Y725" s="203" t="s">
        <v>849</v>
      </c>
      <c r="Z725" s="203" t="s">
        <v>850</v>
      </c>
      <c r="AA725" s="203" t="s">
        <v>851</v>
      </c>
      <c r="AB725" s="203" t="s">
        <v>852</v>
      </c>
      <c r="AC725" s="203" t="s">
        <v>853</v>
      </c>
      <c r="AD725" s="203" t="s">
        <v>854</v>
      </c>
      <c r="AE725" s="203" t="s">
        <v>855</v>
      </c>
      <c r="AF725" s="203" t="s">
        <v>856</v>
      </c>
      <c r="AG725" s="203" t="s">
        <v>857</v>
      </c>
      <c r="AH725" s="203" t="s">
        <v>858</v>
      </c>
      <c r="AI725" s="203" t="s">
        <v>859</v>
      </c>
      <c r="AJ725" s="203" t="s">
        <v>860</v>
      </c>
      <c r="AK725" s="203" t="s">
        <v>861</v>
      </c>
      <c r="AL725" s="203" t="s">
        <v>862</v>
      </c>
      <c r="AM725" s="203" t="s">
        <v>863</v>
      </c>
      <c r="AN725" s="203" t="s">
        <v>864</v>
      </c>
      <c r="AO725" s="203" t="s">
        <v>865</v>
      </c>
      <c r="AP725" s="203" t="s">
        <v>866</v>
      </c>
      <c r="AQ725" s="203" t="s">
        <v>867</v>
      </c>
      <c r="AR725" s="203" t="s">
        <v>868</v>
      </c>
      <c r="AS725" s="203" t="s">
        <v>869</v>
      </c>
      <c r="AT725" s="203" t="s">
        <v>870</v>
      </c>
      <c r="AU725" s="203" t="s">
        <v>871</v>
      </c>
      <c r="AV725" s="203" t="s">
        <v>872</v>
      </c>
      <c r="AW725" s="203" t="s">
        <v>873</v>
      </c>
      <c r="AX725" s="203" t="s">
        <v>874</v>
      </c>
      <c r="AY725" s="203" t="s">
        <v>875</v>
      </c>
      <c r="AZ725" s="203" t="s">
        <v>876</v>
      </c>
      <c r="BA725" s="203" t="s">
        <v>877</v>
      </c>
      <c r="BB725" s="203" t="s">
        <v>878</v>
      </c>
      <c r="BC725" s="203" t="s">
        <v>879</v>
      </c>
      <c r="BD725" s="203" t="s">
        <v>880</v>
      </c>
      <c r="BE725" s="203" t="s">
        <v>881</v>
      </c>
      <c r="BF725" s="203" t="s">
        <v>882</v>
      </c>
      <c r="BG725" s="203" t="s">
        <v>883</v>
      </c>
      <c r="BH725" s="203" t="s">
        <v>884</v>
      </c>
      <c r="BI725" s="203" t="s">
        <v>885</v>
      </c>
      <c r="BJ725" s="203" t="s">
        <v>886</v>
      </c>
      <c r="BK725" s="203" t="s">
        <v>887</v>
      </c>
      <c r="BL725" s="203" t="s">
        <v>888</v>
      </c>
      <c r="BM725" s="203" t="s">
        <v>889</v>
      </c>
      <c r="BN725" s="203" t="s">
        <v>890</v>
      </c>
      <c r="BO725" s="203" t="s">
        <v>891</v>
      </c>
      <c r="BP725" s="203" t="s">
        <v>892</v>
      </c>
      <c r="BQ725" s="203" t="s">
        <v>893</v>
      </c>
      <c r="BR725" s="203" t="s">
        <v>894</v>
      </c>
    </row>
    <row r="726" spans="1:84" s="201" customFormat="1" ht="12.65" customHeight="1">
      <c r="A726" s="202" t="e">
        <f>RIGHT(C83,3)&amp;"*"&amp;RIGHT(C82,4)&amp;"*"&amp;"A"</f>
        <v>#VALUE!</v>
      </c>
      <c r="B726" s="270">
        <f>ROUND(C111,0)</f>
        <v>140</v>
      </c>
      <c r="C726" s="270">
        <f>ROUND(C112,0)</f>
        <v>174</v>
      </c>
      <c r="D726" s="270">
        <f>ROUND(C113,0)</f>
        <v>0</v>
      </c>
      <c r="E726" s="270">
        <f>ROUND(C114,0)</f>
        <v>0</v>
      </c>
      <c r="F726" s="270">
        <f>ROUND(D111,0)</f>
        <v>342</v>
      </c>
      <c r="G726" s="270">
        <f>ROUND(D112,0)</f>
        <v>12127</v>
      </c>
      <c r="H726" s="270">
        <f>ROUND(D113,0)</f>
        <v>0</v>
      </c>
      <c r="I726" s="270">
        <f>ROUND(D114,0)</f>
        <v>0</v>
      </c>
      <c r="J726" s="270">
        <f>ROUND(C116,0)</f>
        <v>0</v>
      </c>
      <c r="K726" s="270">
        <f>ROUND(C117,0)</f>
        <v>0</v>
      </c>
      <c r="L726" s="270">
        <f>ROUND(C118,0)</f>
        <v>25</v>
      </c>
      <c r="M726" s="270">
        <f>ROUND(C119,0)</f>
        <v>0</v>
      </c>
      <c r="N726" s="270">
        <f>ROUND(C120,0)</f>
        <v>0</v>
      </c>
      <c r="O726" s="270">
        <f>ROUND(C121,0)</f>
        <v>0</v>
      </c>
      <c r="P726" s="270">
        <f>ROUND(C122,0)</f>
        <v>0</v>
      </c>
      <c r="Q726" s="270">
        <f>ROUND(C123,0)</f>
        <v>23</v>
      </c>
      <c r="R726" s="270">
        <f>ROUND(C124,0)</f>
        <v>0</v>
      </c>
      <c r="S726" s="270">
        <f>ROUND(C125,0)</f>
        <v>0</v>
      </c>
      <c r="T726" s="270"/>
      <c r="U726" s="270">
        <f>ROUND(C126,0)</f>
        <v>0</v>
      </c>
      <c r="V726" s="270">
        <f>ROUND(C128,0)</f>
        <v>0</v>
      </c>
      <c r="W726" s="270">
        <f>ROUND(C129,0)</f>
        <v>0</v>
      </c>
      <c r="X726" s="270">
        <f>ROUND(B138,0)</f>
        <v>113</v>
      </c>
      <c r="Y726" s="270">
        <f>ROUND(B139,0)</f>
        <v>275</v>
      </c>
      <c r="Z726" s="270">
        <f>ROUND(B140,0)</f>
        <v>31248</v>
      </c>
      <c r="AA726" s="270">
        <f>ROUND(B141,0)</f>
        <v>3456786</v>
      </c>
      <c r="AB726" s="270">
        <f>ROUND(B142,0)</f>
        <v>8865373</v>
      </c>
      <c r="AC726" s="270">
        <f>ROUND(C138,0)</f>
        <v>16</v>
      </c>
      <c r="AD726" s="270">
        <f>ROUND(C139,0)</f>
        <v>40</v>
      </c>
      <c r="AE726" s="270">
        <f>ROUND(C140,0)</f>
        <v>13607</v>
      </c>
      <c r="AF726" s="270">
        <f>ROUND(C141,0)</f>
        <v>1505336</v>
      </c>
      <c r="AG726" s="270">
        <f>ROUND(C142,0)</f>
        <v>3860626</v>
      </c>
      <c r="AH726" s="270">
        <f>ROUND(D138,0)</f>
        <v>11</v>
      </c>
      <c r="AI726" s="270">
        <f>ROUND(D139,0)</f>
        <v>27</v>
      </c>
      <c r="AJ726" s="270">
        <f>ROUND(D140,0)</f>
        <v>14912</v>
      </c>
      <c r="AK726" s="270">
        <f>ROUND(D141,0)</f>
        <v>1640286</v>
      </c>
      <c r="AL726" s="270">
        <f>ROUND(D142,0)</f>
        <v>4240106</v>
      </c>
      <c r="AM726" s="270">
        <f>ROUND(B144,0)</f>
        <v>22</v>
      </c>
      <c r="AN726" s="270">
        <f>ROUND(B145,0)</f>
        <v>1537</v>
      </c>
      <c r="AO726" s="270">
        <f>ROUND(B146,0)</f>
        <v>0</v>
      </c>
      <c r="AP726" s="270">
        <f>ROUND(B147,0)</f>
        <v>947450</v>
      </c>
      <c r="AQ726" s="270">
        <f>ROUND(B148,0)</f>
        <v>0</v>
      </c>
      <c r="AR726" s="270">
        <f>ROUND(C144,0)</f>
        <v>77</v>
      </c>
      <c r="AS726" s="270">
        <f>ROUND(C145,0)</f>
        <v>5381</v>
      </c>
      <c r="AT726" s="270">
        <f>ROUND(C146,0)</f>
        <v>0</v>
      </c>
      <c r="AU726" s="270">
        <f>ROUND(C147,0)</f>
        <v>412588</v>
      </c>
      <c r="AV726" s="270">
        <f>ROUND(C148,0)</f>
        <v>0</v>
      </c>
      <c r="AW726" s="270">
        <f>ROUND(D144,0)</f>
        <v>75</v>
      </c>
      <c r="AX726" s="270">
        <f>ROUND(D145,0)</f>
        <v>5209</v>
      </c>
      <c r="AY726" s="270">
        <f>ROUND(D146,0)</f>
        <v>0</v>
      </c>
      <c r="AZ726" s="270">
        <f>ROUND(D147,0)</f>
        <v>452143</v>
      </c>
      <c r="BA726" s="270">
        <f>ROUND(D148,0)</f>
        <v>0</v>
      </c>
      <c r="BB726" s="270">
        <f>ROUND(B150,0)</f>
        <v>0</v>
      </c>
      <c r="BC726" s="270">
        <f>ROUND(B151,0)</f>
        <v>0</v>
      </c>
      <c r="BD726" s="270">
        <f>ROUND(B152,0)</f>
        <v>0</v>
      </c>
      <c r="BE726" s="270">
        <f>ROUND(B153,0)</f>
        <v>0</v>
      </c>
      <c r="BF726" s="270">
        <f>ROUND(B154,0)</f>
        <v>0</v>
      </c>
      <c r="BG726" s="270">
        <f>ROUND(C150,0)</f>
        <v>0</v>
      </c>
      <c r="BH726" s="270">
        <f>ROUND(C151,0)</f>
        <v>0</v>
      </c>
      <c r="BI726" s="270">
        <f>ROUND(C152,0)</f>
        <v>0</v>
      </c>
      <c r="BJ726" s="270">
        <f>ROUND(C153,0)</f>
        <v>0</v>
      </c>
      <c r="BK726" s="270">
        <f>ROUND(C154,0)</f>
        <v>0</v>
      </c>
      <c r="BL726" s="270">
        <f>ROUND(D150,0)</f>
        <v>0</v>
      </c>
      <c r="BM726" s="270">
        <f>ROUND(D151,0)</f>
        <v>0</v>
      </c>
      <c r="BN726" s="270">
        <f>ROUND(D152,0)</f>
        <v>0</v>
      </c>
      <c r="BO726" s="270">
        <f>ROUND(D153,0)</f>
        <v>0</v>
      </c>
      <c r="BP726" s="270">
        <f>ROUND(D154,0)</f>
        <v>0</v>
      </c>
      <c r="BQ726" s="270">
        <f>ROUND(B157,0)</f>
        <v>1429625</v>
      </c>
      <c r="BR726" s="270">
        <f>ROUND(C157,0)</f>
        <v>459210</v>
      </c>
      <c r="BS726" s="270"/>
      <c r="BT726" s="270"/>
      <c r="BU726" s="270"/>
      <c r="BV726" s="270"/>
      <c r="BW726" s="270"/>
      <c r="BX726" s="270"/>
      <c r="BY726" s="270"/>
      <c r="BZ726" s="270"/>
      <c r="CA726" s="270"/>
      <c r="CB726" s="270"/>
      <c r="CC726" s="270"/>
      <c r="CD726" s="270"/>
      <c r="CE726" s="270"/>
    </row>
    <row r="727" spans="1:84" ht="12.65" customHeight="1">
      <c r="B727" s="271"/>
      <c r="C727" s="271"/>
      <c r="D727" s="271"/>
      <c r="E727" s="271"/>
      <c r="F727" s="271"/>
      <c r="G727" s="271"/>
      <c r="H727" s="271"/>
      <c r="I727" s="271"/>
      <c r="J727" s="271"/>
      <c r="K727" s="271"/>
      <c r="L727" s="271"/>
      <c r="M727" s="271"/>
      <c r="N727" s="271"/>
      <c r="O727" s="271"/>
      <c r="P727" s="271"/>
      <c r="Q727" s="271"/>
      <c r="R727" s="271"/>
      <c r="S727" s="271"/>
      <c r="T727" s="271"/>
      <c r="U727" s="271"/>
      <c r="V727" s="271"/>
      <c r="W727" s="271"/>
      <c r="X727" s="271"/>
      <c r="Y727" s="271"/>
      <c r="Z727" s="271"/>
      <c r="AA727" s="271"/>
      <c r="AB727" s="271"/>
      <c r="AC727" s="271"/>
      <c r="AD727" s="271"/>
      <c r="AE727" s="271"/>
      <c r="AF727" s="271"/>
      <c r="AG727" s="271"/>
      <c r="AH727" s="271"/>
      <c r="AI727" s="271"/>
      <c r="AJ727" s="271"/>
      <c r="AK727" s="271"/>
      <c r="AL727" s="271"/>
      <c r="AM727" s="271"/>
      <c r="AN727" s="271"/>
      <c r="AO727" s="271"/>
      <c r="AP727" s="271"/>
      <c r="AQ727" s="271"/>
      <c r="AR727" s="271"/>
      <c r="AS727" s="271"/>
      <c r="AT727" s="271"/>
      <c r="AU727" s="271"/>
      <c r="AV727" s="271"/>
      <c r="AW727" s="271"/>
      <c r="AX727" s="271"/>
      <c r="AY727" s="271"/>
      <c r="AZ727" s="271"/>
      <c r="BA727" s="271"/>
      <c r="BB727" s="271"/>
      <c r="BC727" s="271"/>
      <c r="BD727" s="271"/>
      <c r="BE727" s="271"/>
      <c r="BF727" s="271"/>
      <c r="BG727" s="271"/>
      <c r="BH727" s="271"/>
      <c r="BI727" s="271"/>
      <c r="BJ727" s="271"/>
      <c r="BK727" s="271"/>
      <c r="BL727" s="271"/>
      <c r="BM727" s="271"/>
      <c r="BN727" s="271"/>
      <c r="BO727" s="271"/>
      <c r="BP727" s="271"/>
      <c r="BQ727" s="271"/>
      <c r="BR727" s="271"/>
      <c r="BS727" s="271"/>
      <c r="BT727" s="271"/>
      <c r="BU727" s="271"/>
      <c r="BV727" s="271"/>
      <c r="BW727" s="271"/>
      <c r="BX727" s="271"/>
      <c r="BY727" s="271"/>
      <c r="BZ727" s="271"/>
      <c r="CA727" s="271"/>
      <c r="CB727" s="271"/>
      <c r="CC727" s="271"/>
      <c r="CD727" s="271"/>
      <c r="CE727" s="271"/>
    </row>
    <row r="728" spans="1:84" s="201" customFormat="1" ht="12.65" customHeight="1">
      <c r="A728" s="201" t="s">
        <v>895</v>
      </c>
      <c r="B728" s="270"/>
      <c r="C728" s="270"/>
      <c r="D728" s="270"/>
      <c r="E728" s="270"/>
      <c r="F728" s="270"/>
      <c r="G728" s="270"/>
      <c r="H728" s="270"/>
      <c r="I728" s="270"/>
      <c r="J728" s="270"/>
      <c r="K728" s="270"/>
      <c r="L728" s="270"/>
      <c r="M728" s="270"/>
      <c r="N728" s="270"/>
      <c r="O728" s="270"/>
      <c r="P728" s="270"/>
      <c r="Q728" s="270"/>
      <c r="R728" s="270"/>
      <c r="S728" s="270"/>
      <c r="T728" s="270"/>
      <c r="U728" s="270"/>
      <c r="V728" s="270"/>
      <c r="W728" s="270"/>
      <c r="X728" s="270"/>
      <c r="Y728" s="270"/>
      <c r="Z728" s="270"/>
      <c r="AA728" s="270"/>
      <c r="AB728" s="270"/>
      <c r="AC728" s="270"/>
      <c r="AD728" s="270"/>
      <c r="AE728" s="270"/>
      <c r="AF728" s="270"/>
      <c r="AG728" s="270"/>
      <c r="AH728" s="270"/>
      <c r="AI728" s="270"/>
      <c r="AJ728" s="270"/>
      <c r="AK728" s="270"/>
      <c r="AL728" s="270"/>
      <c r="AM728" s="270"/>
      <c r="AN728" s="270"/>
      <c r="AO728" s="270"/>
      <c r="AP728" s="270"/>
      <c r="AQ728" s="270"/>
      <c r="AR728" s="270"/>
      <c r="AS728" s="270"/>
      <c r="AT728" s="270"/>
      <c r="AU728" s="270"/>
      <c r="AV728" s="270"/>
      <c r="AW728" s="270"/>
      <c r="AX728" s="270"/>
      <c r="AY728" s="270"/>
      <c r="AZ728" s="270"/>
      <c r="BA728" s="270"/>
      <c r="BB728" s="270"/>
      <c r="BC728" s="270"/>
      <c r="BD728" s="270"/>
      <c r="BE728" s="270"/>
      <c r="BF728" s="270"/>
      <c r="BG728" s="270"/>
      <c r="BH728" s="270"/>
      <c r="BI728" s="270"/>
      <c r="BJ728" s="270"/>
      <c r="BK728" s="270"/>
      <c r="BL728" s="270"/>
      <c r="BM728" s="270"/>
      <c r="BN728" s="270"/>
      <c r="BO728" s="270"/>
      <c r="BP728" s="270"/>
      <c r="BQ728" s="270"/>
      <c r="BR728" s="270"/>
      <c r="BS728" s="270"/>
      <c r="BT728" s="270"/>
      <c r="BU728" s="270"/>
      <c r="BV728" s="270"/>
      <c r="BW728" s="270"/>
      <c r="BX728" s="270"/>
      <c r="BY728" s="270"/>
      <c r="BZ728" s="270"/>
      <c r="CA728" s="270"/>
      <c r="CB728" s="270"/>
      <c r="CC728" s="270"/>
      <c r="CD728" s="270"/>
      <c r="CE728" s="270"/>
    </row>
    <row r="729" spans="1:84" s="203" customFormat="1" ht="12.65" customHeight="1">
      <c r="A729" s="203" t="s">
        <v>745</v>
      </c>
      <c r="B729" s="203" t="s">
        <v>896</v>
      </c>
      <c r="C729" s="203" t="s">
        <v>897</v>
      </c>
      <c r="D729" s="203" t="s">
        <v>898</v>
      </c>
      <c r="E729" s="203" t="s">
        <v>899</v>
      </c>
      <c r="F729" s="203" t="s">
        <v>900</v>
      </c>
      <c r="G729" s="203" t="s">
        <v>901</v>
      </c>
      <c r="H729" s="203" t="s">
        <v>902</v>
      </c>
      <c r="I729" s="203" t="s">
        <v>903</v>
      </c>
      <c r="J729" s="203" t="s">
        <v>904</v>
      </c>
      <c r="K729" s="203" t="s">
        <v>905</v>
      </c>
      <c r="L729" s="203" t="s">
        <v>906</v>
      </c>
      <c r="M729" s="203" t="s">
        <v>907</v>
      </c>
      <c r="N729" s="203" t="s">
        <v>908</v>
      </c>
      <c r="O729" s="203" t="s">
        <v>909</v>
      </c>
      <c r="P729" s="203" t="s">
        <v>910</v>
      </c>
      <c r="Q729" s="203" t="s">
        <v>911</v>
      </c>
      <c r="R729" s="203" t="s">
        <v>912</v>
      </c>
      <c r="S729" s="203" t="s">
        <v>913</v>
      </c>
      <c r="T729" s="203" t="s">
        <v>914</v>
      </c>
      <c r="U729" s="203" t="s">
        <v>915</v>
      </c>
      <c r="V729" s="203" t="s">
        <v>916</v>
      </c>
      <c r="W729" s="203" t="s">
        <v>917</v>
      </c>
      <c r="X729" s="203" t="s">
        <v>918</v>
      </c>
      <c r="Y729" s="203" t="s">
        <v>919</v>
      </c>
      <c r="Z729" s="203" t="s">
        <v>920</v>
      </c>
      <c r="AA729" s="203" t="s">
        <v>921</v>
      </c>
      <c r="AB729" s="203" t="s">
        <v>922</v>
      </c>
      <c r="AC729" s="203" t="s">
        <v>923</v>
      </c>
      <c r="AD729" s="203" t="s">
        <v>924</v>
      </c>
      <c r="AE729" s="203" t="s">
        <v>925</v>
      </c>
      <c r="AF729" s="203" t="s">
        <v>926</v>
      </c>
      <c r="AG729" s="203" t="s">
        <v>927</v>
      </c>
      <c r="AH729" s="203" t="s">
        <v>928</v>
      </c>
      <c r="AI729" s="203" t="s">
        <v>929</v>
      </c>
      <c r="AJ729" s="203" t="s">
        <v>930</v>
      </c>
      <c r="AK729" s="203" t="s">
        <v>931</v>
      </c>
      <c r="AL729" s="203" t="s">
        <v>932</v>
      </c>
      <c r="AM729" s="203" t="s">
        <v>933</v>
      </c>
      <c r="AN729" s="203" t="s">
        <v>934</v>
      </c>
      <c r="AO729" s="203" t="s">
        <v>935</v>
      </c>
      <c r="AP729" s="203" t="s">
        <v>936</v>
      </c>
      <c r="AQ729" s="203" t="s">
        <v>937</v>
      </c>
      <c r="AR729" s="203" t="s">
        <v>938</v>
      </c>
      <c r="AS729" s="203" t="s">
        <v>939</v>
      </c>
      <c r="AT729" s="203" t="s">
        <v>940</v>
      </c>
      <c r="AU729" s="203" t="s">
        <v>941</v>
      </c>
      <c r="AV729" s="203" t="s">
        <v>942</v>
      </c>
      <c r="AW729" s="203" t="s">
        <v>943</v>
      </c>
      <c r="AX729" s="203" t="s">
        <v>944</v>
      </c>
      <c r="AY729" s="203" t="s">
        <v>945</v>
      </c>
      <c r="AZ729" s="203" t="s">
        <v>946</v>
      </c>
      <c r="BA729" s="203" t="s">
        <v>947</v>
      </c>
      <c r="BB729" s="203" t="s">
        <v>948</v>
      </c>
      <c r="BC729" s="203" t="s">
        <v>949</v>
      </c>
      <c r="BD729" s="203" t="s">
        <v>950</v>
      </c>
      <c r="BE729" s="203" t="s">
        <v>951</v>
      </c>
      <c r="BF729" s="203" t="s">
        <v>952</v>
      </c>
      <c r="BG729" s="203" t="s">
        <v>953</v>
      </c>
      <c r="BH729" s="203" t="s">
        <v>954</v>
      </c>
      <c r="BI729" s="203" t="s">
        <v>955</v>
      </c>
      <c r="BJ729" s="203" t="s">
        <v>956</v>
      </c>
      <c r="BK729" s="203" t="s">
        <v>957</v>
      </c>
      <c r="BL729" s="203" t="s">
        <v>958</v>
      </c>
      <c r="BM729" s="203" t="s">
        <v>959</v>
      </c>
      <c r="BN729" s="203" t="s">
        <v>960</v>
      </c>
      <c r="BO729" s="203" t="s">
        <v>961</v>
      </c>
      <c r="BP729" s="203" t="s">
        <v>962</v>
      </c>
      <c r="BQ729" s="203" t="s">
        <v>963</v>
      </c>
      <c r="BR729" s="203" t="s">
        <v>964</v>
      </c>
      <c r="BS729" s="203" t="s">
        <v>965</v>
      </c>
      <c r="BT729" s="203" t="s">
        <v>966</v>
      </c>
      <c r="BU729" s="203" t="s">
        <v>967</v>
      </c>
      <c r="BV729" s="203" t="s">
        <v>968</v>
      </c>
      <c r="BW729" s="203" t="s">
        <v>969</v>
      </c>
      <c r="BX729" s="203" t="s">
        <v>970</v>
      </c>
      <c r="BY729" s="203" t="s">
        <v>971</v>
      </c>
      <c r="BZ729" s="203" t="s">
        <v>972</v>
      </c>
      <c r="CA729" s="203" t="s">
        <v>973</v>
      </c>
      <c r="CB729" s="203" t="s">
        <v>974</v>
      </c>
      <c r="CC729" s="203" t="s">
        <v>975</v>
      </c>
      <c r="CD729" s="203" t="s">
        <v>976</v>
      </c>
      <c r="CE729" s="203" t="s">
        <v>977</v>
      </c>
      <c r="CF729" s="203" t="s">
        <v>978</v>
      </c>
    </row>
    <row r="730" spans="1:84" s="201" customFormat="1" ht="12.65" customHeight="1">
      <c r="A730" s="202" t="e">
        <f>RIGHT(C83,3)&amp;"*"&amp;RIGHT(C82,4)&amp;"*"&amp;"A"</f>
        <v>#VALUE!</v>
      </c>
      <c r="B730" s="270">
        <f>ROUND(C250,0)</f>
        <v>1575702</v>
      </c>
      <c r="C730" s="270">
        <f>ROUND(C251,0)</f>
        <v>0</v>
      </c>
      <c r="D730" s="270">
        <f>ROUND(C252,0)</f>
        <v>5677630</v>
      </c>
      <c r="E730" s="270">
        <f>ROUND(C253,0)</f>
        <v>1847300</v>
      </c>
      <c r="F730" s="270">
        <f>ROUND(C254,0)</f>
        <v>670692</v>
      </c>
      <c r="G730" s="270">
        <f>ROUND(C255,0)</f>
        <v>54959</v>
      </c>
      <c r="H730" s="270">
        <f>ROUND(C256,0)</f>
        <v>0</v>
      </c>
      <c r="I730" s="270">
        <f>ROUND(C257,0)</f>
        <v>310345</v>
      </c>
      <c r="J730" s="270">
        <f>ROUND(C258,0)</f>
        <v>120928</v>
      </c>
      <c r="K730" s="270">
        <f>ROUND(C259,0)</f>
        <v>0</v>
      </c>
      <c r="L730" s="270">
        <f>ROUND(C262,0)</f>
        <v>0</v>
      </c>
      <c r="M730" s="270">
        <f>ROUND(C263,0)</f>
        <v>0</v>
      </c>
      <c r="N730" s="270">
        <f>ROUND(C264,0)</f>
        <v>0</v>
      </c>
      <c r="O730" s="270">
        <f>ROUND(C267,0)</f>
        <v>204226</v>
      </c>
      <c r="P730" s="270">
        <f>ROUND(C268,0)</f>
        <v>470947</v>
      </c>
      <c r="Q730" s="270">
        <f>ROUND(C269,0)</f>
        <v>10262299</v>
      </c>
      <c r="R730" s="270">
        <f>ROUND(C270,0)</f>
        <v>0</v>
      </c>
      <c r="S730" s="270">
        <f>ROUND(C271,0)</f>
        <v>6971751</v>
      </c>
      <c r="T730" s="270">
        <f>ROUND(C272,0)</f>
        <v>3770700</v>
      </c>
      <c r="U730" s="270">
        <f>ROUND(C273,0)</f>
        <v>0</v>
      </c>
      <c r="V730" s="270">
        <f>ROUND(C274,0)</f>
        <v>11813</v>
      </c>
      <c r="W730" s="270">
        <f>ROUND(C275,0)</f>
        <v>0</v>
      </c>
      <c r="X730" s="270">
        <f>ROUND(C276,0)</f>
        <v>13445622</v>
      </c>
      <c r="Y730" s="270">
        <f>ROUND(C279,0)</f>
        <v>0</v>
      </c>
      <c r="Z730" s="270">
        <f>ROUND(C280,0)</f>
        <v>0</v>
      </c>
      <c r="AA730" s="270">
        <f>ROUND(C281,0)</f>
        <v>0</v>
      </c>
      <c r="AB730" s="270">
        <f>ROUND(C282,0)</f>
        <v>0</v>
      </c>
      <c r="AC730" s="270">
        <f>ROUND(C286,0)</f>
        <v>0</v>
      </c>
      <c r="AD730" s="270">
        <f>ROUND(C287,0)</f>
        <v>0</v>
      </c>
      <c r="AE730" s="270">
        <f>ROUND(C288,0)</f>
        <v>0</v>
      </c>
      <c r="AF730" s="270">
        <f>ROUND(C289,0)</f>
        <v>0</v>
      </c>
      <c r="AG730" s="270">
        <f>ROUND(C304,0)</f>
        <v>0</v>
      </c>
      <c r="AH730" s="270">
        <f>ROUND(C305,0)</f>
        <v>1750420</v>
      </c>
      <c r="AI730" s="270">
        <f>ROUND(C306,0)</f>
        <v>734420</v>
      </c>
      <c r="AJ730" s="270">
        <f>ROUND(C307,0)</f>
        <v>34975</v>
      </c>
      <c r="AK730" s="270">
        <f>ROUND(C308,0)</f>
        <v>0</v>
      </c>
      <c r="AL730" s="270">
        <f>ROUND(C309,0)</f>
        <v>0</v>
      </c>
      <c r="AM730" s="270">
        <f>ROUND(C310,0)</f>
        <v>0</v>
      </c>
      <c r="AN730" s="270">
        <f>ROUND(C311,0)</f>
        <v>0</v>
      </c>
      <c r="AO730" s="270">
        <f>ROUND(C312,0)</f>
        <v>6582</v>
      </c>
      <c r="AP730" s="270">
        <f>ROUND(C313,0)</f>
        <v>790050</v>
      </c>
      <c r="AQ730" s="270">
        <f>ROUND(C316,0)</f>
        <v>0</v>
      </c>
      <c r="AR730" s="270">
        <f>ROUND(C317,0)</f>
        <v>0</v>
      </c>
      <c r="AS730" s="270">
        <f>ROUND(C318,0)</f>
        <v>0</v>
      </c>
      <c r="AT730" s="270">
        <f>ROUND(C321,0)</f>
        <v>0</v>
      </c>
      <c r="AU730" s="270">
        <f>ROUND(C322,0)</f>
        <v>0</v>
      </c>
      <c r="AV730" s="270">
        <f>ROUND(C323,0)</f>
        <v>413023</v>
      </c>
      <c r="AW730" s="270">
        <f>ROUND(C324,0)</f>
        <v>0</v>
      </c>
      <c r="AX730" s="270">
        <f>ROUND(C325,0)</f>
        <v>9796757</v>
      </c>
      <c r="AY730" s="270">
        <f>ROUND(C326,0)</f>
        <v>0</v>
      </c>
      <c r="AZ730" s="270">
        <f>ROUND(C327,0)</f>
        <v>0</v>
      </c>
      <c r="BA730" s="270">
        <f>ROUND(C328,0)</f>
        <v>0</v>
      </c>
      <c r="BB730" s="270">
        <f>ROUND(C332,0)</f>
        <v>2072893</v>
      </c>
      <c r="BC730" s="270"/>
      <c r="BD730" s="270"/>
      <c r="BE730" s="270">
        <f>ROUND(C337,0)</f>
        <v>0</v>
      </c>
      <c r="BF730" s="270">
        <f>ROUND(C336,0)</f>
        <v>0</v>
      </c>
      <c r="BG730" s="270"/>
      <c r="BH730" s="270"/>
      <c r="BI730" s="270">
        <f>ROUND(CE60,2)</f>
        <v>148.18</v>
      </c>
      <c r="BJ730" s="270">
        <f>ROUND(C359,0)</f>
        <v>8414591</v>
      </c>
      <c r="BK730" s="270">
        <f>ROUND(C360,0)</f>
        <v>16966105</v>
      </c>
      <c r="BL730" s="270">
        <f>ROUND(C364,0)</f>
        <v>6020838</v>
      </c>
      <c r="BM730" s="270">
        <f>ROUND(C365,0)</f>
        <v>145726</v>
      </c>
      <c r="BN730" s="270">
        <f>ROUND(C366,0)</f>
        <v>0</v>
      </c>
      <c r="BO730" s="270">
        <f>ROUND(C370,0)</f>
        <v>447737</v>
      </c>
      <c r="BP730" s="270">
        <f>ROUND(C371,0)</f>
        <v>1673661</v>
      </c>
      <c r="BQ730" s="270">
        <f>ROUND(C378,0)</f>
        <v>8733794</v>
      </c>
      <c r="BR730" s="270">
        <f>ROUND(C379,0)</f>
        <v>1535309</v>
      </c>
      <c r="BS730" s="270">
        <f>ROUND(C380,0)</f>
        <v>1102148</v>
      </c>
      <c r="BT730" s="270">
        <f>ROUND(C381,0)</f>
        <v>1789389</v>
      </c>
      <c r="BU730" s="270">
        <f>ROUND(C382,0)</f>
        <v>378754</v>
      </c>
      <c r="BV730" s="270">
        <f>ROUND(C383,0)</f>
        <v>4459205</v>
      </c>
      <c r="BW730" s="270">
        <f>ROUND(C384,0)</f>
        <v>1187551</v>
      </c>
      <c r="BX730" s="270">
        <f>ROUND(C385,0)</f>
        <v>194164</v>
      </c>
      <c r="BY730" s="270">
        <f>ROUND(C386,0)</f>
        <v>144655</v>
      </c>
      <c r="BZ730" s="270">
        <f>ROUND(C387,0)</f>
        <v>172630</v>
      </c>
      <c r="CA730" s="270">
        <f>ROUND(C388,0)</f>
        <v>461547</v>
      </c>
      <c r="CB730" s="270">
        <f>C363</f>
        <v>961836</v>
      </c>
      <c r="CC730" s="270">
        <f>ROUND(C389,0)</f>
        <v>273050</v>
      </c>
      <c r="CD730" s="270">
        <f>ROUND(C392,0)</f>
        <v>77340</v>
      </c>
      <c r="CE730" s="270">
        <f>ROUND(C394,0)</f>
        <v>0</v>
      </c>
      <c r="CF730" s="201">
        <f>ROUND(C395,0)</f>
        <v>0</v>
      </c>
    </row>
    <row r="731" spans="1:84" ht="12.65" customHeight="1">
      <c r="B731" s="271"/>
      <c r="C731" s="271"/>
      <c r="D731" s="271"/>
      <c r="E731" s="271"/>
      <c r="F731" s="271"/>
      <c r="G731" s="271"/>
      <c r="H731" s="271"/>
      <c r="I731" s="271"/>
      <c r="J731" s="271"/>
      <c r="K731" s="271"/>
      <c r="L731" s="271"/>
      <c r="M731" s="271"/>
      <c r="N731" s="271"/>
      <c r="O731" s="271"/>
      <c r="P731" s="271"/>
      <c r="Q731" s="271"/>
      <c r="R731" s="271"/>
      <c r="S731" s="271"/>
      <c r="T731" s="271"/>
      <c r="U731" s="271"/>
      <c r="V731" s="271"/>
      <c r="W731" s="271"/>
      <c r="X731" s="271"/>
      <c r="Y731" s="271"/>
      <c r="Z731" s="271"/>
      <c r="AA731" s="271"/>
      <c r="AB731" s="271"/>
      <c r="AC731" s="271"/>
      <c r="AD731" s="271"/>
      <c r="AE731" s="271"/>
      <c r="AF731" s="271"/>
      <c r="AG731" s="271"/>
      <c r="AH731" s="271"/>
      <c r="AI731" s="271"/>
      <c r="AJ731" s="271"/>
      <c r="AK731" s="271"/>
      <c r="AL731" s="271"/>
      <c r="AM731" s="271"/>
      <c r="AN731" s="271"/>
      <c r="AO731" s="271"/>
      <c r="AP731" s="271"/>
      <c r="AQ731" s="271"/>
      <c r="AR731" s="271"/>
      <c r="AS731" s="271"/>
      <c r="AT731" s="271"/>
      <c r="AU731" s="271"/>
      <c r="AV731" s="271"/>
      <c r="AW731" s="271"/>
      <c r="AX731" s="271"/>
      <c r="AY731" s="271"/>
      <c r="AZ731" s="271"/>
      <c r="BA731" s="271"/>
      <c r="BB731" s="271"/>
      <c r="BC731" s="271"/>
      <c r="BD731" s="271"/>
      <c r="BE731" s="271"/>
      <c r="BF731" s="271"/>
      <c r="BG731" s="271"/>
      <c r="BH731" s="271"/>
      <c r="BI731" s="271"/>
      <c r="BJ731" s="271"/>
      <c r="BK731" s="271"/>
      <c r="BL731" s="271"/>
      <c r="BM731" s="271"/>
      <c r="BN731" s="271"/>
      <c r="BO731" s="271"/>
      <c r="BP731" s="271"/>
      <c r="BQ731" s="271"/>
      <c r="BR731" s="271"/>
      <c r="BS731" s="271"/>
      <c r="BT731" s="271"/>
      <c r="BU731" s="271"/>
      <c r="BV731" s="271"/>
      <c r="BW731" s="271"/>
      <c r="BX731" s="271"/>
      <c r="BY731" s="271"/>
      <c r="BZ731" s="271"/>
      <c r="CA731" s="271"/>
      <c r="CB731" s="271"/>
      <c r="CC731" s="271"/>
      <c r="CD731" s="271"/>
      <c r="CE731" s="271"/>
    </row>
    <row r="732" spans="1:84" s="201" customFormat="1" ht="12.65" customHeight="1">
      <c r="A732" s="201" t="s">
        <v>979</v>
      </c>
      <c r="B732" s="270"/>
      <c r="C732" s="270"/>
      <c r="D732" s="270"/>
      <c r="E732" s="270"/>
      <c r="F732" s="270"/>
      <c r="G732" s="270"/>
      <c r="H732" s="270"/>
      <c r="I732" s="270"/>
      <c r="J732" s="270"/>
      <c r="K732" s="270"/>
      <c r="L732" s="270"/>
      <c r="M732" s="270"/>
      <c r="N732" s="270"/>
      <c r="O732" s="270"/>
      <c r="P732" s="270"/>
      <c r="Q732" s="270"/>
      <c r="R732" s="270"/>
      <c r="S732" s="270"/>
      <c r="T732" s="270"/>
      <c r="U732" s="270"/>
      <c r="V732" s="270"/>
      <c r="W732" s="270"/>
      <c r="X732" s="270"/>
      <c r="Y732" s="270"/>
      <c r="Z732" s="270"/>
      <c r="AA732" s="270"/>
      <c r="AB732" s="270"/>
      <c r="AC732" s="270"/>
      <c r="AD732" s="270"/>
      <c r="AE732" s="270"/>
      <c r="AF732" s="270"/>
      <c r="AG732" s="270"/>
      <c r="AH732" s="270"/>
      <c r="AI732" s="270"/>
      <c r="AJ732" s="270"/>
      <c r="AK732" s="270"/>
      <c r="AL732" s="270"/>
      <c r="AM732" s="270"/>
      <c r="AN732" s="270"/>
      <c r="AO732" s="270"/>
      <c r="AP732" s="270"/>
      <c r="AQ732" s="270"/>
      <c r="AR732" s="270"/>
      <c r="AS732" s="270"/>
      <c r="AT732" s="270"/>
      <c r="AU732" s="270"/>
      <c r="AV732" s="270"/>
      <c r="AW732" s="270"/>
      <c r="AX732" s="270"/>
      <c r="AY732" s="270"/>
      <c r="AZ732" s="270"/>
      <c r="BA732" s="270"/>
      <c r="BB732" s="270"/>
      <c r="BC732" s="270"/>
      <c r="BD732" s="270"/>
      <c r="BE732" s="270"/>
      <c r="BF732" s="270"/>
      <c r="BG732" s="270"/>
      <c r="BH732" s="270"/>
      <c r="BI732" s="270"/>
      <c r="BJ732" s="270"/>
      <c r="BK732" s="270"/>
      <c r="BL732" s="270"/>
      <c r="BM732" s="270"/>
      <c r="BN732" s="270"/>
      <c r="BO732" s="270"/>
      <c r="BP732" s="270"/>
      <c r="BQ732" s="270"/>
      <c r="BR732" s="270"/>
      <c r="BS732" s="270"/>
      <c r="BT732" s="270"/>
      <c r="BU732" s="270"/>
      <c r="BV732" s="270"/>
      <c r="BW732" s="270"/>
      <c r="BX732" s="270"/>
      <c r="BY732" s="270"/>
      <c r="BZ732" s="270"/>
      <c r="CA732" s="270"/>
      <c r="CB732" s="270"/>
      <c r="CC732" s="270"/>
      <c r="CD732" s="270"/>
      <c r="CE732" s="270"/>
    </row>
    <row r="733" spans="1:84" s="203" customFormat="1" ht="12.65" customHeight="1">
      <c r="A733" s="203" t="s">
        <v>745</v>
      </c>
      <c r="B733" s="203" t="s">
        <v>980</v>
      </c>
      <c r="C733" s="203" t="s">
        <v>981</v>
      </c>
      <c r="D733" s="203" t="s">
        <v>982</v>
      </c>
      <c r="E733" s="203" t="s">
        <v>983</v>
      </c>
      <c r="F733" s="203" t="s">
        <v>984</v>
      </c>
      <c r="G733" s="203" t="s">
        <v>985</v>
      </c>
      <c r="H733" s="203" t="s">
        <v>986</v>
      </c>
      <c r="I733" s="203" t="s">
        <v>987</v>
      </c>
      <c r="J733" s="203" t="s">
        <v>988</v>
      </c>
      <c r="K733" s="203" t="s">
        <v>989</v>
      </c>
      <c r="L733" s="203" t="s">
        <v>990</v>
      </c>
      <c r="M733" s="203" t="s">
        <v>991</v>
      </c>
      <c r="N733" s="203" t="s">
        <v>992</v>
      </c>
      <c r="O733" s="203" t="s">
        <v>993</v>
      </c>
      <c r="P733" s="203" t="s">
        <v>994</v>
      </c>
      <c r="Q733" s="203" t="s">
        <v>995</v>
      </c>
      <c r="R733" s="203" t="s">
        <v>996</v>
      </c>
      <c r="S733" s="203" t="s">
        <v>997</v>
      </c>
      <c r="T733" s="203" t="s">
        <v>998</v>
      </c>
      <c r="U733" s="203" t="s">
        <v>999</v>
      </c>
      <c r="V733" s="203" t="s">
        <v>1000</v>
      </c>
      <c r="W733" s="203" t="s">
        <v>1001</v>
      </c>
      <c r="X733" s="203" t="s">
        <v>1002</v>
      </c>
      <c r="Y733" s="203" t="s">
        <v>1003</v>
      </c>
    </row>
    <row r="734" spans="1:84" s="201" customFormat="1" ht="12.65" customHeight="1">
      <c r="A734" s="202" t="e">
        <f>RIGHT($C$83,3)&amp;"*"&amp;RIGHT($C$82,4)&amp;"*"&amp;C$55&amp;"*"&amp;"A"</f>
        <v>#VALUE!</v>
      </c>
      <c r="B734" s="270">
        <f>ROUND(C59,0)</f>
        <v>0</v>
      </c>
      <c r="C734" s="270">
        <f>ROUND(C60,2)</f>
        <v>0</v>
      </c>
      <c r="D734" s="270">
        <f>ROUND(C61,0)</f>
        <v>0</v>
      </c>
      <c r="E734" s="270">
        <f>ROUND(C62,0)</f>
        <v>0</v>
      </c>
      <c r="F734" s="270">
        <f>ROUND(C63,0)</f>
        <v>0</v>
      </c>
      <c r="G734" s="270">
        <f>ROUND(C64,0)</f>
        <v>0</v>
      </c>
      <c r="H734" s="270">
        <f>ROUND(C65,0)</f>
        <v>0</v>
      </c>
      <c r="I734" s="270">
        <f>ROUND(C66,0)</f>
        <v>0</v>
      </c>
      <c r="J734" s="270">
        <f>ROUND(C67,0)</f>
        <v>0</v>
      </c>
      <c r="K734" s="270">
        <f>ROUND(C68,0)</f>
        <v>0</v>
      </c>
      <c r="L734" s="270">
        <f>ROUND(C69,0)</f>
        <v>0</v>
      </c>
      <c r="M734" s="270">
        <f>ROUND(C70,0)</f>
        <v>0</v>
      </c>
      <c r="N734" s="270">
        <f>ROUND(C75,0)</f>
        <v>0</v>
      </c>
      <c r="O734" s="270">
        <f>ROUND(C73,0)</f>
        <v>0</v>
      </c>
      <c r="P734" s="270">
        <f>IF(C76&gt;0,ROUND(C76,0),0)</f>
        <v>0</v>
      </c>
      <c r="Q734" s="270">
        <f>IF(C77&gt;0,ROUND(C77,0),0)</f>
        <v>0</v>
      </c>
      <c r="R734" s="270">
        <f>IF(C78&gt;0,ROUND(C78,0),0)</f>
        <v>0</v>
      </c>
      <c r="S734" s="270">
        <f>IF(C79&gt;0,ROUND(C79,0),0)</f>
        <v>0</v>
      </c>
      <c r="T734" s="270">
        <f>IF(C80&gt;0,ROUND(C80,2),0)</f>
        <v>0</v>
      </c>
      <c r="U734" s="270"/>
      <c r="V734" s="270"/>
      <c r="W734" s="270"/>
      <c r="X734" s="270"/>
      <c r="Y734" s="270">
        <f>IF(M668&lt;&gt;0,ROUND(M668,0),0)</f>
        <v>0</v>
      </c>
      <c r="Z734" s="270"/>
      <c r="AA734" s="270"/>
      <c r="AB734" s="270"/>
      <c r="AC734" s="270"/>
      <c r="AD734" s="270"/>
      <c r="AE734" s="270"/>
      <c r="AF734" s="270"/>
      <c r="AG734" s="270"/>
      <c r="AH734" s="270"/>
      <c r="AI734" s="270"/>
      <c r="AJ734" s="270"/>
      <c r="AK734" s="270"/>
      <c r="AL734" s="270"/>
      <c r="AM734" s="270"/>
      <c r="AN734" s="270"/>
      <c r="AO734" s="270"/>
      <c r="AP734" s="270"/>
      <c r="AQ734" s="270"/>
      <c r="AR734" s="270"/>
      <c r="AS734" s="270"/>
      <c r="AT734" s="270"/>
      <c r="AU734" s="270"/>
      <c r="AV734" s="270"/>
      <c r="AW734" s="270"/>
      <c r="AX734" s="270"/>
      <c r="AY734" s="270"/>
      <c r="AZ734" s="270"/>
      <c r="BA734" s="270"/>
      <c r="BB734" s="270"/>
      <c r="BC734" s="270"/>
      <c r="BD734" s="270"/>
      <c r="BE734" s="270"/>
      <c r="BF734" s="270"/>
      <c r="BG734" s="270"/>
      <c r="BH734" s="270"/>
      <c r="BI734" s="270"/>
      <c r="BJ734" s="270"/>
      <c r="BK734" s="270"/>
      <c r="BL734" s="270"/>
      <c r="BM734" s="270"/>
      <c r="BN734" s="270"/>
      <c r="BO734" s="270"/>
      <c r="BP734" s="270"/>
      <c r="BQ734" s="270"/>
      <c r="BR734" s="270"/>
      <c r="BS734" s="270"/>
      <c r="BT734" s="270"/>
      <c r="BU734" s="270"/>
      <c r="BV734" s="270"/>
      <c r="BW734" s="270"/>
      <c r="BX734" s="270"/>
      <c r="BY734" s="270"/>
      <c r="BZ734" s="270"/>
      <c r="CA734" s="270"/>
      <c r="CB734" s="270"/>
      <c r="CC734" s="270"/>
      <c r="CD734" s="270"/>
      <c r="CE734" s="270"/>
    </row>
    <row r="735" spans="1:84" ht="12.65" customHeight="1">
      <c r="A735" s="209" t="e">
        <f>RIGHT($C$83,3)&amp;"*"&amp;RIGHT($C$82,4)&amp;"*"&amp;D$55&amp;"*"&amp;"A"</f>
        <v>#VALUE!</v>
      </c>
      <c r="B735" s="270">
        <f>ROUND(D59,0)</f>
        <v>0</v>
      </c>
      <c r="C735" s="272">
        <f>ROUND(D60,2)</f>
        <v>0</v>
      </c>
      <c r="D735" s="270">
        <f>ROUND(D61,0)</f>
        <v>0</v>
      </c>
      <c r="E735" s="270">
        <f>ROUND(D62,0)</f>
        <v>0</v>
      </c>
      <c r="F735" s="270">
        <f>ROUND(D63,0)</f>
        <v>0</v>
      </c>
      <c r="G735" s="270">
        <f>ROUND(D64,0)</f>
        <v>0</v>
      </c>
      <c r="H735" s="270">
        <f>ROUND(D65,0)</f>
        <v>0</v>
      </c>
      <c r="I735" s="270">
        <f>ROUND(D66,0)</f>
        <v>0</v>
      </c>
      <c r="J735" s="270">
        <f>ROUND(D67,0)</f>
        <v>0</v>
      </c>
      <c r="K735" s="270">
        <f>ROUND(D68,0)</f>
        <v>0</v>
      </c>
      <c r="L735" s="270">
        <f>ROUND(D69,0)</f>
        <v>0</v>
      </c>
      <c r="M735" s="270">
        <f>ROUND(D70,0)</f>
        <v>0</v>
      </c>
      <c r="N735" s="270">
        <f>ROUND(D75,0)</f>
        <v>0</v>
      </c>
      <c r="O735" s="270">
        <f>ROUND(D73,0)</f>
        <v>0</v>
      </c>
      <c r="P735" s="270">
        <f>IF(D76&gt;0,ROUND(D76,0),0)</f>
        <v>0</v>
      </c>
      <c r="Q735" s="270">
        <f>IF(D77&gt;0,ROUND(D77,0),0)</f>
        <v>0</v>
      </c>
      <c r="R735" s="270">
        <f>IF(D78&gt;0,ROUND(D78,0),0)</f>
        <v>0</v>
      </c>
      <c r="S735" s="270">
        <f>IF(D79&gt;0,ROUND(D79,0),0)</f>
        <v>0</v>
      </c>
      <c r="T735" s="272">
        <f>IF(D80&gt;0,ROUND(D80,2),0)</f>
        <v>0</v>
      </c>
      <c r="U735" s="270"/>
      <c r="V735" s="271"/>
      <c r="W735" s="270"/>
      <c r="X735" s="270"/>
      <c r="Y735" s="270">
        <f t="shared" ref="Y735:Y779" si="23">IF(M669&lt;&gt;0,ROUND(M669,0),0)</f>
        <v>0</v>
      </c>
      <c r="Z735" s="271"/>
      <c r="AA735" s="271"/>
      <c r="AB735" s="271"/>
      <c r="AC735" s="271"/>
      <c r="AD735" s="271"/>
      <c r="AE735" s="271"/>
      <c r="AF735" s="271"/>
      <c r="AG735" s="271"/>
      <c r="AH735" s="271"/>
      <c r="AI735" s="271"/>
      <c r="AJ735" s="271"/>
      <c r="AK735" s="271"/>
      <c r="AL735" s="271"/>
      <c r="AM735" s="271"/>
      <c r="AN735" s="271"/>
      <c r="AO735" s="271"/>
      <c r="AP735" s="271"/>
      <c r="AQ735" s="271"/>
      <c r="AR735" s="271"/>
      <c r="AS735" s="271"/>
      <c r="AT735" s="271"/>
      <c r="AU735" s="271"/>
      <c r="AV735" s="271"/>
      <c r="AW735" s="271"/>
      <c r="AX735" s="271"/>
      <c r="AY735" s="271"/>
      <c r="AZ735" s="271"/>
      <c r="BA735" s="271"/>
      <c r="BB735" s="271"/>
      <c r="BC735" s="271"/>
      <c r="BD735" s="271"/>
      <c r="BE735" s="271"/>
      <c r="BF735" s="271"/>
      <c r="BG735" s="271"/>
      <c r="BH735" s="271"/>
      <c r="BI735" s="271"/>
      <c r="BJ735" s="271"/>
      <c r="BK735" s="271"/>
      <c r="BL735" s="271"/>
      <c r="BM735" s="271"/>
      <c r="BN735" s="271"/>
      <c r="BO735" s="271"/>
      <c r="BP735" s="271"/>
      <c r="BQ735" s="271"/>
      <c r="BR735" s="271"/>
      <c r="BS735" s="271"/>
      <c r="BT735" s="271"/>
      <c r="BU735" s="271"/>
      <c r="BV735" s="271"/>
      <c r="BW735" s="271"/>
      <c r="BX735" s="271"/>
      <c r="BY735" s="271"/>
      <c r="BZ735" s="271"/>
      <c r="CA735" s="271"/>
      <c r="CB735" s="271"/>
      <c r="CC735" s="271"/>
      <c r="CD735" s="271"/>
      <c r="CE735" s="271"/>
    </row>
    <row r="736" spans="1:84" ht="12.65" customHeight="1">
      <c r="A736" s="209" t="e">
        <f>RIGHT($C$83,3)&amp;"*"&amp;RIGHT($C$82,4)&amp;"*"&amp;E$55&amp;"*"&amp;"A"</f>
        <v>#VALUE!</v>
      </c>
      <c r="B736" s="270">
        <f>ROUND(E59,0)</f>
        <v>342</v>
      </c>
      <c r="C736" s="272">
        <f>ROUND(E60,2)</f>
        <v>1.72</v>
      </c>
      <c r="D736" s="270">
        <f>ROUND(E61,0)</f>
        <v>105020</v>
      </c>
      <c r="E736" s="270">
        <f>ROUND(E62,0)</f>
        <v>18461</v>
      </c>
      <c r="F736" s="270">
        <f>ROUND(E63,0)</f>
        <v>1179</v>
      </c>
      <c r="G736" s="270">
        <f>ROUND(E64,0)</f>
        <v>5365</v>
      </c>
      <c r="H736" s="270">
        <f>ROUND(E65,0)</f>
        <v>183</v>
      </c>
      <c r="I736" s="270">
        <f>ROUND(E66,0)</f>
        <v>40838</v>
      </c>
      <c r="J736" s="270">
        <f>ROUND(E67,0)</f>
        <v>7669</v>
      </c>
      <c r="K736" s="270">
        <f>ROUND(E68,0)</f>
        <v>3018</v>
      </c>
      <c r="L736" s="270">
        <f>ROUND(E69,0)</f>
        <v>240</v>
      </c>
      <c r="M736" s="270">
        <f>ROUND(E70,0)</f>
        <v>0</v>
      </c>
      <c r="N736" s="270">
        <f>ROUND(E75,0)</f>
        <v>864902</v>
      </c>
      <c r="O736" s="270">
        <f>ROUND(E73,0)</f>
        <v>837720</v>
      </c>
      <c r="P736" s="270">
        <f>IF(E76&gt;0,ROUND(E76,0),0)</f>
        <v>395</v>
      </c>
      <c r="Q736" s="270">
        <f>IF(E77&gt;0,ROUND(E77,0),0)</f>
        <v>1046</v>
      </c>
      <c r="R736" s="270">
        <f>IF(E78&gt;0,ROUND(E78,0),0)</f>
        <v>112</v>
      </c>
      <c r="S736" s="270">
        <f>IF(E79&gt;0,ROUND(E79,0),0)</f>
        <v>3003</v>
      </c>
      <c r="T736" s="272">
        <f>IF(E80&gt;0,ROUND(E80,2),0)</f>
        <v>1.72</v>
      </c>
      <c r="U736" s="270"/>
      <c r="V736" s="271"/>
      <c r="W736" s="270"/>
      <c r="X736" s="270"/>
      <c r="Y736" s="270">
        <f t="shared" si="23"/>
        <v>170027</v>
      </c>
      <c r="Z736" s="271"/>
      <c r="AA736" s="271"/>
      <c r="AB736" s="271"/>
      <c r="AC736" s="271"/>
      <c r="AD736" s="271"/>
      <c r="AE736" s="271"/>
      <c r="AF736" s="271"/>
      <c r="AG736" s="271"/>
      <c r="AH736" s="271"/>
      <c r="AI736" s="271"/>
      <c r="AJ736" s="271"/>
      <c r="AK736" s="271"/>
      <c r="AL736" s="271"/>
      <c r="AM736" s="271"/>
      <c r="AN736" s="271"/>
      <c r="AO736" s="271"/>
      <c r="AP736" s="271"/>
      <c r="AQ736" s="271"/>
      <c r="AR736" s="271"/>
      <c r="AS736" s="271"/>
      <c r="AT736" s="271"/>
      <c r="AU736" s="271"/>
      <c r="AV736" s="271"/>
      <c r="AW736" s="271"/>
      <c r="AX736" s="271"/>
      <c r="AY736" s="271"/>
      <c r="AZ736" s="271"/>
      <c r="BA736" s="271"/>
      <c r="BB736" s="271"/>
      <c r="BC736" s="271"/>
      <c r="BD736" s="271"/>
      <c r="BE736" s="271"/>
      <c r="BF736" s="271"/>
      <c r="BG736" s="271"/>
      <c r="BH736" s="271"/>
      <c r="BI736" s="271"/>
      <c r="BJ736" s="271"/>
      <c r="BK736" s="271"/>
      <c r="BL736" s="271"/>
      <c r="BM736" s="271"/>
      <c r="BN736" s="271"/>
      <c r="BO736" s="271"/>
      <c r="BP736" s="271"/>
      <c r="BQ736" s="271"/>
      <c r="BR736" s="271"/>
      <c r="BS736" s="271"/>
      <c r="BT736" s="271"/>
      <c r="BU736" s="271"/>
      <c r="BV736" s="271"/>
      <c r="BW736" s="271"/>
      <c r="BX736" s="271"/>
      <c r="BY736" s="271"/>
      <c r="BZ736" s="271"/>
      <c r="CA736" s="271"/>
      <c r="CB736" s="271"/>
      <c r="CC736" s="271"/>
      <c r="CD736" s="271"/>
      <c r="CE736" s="271"/>
    </row>
    <row r="737" spans="1:83" ht="12.65" customHeight="1">
      <c r="A737" s="209" t="e">
        <f>RIGHT($C$83,3)&amp;"*"&amp;RIGHT($C$82,4)&amp;"*"&amp;F$55&amp;"*"&amp;"A"</f>
        <v>#VALUE!</v>
      </c>
      <c r="B737" s="270">
        <f>ROUND(F59,0)</f>
        <v>0</v>
      </c>
      <c r="C737" s="272">
        <f>ROUND(F60,2)</f>
        <v>0</v>
      </c>
      <c r="D737" s="270">
        <f>ROUND(F61,0)</f>
        <v>0</v>
      </c>
      <c r="E737" s="270">
        <f>ROUND(F62,0)</f>
        <v>0</v>
      </c>
      <c r="F737" s="270">
        <f>ROUND(F63,0)</f>
        <v>0</v>
      </c>
      <c r="G737" s="270">
        <f>ROUND(F64,0)</f>
        <v>0</v>
      </c>
      <c r="H737" s="270">
        <f>ROUND(F65,0)</f>
        <v>0</v>
      </c>
      <c r="I737" s="270">
        <f>ROUND(F66,0)</f>
        <v>0</v>
      </c>
      <c r="J737" s="270">
        <f>ROUND(F67,0)</f>
        <v>0</v>
      </c>
      <c r="K737" s="270">
        <f>ROUND(F68,0)</f>
        <v>0</v>
      </c>
      <c r="L737" s="270">
        <f>ROUND(F69,0)</f>
        <v>0</v>
      </c>
      <c r="M737" s="270">
        <f>ROUND(F70,0)</f>
        <v>0</v>
      </c>
      <c r="N737" s="270">
        <f>ROUND(F75,0)</f>
        <v>0</v>
      </c>
      <c r="O737" s="270">
        <f>ROUND(F73,0)</f>
        <v>0</v>
      </c>
      <c r="P737" s="270">
        <f>IF(F76&gt;0,ROUND(F76,0),0)</f>
        <v>0</v>
      </c>
      <c r="Q737" s="270">
        <f>IF(F77&gt;0,ROUND(F77,0),0)</f>
        <v>0</v>
      </c>
      <c r="R737" s="270">
        <f>IF(F78&gt;0,ROUND(F78,0),0)</f>
        <v>0</v>
      </c>
      <c r="S737" s="270">
        <f>IF(F79&gt;0,ROUND(F79,0),0)</f>
        <v>0</v>
      </c>
      <c r="T737" s="272">
        <f>IF(F80&gt;0,ROUND(F80,2),0)</f>
        <v>0</v>
      </c>
      <c r="U737" s="270"/>
      <c r="V737" s="271"/>
      <c r="W737" s="270"/>
      <c r="X737" s="270"/>
      <c r="Y737" s="270">
        <f t="shared" si="23"/>
        <v>0</v>
      </c>
      <c r="Z737" s="271"/>
      <c r="AA737" s="271"/>
      <c r="AB737" s="271"/>
      <c r="AC737" s="271"/>
      <c r="AD737" s="271"/>
      <c r="AE737" s="271"/>
      <c r="AF737" s="271"/>
      <c r="AG737" s="271"/>
      <c r="AH737" s="271"/>
      <c r="AI737" s="271"/>
      <c r="AJ737" s="271"/>
      <c r="AK737" s="271"/>
      <c r="AL737" s="271"/>
      <c r="AM737" s="271"/>
      <c r="AN737" s="271"/>
      <c r="AO737" s="271"/>
      <c r="AP737" s="271"/>
      <c r="AQ737" s="271"/>
      <c r="AR737" s="271"/>
      <c r="AS737" s="271"/>
      <c r="AT737" s="271"/>
      <c r="AU737" s="271"/>
      <c r="AV737" s="271"/>
      <c r="AW737" s="271"/>
      <c r="AX737" s="271"/>
      <c r="AY737" s="271"/>
      <c r="AZ737" s="271"/>
      <c r="BA737" s="271"/>
      <c r="BB737" s="271"/>
      <c r="BC737" s="271"/>
      <c r="BD737" s="271"/>
      <c r="BE737" s="271"/>
      <c r="BF737" s="271"/>
      <c r="BG737" s="271"/>
      <c r="BH737" s="271"/>
      <c r="BI737" s="271"/>
      <c r="BJ737" s="271"/>
      <c r="BK737" s="271"/>
      <c r="BL737" s="271"/>
      <c r="BM737" s="271"/>
      <c r="BN737" s="271"/>
      <c r="BO737" s="271"/>
      <c r="BP737" s="271"/>
      <c r="BQ737" s="271"/>
      <c r="BR737" s="271"/>
      <c r="BS737" s="271"/>
      <c r="BT737" s="271"/>
      <c r="BU737" s="271"/>
      <c r="BV737" s="271"/>
      <c r="BW737" s="271"/>
      <c r="BX737" s="271"/>
      <c r="BY737" s="271"/>
      <c r="BZ737" s="271"/>
      <c r="CA737" s="271"/>
      <c r="CB737" s="271"/>
      <c r="CC737" s="271"/>
      <c r="CD737" s="271"/>
      <c r="CE737" s="271"/>
    </row>
    <row r="738" spans="1:83" ht="12.65" customHeight="1">
      <c r="A738" s="209" t="e">
        <f>RIGHT($C$83,3)&amp;"*"&amp;RIGHT($C$82,4)&amp;"*"&amp;G$55&amp;"*"&amp;"A"</f>
        <v>#VALUE!</v>
      </c>
      <c r="B738" s="270">
        <f>ROUND(G59,0)</f>
        <v>0</v>
      </c>
      <c r="C738" s="272">
        <f>ROUND(G60,2)</f>
        <v>0</v>
      </c>
      <c r="D738" s="270">
        <f>ROUND(G61,0)</f>
        <v>0</v>
      </c>
      <c r="E738" s="270">
        <f>ROUND(G62,0)</f>
        <v>0</v>
      </c>
      <c r="F738" s="270">
        <f>ROUND(G63,0)</f>
        <v>0</v>
      </c>
      <c r="G738" s="270">
        <f>ROUND(G64,0)</f>
        <v>0</v>
      </c>
      <c r="H738" s="270">
        <f>ROUND(G65,0)</f>
        <v>0</v>
      </c>
      <c r="I738" s="270">
        <f>ROUND(G66,0)</f>
        <v>0</v>
      </c>
      <c r="J738" s="270">
        <f>ROUND(G67,0)</f>
        <v>0</v>
      </c>
      <c r="K738" s="270">
        <f>ROUND(G68,0)</f>
        <v>0</v>
      </c>
      <c r="L738" s="270">
        <f>ROUND(G69,0)</f>
        <v>0</v>
      </c>
      <c r="M738" s="270">
        <f>ROUND(G70,0)</f>
        <v>0</v>
      </c>
      <c r="N738" s="270">
        <f>ROUND(G75,0)</f>
        <v>0</v>
      </c>
      <c r="O738" s="270">
        <f>ROUND(G73,0)</f>
        <v>0</v>
      </c>
      <c r="P738" s="270">
        <f>IF(G76&gt;0,ROUND(G76,0),0)</f>
        <v>0</v>
      </c>
      <c r="Q738" s="270">
        <f>IF(G77&gt;0,ROUND(G77,0),0)</f>
        <v>0</v>
      </c>
      <c r="R738" s="270">
        <f>IF(G78&gt;0,ROUND(G78,0),0)</f>
        <v>0</v>
      </c>
      <c r="S738" s="270">
        <f>IF(G79&gt;0,ROUND(G79,0),0)</f>
        <v>0</v>
      </c>
      <c r="T738" s="272">
        <f>IF(G80&gt;0,ROUND(G80,2),0)</f>
        <v>0</v>
      </c>
      <c r="U738" s="270"/>
      <c r="V738" s="271"/>
      <c r="W738" s="270"/>
      <c r="X738" s="270"/>
      <c r="Y738" s="270">
        <f t="shared" si="23"/>
        <v>0</v>
      </c>
      <c r="Z738" s="271"/>
      <c r="AA738" s="271"/>
      <c r="AB738" s="271"/>
      <c r="AC738" s="271"/>
      <c r="AD738" s="271"/>
      <c r="AE738" s="271"/>
      <c r="AF738" s="271"/>
      <c r="AG738" s="271"/>
      <c r="AH738" s="271"/>
      <c r="AI738" s="271"/>
      <c r="AJ738" s="271"/>
      <c r="AK738" s="271"/>
      <c r="AL738" s="271"/>
      <c r="AM738" s="271"/>
      <c r="AN738" s="271"/>
      <c r="AO738" s="271"/>
      <c r="AP738" s="271"/>
      <c r="AQ738" s="271"/>
      <c r="AR738" s="271"/>
      <c r="AS738" s="271"/>
      <c r="AT738" s="271"/>
      <c r="AU738" s="271"/>
      <c r="AV738" s="271"/>
      <c r="AW738" s="271"/>
      <c r="AX738" s="271"/>
      <c r="AY738" s="271"/>
      <c r="AZ738" s="271"/>
      <c r="BA738" s="271"/>
      <c r="BB738" s="271"/>
      <c r="BC738" s="271"/>
      <c r="BD738" s="271"/>
      <c r="BE738" s="271"/>
      <c r="BF738" s="271"/>
      <c r="BG738" s="271"/>
      <c r="BH738" s="271"/>
      <c r="BI738" s="271"/>
      <c r="BJ738" s="271"/>
      <c r="BK738" s="271"/>
      <c r="BL738" s="271"/>
      <c r="BM738" s="271"/>
      <c r="BN738" s="271"/>
      <c r="BO738" s="271"/>
      <c r="BP738" s="271"/>
      <c r="BQ738" s="271"/>
      <c r="BR738" s="271"/>
      <c r="BS738" s="271"/>
      <c r="BT738" s="271"/>
      <c r="BU738" s="271"/>
      <c r="BV738" s="271"/>
      <c r="BW738" s="271"/>
      <c r="BX738" s="271"/>
      <c r="BY738" s="271"/>
      <c r="BZ738" s="271"/>
      <c r="CA738" s="271"/>
      <c r="CB738" s="271"/>
      <c r="CC738" s="271"/>
      <c r="CD738" s="271"/>
      <c r="CE738" s="271"/>
    </row>
    <row r="739" spans="1:83" ht="12.65" customHeight="1">
      <c r="A739" s="209" t="e">
        <f>RIGHT($C$83,3)&amp;"*"&amp;RIGHT($C$82,4)&amp;"*"&amp;H$55&amp;"*"&amp;"A"</f>
        <v>#VALUE!</v>
      </c>
      <c r="B739" s="270">
        <f>ROUND(H59,0)</f>
        <v>0</v>
      </c>
      <c r="C739" s="272">
        <f>ROUND(H60,2)</f>
        <v>0</v>
      </c>
      <c r="D739" s="270">
        <f>ROUND(H61,0)</f>
        <v>0</v>
      </c>
      <c r="E739" s="270">
        <f>ROUND(H62,0)</f>
        <v>0</v>
      </c>
      <c r="F739" s="270">
        <f>ROUND(H63,0)</f>
        <v>0</v>
      </c>
      <c r="G739" s="270">
        <f>ROUND(H64,0)</f>
        <v>0</v>
      </c>
      <c r="H739" s="270">
        <f>ROUND(H65,0)</f>
        <v>0</v>
      </c>
      <c r="I739" s="270">
        <f>ROUND(H66,0)</f>
        <v>0</v>
      </c>
      <c r="J739" s="270">
        <f>ROUND(H67,0)</f>
        <v>0</v>
      </c>
      <c r="K739" s="270">
        <f>ROUND(H68,0)</f>
        <v>0</v>
      </c>
      <c r="L739" s="270">
        <f>ROUND(H69,0)</f>
        <v>0</v>
      </c>
      <c r="M739" s="270">
        <f>ROUND(H70,0)</f>
        <v>0</v>
      </c>
      <c r="N739" s="270">
        <f>ROUND(H75,0)</f>
        <v>0</v>
      </c>
      <c r="O739" s="270">
        <f>ROUND(H73,0)</f>
        <v>0</v>
      </c>
      <c r="P739" s="270">
        <f>IF(H76&gt;0,ROUND(H76,0),0)</f>
        <v>0</v>
      </c>
      <c r="Q739" s="270">
        <f>IF(H77&gt;0,ROUND(H77,0),0)</f>
        <v>0</v>
      </c>
      <c r="R739" s="270">
        <f>IF(H78&gt;0,ROUND(H78,0),0)</f>
        <v>0</v>
      </c>
      <c r="S739" s="270">
        <f>IF(H79&gt;0,ROUND(H79,0),0)</f>
        <v>0</v>
      </c>
      <c r="T739" s="272">
        <f>IF(H80&gt;0,ROUND(H80,2),0)</f>
        <v>0</v>
      </c>
      <c r="U739" s="270"/>
      <c r="V739" s="271"/>
      <c r="W739" s="270"/>
      <c r="X739" s="270"/>
      <c r="Y739" s="270">
        <f t="shared" si="23"/>
        <v>0</v>
      </c>
      <c r="Z739" s="271"/>
      <c r="AA739" s="271"/>
      <c r="AB739" s="271"/>
      <c r="AC739" s="271"/>
      <c r="AD739" s="271"/>
      <c r="AE739" s="271"/>
      <c r="AF739" s="271"/>
      <c r="AG739" s="271"/>
      <c r="AH739" s="271"/>
      <c r="AI739" s="271"/>
      <c r="AJ739" s="271"/>
      <c r="AK739" s="271"/>
      <c r="AL739" s="271"/>
      <c r="AM739" s="271"/>
      <c r="AN739" s="271"/>
      <c r="AO739" s="271"/>
      <c r="AP739" s="271"/>
      <c r="AQ739" s="271"/>
      <c r="AR739" s="271"/>
      <c r="AS739" s="271"/>
      <c r="AT739" s="271"/>
      <c r="AU739" s="271"/>
      <c r="AV739" s="271"/>
      <c r="AW739" s="271"/>
      <c r="AX739" s="271"/>
      <c r="AY739" s="271"/>
      <c r="AZ739" s="271"/>
      <c r="BA739" s="271"/>
      <c r="BB739" s="271"/>
      <c r="BC739" s="271"/>
      <c r="BD739" s="271"/>
      <c r="BE739" s="271"/>
      <c r="BF739" s="271"/>
      <c r="BG739" s="271"/>
      <c r="BH739" s="271"/>
      <c r="BI739" s="271"/>
      <c r="BJ739" s="271"/>
      <c r="BK739" s="271"/>
      <c r="BL739" s="271"/>
      <c r="BM739" s="271"/>
      <c r="BN739" s="271"/>
      <c r="BO739" s="271"/>
      <c r="BP739" s="271"/>
      <c r="BQ739" s="271"/>
      <c r="BR739" s="271"/>
      <c r="BS739" s="271"/>
      <c r="BT739" s="271"/>
      <c r="BU739" s="271"/>
      <c r="BV739" s="271"/>
      <c r="BW739" s="271"/>
      <c r="BX739" s="271"/>
      <c r="BY739" s="271"/>
      <c r="BZ739" s="271"/>
      <c r="CA739" s="271"/>
      <c r="CB739" s="271"/>
      <c r="CC739" s="271"/>
      <c r="CD739" s="271"/>
      <c r="CE739" s="271"/>
    </row>
    <row r="740" spans="1:83" ht="12.65" customHeight="1">
      <c r="A740" s="209" t="e">
        <f>RIGHT($C$83,3)&amp;"*"&amp;RIGHT($C$82,4)&amp;"*"&amp;I$55&amp;"*"&amp;"A"</f>
        <v>#VALUE!</v>
      </c>
      <c r="B740" s="270">
        <f>ROUND(I59,0)</f>
        <v>0</v>
      </c>
      <c r="C740" s="272">
        <f>ROUND(I60,2)</f>
        <v>0</v>
      </c>
      <c r="D740" s="270">
        <f>ROUND(I61,0)</f>
        <v>0</v>
      </c>
      <c r="E740" s="270">
        <f>ROUND(I62,0)</f>
        <v>0</v>
      </c>
      <c r="F740" s="270">
        <f>ROUND(I63,0)</f>
        <v>0</v>
      </c>
      <c r="G740" s="270">
        <f>ROUND(I64,0)</f>
        <v>0</v>
      </c>
      <c r="H740" s="270">
        <f>ROUND(I65,0)</f>
        <v>0</v>
      </c>
      <c r="I740" s="270">
        <f>ROUND(I66,0)</f>
        <v>0</v>
      </c>
      <c r="J740" s="270">
        <f>ROUND(I67,0)</f>
        <v>0</v>
      </c>
      <c r="K740" s="270">
        <f>ROUND(I68,0)</f>
        <v>0</v>
      </c>
      <c r="L740" s="270">
        <f>ROUND(I69,0)</f>
        <v>0</v>
      </c>
      <c r="M740" s="270">
        <f>ROUND(I70,0)</f>
        <v>0</v>
      </c>
      <c r="N740" s="270">
        <f>ROUND(I75,0)</f>
        <v>0</v>
      </c>
      <c r="O740" s="270">
        <f>ROUND(I73,0)</f>
        <v>0</v>
      </c>
      <c r="P740" s="270">
        <f>IF(I76&gt;0,ROUND(I76,0),0)</f>
        <v>0</v>
      </c>
      <c r="Q740" s="270">
        <f>IF(I77&gt;0,ROUND(I77,0),0)</f>
        <v>0</v>
      </c>
      <c r="R740" s="270">
        <f>IF(I78&gt;0,ROUND(I78,0),0)</f>
        <v>0</v>
      </c>
      <c r="S740" s="270">
        <f>IF(I79&gt;0,ROUND(I79,0),0)</f>
        <v>0</v>
      </c>
      <c r="T740" s="272">
        <f>IF(I80&gt;0,ROUND(I80,2),0)</f>
        <v>0</v>
      </c>
      <c r="U740" s="270"/>
      <c r="V740" s="271"/>
      <c r="W740" s="270"/>
      <c r="X740" s="270"/>
      <c r="Y740" s="270">
        <f t="shared" si="23"/>
        <v>0</v>
      </c>
      <c r="Z740" s="271"/>
      <c r="AA740" s="271"/>
      <c r="AB740" s="271"/>
      <c r="AC740" s="271"/>
      <c r="AD740" s="271"/>
      <c r="AE740" s="271"/>
      <c r="AF740" s="271"/>
      <c r="AG740" s="271"/>
      <c r="AH740" s="271"/>
      <c r="AI740" s="271"/>
      <c r="AJ740" s="271"/>
      <c r="AK740" s="271"/>
      <c r="AL740" s="271"/>
      <c r="AM740" s="271"/>
      <c r="AN740" s="271"/>
      <c r="AO740" s="271"/>
      <c r="AP740" s="271"/>
      <c r="AQ740" s="271"/>
      <c r="AR740" s="271"/>
      <c r="AS740" s="271"/>
      <c r="AT740" s="271"/>
      <c r="AU740" s="271"/>
      <c r="AV740" s="271"/>
      <c r="AW740" s="271"/>
      <c r="AX740" s="271"/>
      <c r="AY740" s="271"/>
      <c r="AZ740" s="271"/>
      <c r="BA740" s="271"/>
      <c r="BB740" s="271"/>
      <c r="BC740" s="271"/>
      <c r="BD740" s="271"/>
      <c r="BE740" s="271"/>
      <c r="BF740" s="271"/>
      <c r="BG740" s="271"/>
      <c r="BH740" s="271"/>
      <c r="BI740" s="271"/>
      <c r="BJ740" s="271"/>
      <c r="BK740" s="271"/>
      <c r="BL740" s="271"/>
      <c r="BM740" s="271"/>
      <c r="BN740" s="271"/>
      <c r="BO740" s="271"/>
      <c r="BP740" s="271"/>
      <c r="BQ740" s="271"/>
      <c r="BR740" s="271"/>
      <c r="BS740" s="271"/>
      <c r="BT740" s="271"/>
      <c r="BU740" s="271"/>
      <c r="BV740" s="271"/>
      <c r="BW740" s="271"/>
      <c r="BX740" s="271"/>
      <c r="BY740" s="271"/>
      <c r="BZ740" s="271"/>
      <c r="CA740" s="271"/>
      <c r="CB740" s="271"/>
      <c r="CC740" s="271"/>
      <c r="CD740" s="271"/>
      <c r="CE740" s="271"/>
    </row>
    <row r="741" spans="1:83" ht="12.65" customHeight="1">
      <c r="A741" s="209" t="e">
        <f>RIGHT($C$83,3)&amp;"*"&amp;RIGHT($C$82,4)&amp;"*"&amp;J$55&amp;"*"&amp;"A"</f>
        <v>#VALUE!</v>
      </c>
      <c r="B741" s="270">
        <f>ROUND(J59,0)</f>
        <v>0</v>
      </c>
      <c r="C741" s="272">
        <f>ROUND(J60,2)</f>
        <v>0</v>
      </c>
      <c r="D741" s="270">
        <f>ROUND(J61,0)</f>
        <v>0</v>
      </c>
      <c r="E741" s="270">
        <f>ROUND(J62,0)</f>
        <v>0</v>
      </c>
      <c r="F741" s="270">
        <f>ROUND(J63,0)</f>
        <v>0</v>
      </c>
      <c r="G741" s="270">
        <f>ROUND(J64,0)</f>
        <v>0</v>
      </c>
      <c r="H741" s="270">
        <f>ROUND(J65,0)</f>
        <v>0</v>
      </c>
      <c r="I741" s="270">
        <f>ROUND(J66,0)</f>
        <v>0</v>
      </c>
      <c r="J741" s="270">
        <f>ROUND(J67,0)</f>
        <v>0</v>
      </c>
      <c r="K741" s="270">
        <f>ROUND(J68,0)</f>
        <v>0</v>
      </c>
      <c r="L741" s="270">
        <f>ROUND(J69,0)</f>
        <v>0</v>
      </c>
      <c r="M741" s="270">
        <f>ROUND(J70,0)</f>
        <v>0</v>
      </c>
      <c r="N741" s="270">
        <f>ROUND(J75,0)</f>
        <v>0</v>
      </c>
      <c r="O741" s="270">
        <f>ROUND(J73,0)</f>
        <v>0</v>
      </c>
      <c r="P741" s="270">
        <f>IF(J76&gt;0,ROUND(J76,0),0)</f>
        <v>0</v>
      </c>
      <c r="Q741" s="270">
        <f>IF(J77&gt;0,ROUND(J77,0),0)</f>
        <v>0</v>
      </c>
      <c r="R741" s="270">
        <f>IF(J78&gt;0,ROUND(J78,0),0)</f>
        <v>0</v>
      </c>
      <c r="S741" s="270">
        <f>IF(J79&gt;0,ROUND(J79,0),0)</f>
        <v>0</v>
      </c>
      <c r="T741" s="272">
        <f>IF(J80&gt;0,ROUND(J80,2),0)</f>
        <v>0</v>
      </c>
      <c r="U741" s="270"/>
      <c r="V741" s="271"/>
      <c r="W741" s="270"/>
      <c r="X741" s="270"/>
      <c r="Y741" s="270">
        <f t="shared" si="23"/>
        <v>0</v>
      </c>
      <c r="Z741" s="271"/>
      <c r="AA741" s="271"/>
      <c r="AB741" s="271"/>
      <c r="AC741" s="271"/>
      <c r="AD741" s="271"/>
      <c r="AE741" s="271"/>
      <c r="AF741" s="271"/>
      <c r="AG741" s="271"/>
      <c r="AH741" s="271"/>
      <c r="AI741" s="271"/>
      <c r="AJ741" s="271"/>
      <c r="AK741" s="271"/>
      <c r="AL741" s="271"/>
      <c r="AM741" s="271"/>
      <c r="AN741" s="271"/>
      <c r="AO741" s="271"/>
      <c r="AP741" s="271"/>
      <c r="AQ741" s="271"/>
      <c r="AR741" s="271"/>
      <c r="AS741" s="271"/>
      <c r="AT741" s="271"/>
      <c r="AU741" s="271"/>
      <c r="AV741" s="271"/>
      <c r="AW741" s="271"/>
      <c r="AX741" s="271"/>
      <c r="AY741" s="271"/>
      <c r="AZ741" s="271"/>
      <c r="BA741" s="271"/>
      <c r="BB741" s="271"/>
      <c r="BC741" s="271"/>
      <c r="BD741" s="271"/>
      <c r="BE741" s="271"/>
      <c r="BF741" s="271"/>
      <c r="BG741" s="271"/>
      <c r="BH741" s="271"/>
      <c r="BI741" s="271"/>
      <c r="BJ741" s="271"/>
      <c r="BK741" s="271"/>
      <c r="BL741" s="271"/>
      <c r="BM741" s="271"/>
      <c r="BN741" s="271"/>
      <c r="BO741" s="271"/>
      <c r="BP741" s="271"/>
      <c r="BQ741" s="271"/>
      <c r="BR741" s="271"/>
      <c r="BS741" s="271"/>
      <c r="BT741" s="271"/>
      <c r="BU741" s="271"/>
      <c r="BV741" s="271"/>
      <c r="BW741" s="271"/>
      <c r="BX741" s="271"/>
      <c r="BY741" s="271"/>
      <c r="BZ741" s="271"/>
      <c r="CA741" s="271"/>
      <c r="CB741" s="271"/>
      <c r="CC741" s="271"/>
      <c r="CD741" s="271"/>
      <c r="CE741" s="271"/>
    </row>
    <row r="742" spans="1:83" ht="12.65" customHeight="1">
      <c r="A742" s="209" t="e">
        <f>RIGHT($C$83,3)&amp;"*"&amp;RIGHT($C$82,4)&amp;"*"&amp;K$55&amp;"*"&amp;"A"</f>
        <v>#VALUE!</v>
      </c>
      <c r="B742" s="270">
        <f>ROUND(K59,0)</f>
        <v>5800</v>
      </c>
      <c r="C742" s="272">
        <f>ROUND(K60,2)</f>
        <v>17.13</v>
      </c>
      <c r="D742" s="270">
        <f>ROUND(K61,0)</f>
        <v>850258</v>
      </c>
      <c r="E742" s="270">
        <f>ROUND(K62,0)</f>
        <v>149467</v>
      </c>
      <c r="F742" s="270">
        <f>ROUND(K63,0)</f>
        <v>0</v>
      </c>
      <c r="G742" s="270">
        <f>ROUND(K64,0)</f>
        <v>74619</v>
      </c>
      <c r="H742" s="270">
        <f>ROUND(K65,0)</f>
        <v>1774</v>
      </c>
      <c r="I742" s="270">
        <f>ROUND(K66,0)</f>
        <v>20862</v>
      </c>
      <c r="J742" s="270">
        <f>ROUND(K67,0)</f>
        <v>86431</v>
      </c>
      <c r="K742" s="270">
        <f>ROUND(K68,0)</f>
        <v>7279</v>
      </c>
      <c r="L742" s="270">
        <f>ROUND(K69,0)</f>
        <v>6877</v>
      </c>
      <c r="M742" s="270">
        <f>ROUND(K70,0)</f>
        <v>0</v>
      </c>
      <c r="N742" s="270">
        <f>ROUND(K75,0)</f>
        <v>1415200</v>
      </c>
      <c r="O742" s="270">
        <f>ROUND(K73,0)</f>
        <v>1415200</v>
      </c>
      <c r="P742" s="270">
        <f>IF(K76&gt;0,ROUND(K76,0),0)</f>
        <v>4452</v>
      </c>
      <c r="Q742" s="270">
        <f>IF(K77&gt;0,ROUND(K77,0),0)</f>
        <v>17158</v>
      </c>
      <c r="R742" s="270">
        <f>IF(K78&gt;0,ROUND(K78,0),0)</f>
        <v>1261</v>
      </c>
      <c r="S742" s="270">
        <f>IF(K79&gt;0,ROUND(K79,0),0)</f>
        <v>57631</v>
      </c>
      <c r="T742" s="272">
        <f>IF(K80&gt;0,ROUND(K80,2),0)</f>
        <v>17.12</v>
      </c>
      <c r="U742" s="270"/>
      <c r="V742" s="271"/>
      <c r="W742" s="270"/>
      <c r="X742" s="270"/>
      <c r="Y742" s="270">
        <f t="shared" si="23"/>
        <v>1080949</v>
      </c>
      <c r="Z742" s="271"/>
      <c r="AA742" s="271"/>
      <c r="AB742" s="271"/>
      <c r="AC742" s="271"/>
      <c r="AD742" s="271"/>
      <c r="AE742" s="271"/>
      <c r="AF742" s="271"/>
      <c r="AG742" s="271"/>
      <c r="AH742" s="271"/>
      <c r="AI742" s="271"/>
      <c r="AJ742" s="271"/>
      <c r="AK742" s="271"/>
      <c r="AL742" s="271"/>
      <c r="AM742" s="271"/>
      <c r="AN742" s="271"/>
      <c r="AO742" s="271"/>
      <c r="AP742" s="271"/>
      <c r="AQ742" s="271"/>
      <c r="AR742" s="271"/>
      <c r="AS742" s="271"/>
      <c r="AT742" s="271"/>
      <c r="AU742" s="271"/>
      <c r="AV742" s="271"/>
      <c r="AW742" s="271"/>
      <c r="AX742" s="271"/>
      <c r="AY742" s="271"/>
      <c r="AZ742" s="271"/>
      <c r="BA742" s="271"/>
      <c r="BB742" s="271"/>
      <c r="BC742" s="271"/>
      <c r="BD742" s="271"/>
      <c r="BE742" s="271"/>
      <c r="BF742" s="271"/>
      <c r="BG742" s="271"/>
      <c r="BH742" s="271"/>
      <c r="BI742" s="271"/>
      <c r="BJ742" s="271"/>
      <c r="BK742" s="271"/>
      <c r="BL742" s="271"/>
      <c r="BM742" s="271"/>
      <c r="BN742" s="271"/>
      <c r="BO742" s="271"/>
      <c r="BP742" s="271"/>
      <c r="BQ742" s="271"/>
      <c r="BR742" s="271"/>
      <c r="BS742" s="271"/>
      <c r="BT742" s="271"/>
      <c r="BU742" s="271"/>
      <c r="BV742" s="271"/>
      <c r="BW742" s="271"/>
      <c r="BX742" s="271"/>
      <c r="BY742" s="271"/>
      <c r="BZ742" s="271"/>
      <c r="CA742" s="271"/>
      <c r="CB742" s="271"/>
      <c r="CC742" s="271"/>
      <c r="CD742" s="271"/>
      <c r="CE742" s="271"/>
    </row>
    <row r="743" spans="1:83" ht="12.65" customHeight="1">
      <c r="A743" s="209" t="e">
        <f>RIGHT($C$83,3)&amp;"*"&amp;RIGHT($C$82,4)&amp;"*"&amp;L$55&amp;"*"&amp;"A"</f>
        <v>#VALUE!</v>
      </c>
      <c r="B743" s="270">
        <f>ROUND(L59,0)</f>
        <v>6327</v>
      </c>
      <c r="C743" s="272">
        <f>ROUND(L60,2)</f>
        <v>31.82</v>
      </c>
      <c r="D743" s="270">
        <f>ROUND(L61,0)</f>
        <v>1942864</v>
      </c>
      <c r="E743" s="270">
        <f>ROUND(L62,0)</f>
        <v>341535</v>
      </c>
      <c r="F743" s="270">
        <f>ROUND(L63,0)</f>
        <v>21807</v>
      </c>
      <c r="G743" s="270">
        <f>ROUND(L64,0)</f>
        <v>99250</v>
      </c>
      <c r="H743" s="270">
        <f>ROUND(L65,0)</f>
        <v>3384</v>
      </c>
      <c r="I743" s="270">
        <f>ROUND(L66,0)</f>
        <v>755502</v>
      </c>
      <c r="J743" s="270">
        <f>ROUND(L67,0)</f>
        <v>141896</v>
      </c>
      <c r="K743" s="270">
        <f>ROUND(L68,0)</f>
        <v>55825</v>
      </c>
      <c r="L743" s="270">
        <f>ROUND(L69,0)</f>
        <v>4442</v>
      </c>
      <c r="M743" s="270">
        <f>ROUND(L70,0)</f>
        <v>0</v>
      </c>
      <c r="N743" s="270">
        <f>ROUND(L75,0)</f>
        <v>1738185</v>
      </c>
      <c r="O743" s="270">
        <f>ROUND(L73,0)</f>
        <v>1738185</v>
      </c>
      <c r="P743" s="270">
        <f>IF(L76&gt;0,ROUND(L76,0),0)</f>
        <v>7309</v>
      </c>
      <c r="Q743" s="270">
        <f>IF(L77&gt;0,ROUND(L77,0),0)</f>
        <v>19344</v>
      </c>
      <c r="R743" s="270">
        <f>IF(L78&gt;0,ROUND(L78,0),0)</f>
        <v>2071</v>
      </c>
      <c r="S743" s="270">
        <f>IF(L79&gt;0,ROUND(L79,0),0)</f>
        <v>55560</v>
      </c>
      <c r="T743" s="272">
        <f>IF(L80&gt;0,ROUND(L80,2),0)</f>
        <v>31.82</v>
      </c>
      <c r="U743" s="270"/>
      <c r="V743" s="271"/>
      <c r="W743" s="270"/>
      <c r="X743" s="270"/>
      <c r="Y743" s="270">
        <f t="shared" si="23"/>
        <v>1661754</v>
      </c>
      <c r="Z743" s="271"/>
      <c r="AA743" s="271"/>
      <c r="AB743" s="271"/>
      <c r="AC743" s="271"/>
      <c r="AD743" s="271"/>
      <c r="AE743" s="271"/>
      <c r="AF743" s="271"/>
      <c r="AG743" s="271"/>
      <c r="AH743" s="271"/>
      <c r="AI743" s="271"/>
      <c r="AJ743" s="271"/>
      <c r="AK743" s="271"/>
      <c r="AL743" s="271"/>
      <c r="AM743" s="271"/>
      <c r="AN743" s="271"/>
      <c r="AO743" s="271"/>
      <c r="AP743" s="271"/>
      <c r="AQ743" s="271"/>
      <c r="AR743" s="271"/>
      <c r="AS743" s="271"/>
      <c r="AT743" s="271"/>
      <c r="AU743" s="271"/>
      <c r="AV743" s="271"/>
      <c r="AW743" s="271"/>
      <c r="AX743" s="271"/>
      <c r="AY743" s="271"/>
      <c r="AZ743" s="271"/>
      <c r="BA743" s="271"/>
      <c r="BB743" s="271"/>
      <c r="BC743" s="271"/>
      <c r="BD743" s="271"/>
      <c r="BE743" s="271"/>
      <c r="BF743" s="271"/>
      <c r="BG743" s="271"/>
      <c r="BH743" s="271"/>
      <c r="BI743" s="271"/>
      <c r="BJ743" s="271"/>
      <c r="BK743" s="271"/>
      <c r="BL743" s="271"/>
      <c r="BM743" s="271"/>
      <c r="BN743" s="271"/>
      <c r="BO743" s="271"/>
      <c r="BP743" s="271"/>
      <c r="BQ743" s="271"/>
      <c r="BR743" s="271"/>
      <c r="BS743" s="271"/>
      <c r="BT743" s="271"/>
      <c r="BU743" s="271"/>
      <c r="BV743" s="271"/>
      <c r="BW743" s="271"/>
      <c r="BX743" s="271"/>
      <c r="BY743" s="271"/>
      <c r="BZ743" s="271"/>
      <c r="CA743" s="271"/>
      <c r="CB743" s="271"/>
      <c r="CC743" s="271"/>
      <c r="CD743" s="271"/>
      <c r="CE743" s="271"/>
    </row>
    <row r="744" spans="1:83" ht="12.65" customHeight="1">
      <c r="A744" s="209" t="e">
        <f>RIGHT($C$83,3)&amp;"*"&amp;RIGHT($C$82,4)&amp;"*"&amp;M$55&amp;"*"&amp;"A"</f>
        <v>#VALUE!</v>
      </c>
      <c r="B744" s="270">
        <f>ROUND(M59,0)</f>
        <v>0</v>
      </c>
      <c r="C744" s="272">
        <f>ROUND(M60,2)</f>
        <v>0</v>
      </c>
      <c r="D744" s="270">
        <f>ROUND(M61,0)</f>
        <v>0</v>
      </c>
      <c r="E744" s="270">
        <f>ROUND(M62,0)</f>
        <v>0</v>
      </c>
      <c r="F744" s="270">
        <f>ROUND(M63,0)</f>
        <v>0</v>
      </c>
      <c r="G744" s="270">
        <f>ROUND(M64,0)</f>
        <v>0</v>
      </c>
      <c r="H744" s="270">
        <f>ROUND(M65,0)</f>
        <v>0</v>
      </c>
      <c r="I744" s="270">
        <f>ROUND(M66,0)</f>
        <v>0</v>
      </c>
      <c r="J744" s="270">
        <f>ROUND(M67,0)</f>
        <v>0</v>
      </c>
      <c r="K744" s="270">
        <f>ROUND(M68,0)</f>
        <v>0</v>
      </c>
      <c r="L744" s="270">
        <f>ROUND(M69,0)</f>
        <v>0</v>
      </c>
      <c r="M744" s="270">
        <f>ROUND(M70,0)</f>
        <v>0</v>
      </c>
      <c r="N744" s="270">
        <f>ROUND(M75,0)</f>
        <v>0</v>
      </c>
      <c r="O744" s="270">
        <f>ROUND(M73,0)</f>
        <v>0</v>
      </c>
      <c r="P744" s="270">
        <f>IF(M76&gt;0,ROUND(M76,0),0)</f>
        <v>0</v>
      </c>
      <c r="Q744" s="270">
        <f>IF(M77&gt;0,ROUND(M77,0),0)</f>
        <v>0</v>
      </c>
      <c r="R744" s="270">
        <f>IF(M78&gt;0,ROUND(M78,0),0)</f>
        <v>0</v>
      </c>
      <c r="S744" s="270">
        <f>IF(M79&gt;0,ROUND(M79,0),0)</f>
        <v>0</v>
      </c>
      <c r="T744" s="272">
        <f>IF(M80&gt;0,ROUND(M80,2),0)</f>
        <v>0</v>
      </c>
      <c r="U744" s="270"/>
      <c r="V744" s="271"/>
      <c r="W744" s="270"/>
      <c r="X744" s="270"/>
      <c r="Y744" s="270">
        <f t="shared" si="23"/>
        <v>0</v>
      </c>
      <c r="Z744" s="271"/>
      <c r="AA744" s="271"/>
      <c r="AB744" s="271"/>
      <c r="AC744" s="271"/>
      <c r="AD744" s="271"/>
      <c r="AE744" s="271"/>
      <c r="AF744" s="271"/>
      <c r="AG744" s="271"/>
      <c r="AH744" s="271"/>
      <c r="AI744" s="271"/>
      <c r="AJ744" s="271"/>
      <c r="AK744" s="271"/>
      <c r="AL744" s="271"/>
      <c r="AM744" s="271"/>
      <c r="AN744" s="271"/>
      <c r="AO744" s="271"/>
      <c r="AP744" s="271"/>
      <c r="AQ744" s="271"/>
      <c r="AR744" s="271"/>
      <c r="AS744" s="271"/>
      <c r="AT744" s="271"/>
      <c r="AU744" s="271"/>
      <c r="AV744" s="271"/>
      <c r="AW744" s="271"/>
      <c r="AX744" s="271"/>
      <c r="AY744" s="271"/>
      <c r="AZ744" s="271"/>
      <c r="BA744" s="271"/>
      <c r="BB744" s="271"/>
      <c r="BC744" s="271"/>
      <c r="BD744" s="271"/>
      <c r="BE744" s="271"/>
      <c r="BF744" s="271"/>
      <c r="BG744" s="271"/>
      <c r="BH744" s="271"/>
      <c r="BI744" s="271"/>
      <c r="BJ744" s="271"/>
      <c r="BK744" s="271"/>
      <c r="BL744" s="271"/>
      <c r="BM744" s="271"/>
      <c r="BN744" s="271"/>
      <c r="BO744" s="271"/>
      <c r="BP744" s="271"/>
      <c r="BQ744" s="271"/>
      <c r="BR744" s="271"/>
      <c r="BS744" s="271"/>
      <c r="BT744" s="271"/>
      <c r="BU744" s="271"/>
      <c r="BV744" s="271"/>
      <c r="BW744" s="271"/>
      <c r="BX744" s="271"/>
      <c r="BY744" s="271"/>
      <c r="BZ744" s="271"/>
      <c r="CA744" s="271"/>
      <c r="CB744" s="271"/>
      <c r="CC744" s="271"/>
      <c r="CD744" s="271"/>
      <c r="CE744" s="271"/>
    </row>
    <row r="745" spans="1:83" ht="12.65" customHeight="1">
      <c r="A745" s="209" t="e">
        <f>RIGHT($C$83,3)&amp;"*"&amp;RIGHT($C$82,4)&amp;"*"&amp;N$55&amp;"*"&amp;"A"</f>
        <v>#VALUE!</v>
      </c>
      <c r="B745" s="270">
        <f>ROUND(N59,0)</f>
        <v>0</v>
      </c>
      <c r="C745" s="272">
        <f>ROUND(N60,2)</f>
        <v>0</v>
      </c>
      <c r="D745" s="270">
        <f>ROUND(N61,0)</f>
        <v>0</v>
      </c>
      <c r="E745" s="270">
        <f>ROUND(N62,0)</f>
        <v>0</v>
      </c>
      <c r="F745" s="270">
        <f>ROUND(N63,0)</f>
        <v>0</v>
      </c>
      <c r="G745" s="270">
        <f>ROUND(N64,0)</f>
        <v>0</v>
      </c>
      <c r="H745" s="270">
        <f>ROUND(N65,0)</f>
        <v>0</v>
      </c>
      <c r="I745" s="270">
        <f>ROUND(N66,0)</f>
        <v>0</v>
      </c>
      <c r="J745" s="270">
        <f>ROUND(N67,0)</f>
        <v>0</v>
      </c>
      <c r="K745" s="270">
        <f>ROUND(N68,0)</f>
        <v>0</v>
      </c>
      <c r="L745" s="270">
        <f>ROUND(N69,0)</f>
        <v>0</v>
      </c>
      <c r="M745" s="270">
        <f>ROUND(N70,0)</f>
        <v>0</v>
      </c>
      <c r="N745" s="270">
        <f>ROUND(N75,0)</f>
        <v>0</v>
      </c>
      <c r="O745" s="270">
        <f>ROUND(N73,0)</f>
        <v>0</v>
      </c>
      <c r="P745" s="270">
        <f>IF(N76&gt;0,ROUND(N76,0),0)</f>
        <v>0</v>
      </c>
      <c r="Q745" s="270">
        <f>IF(N77&gt;0,ROUND(N77,0),0)</f>
        <v>0</v>
      </c>
      <c r="R745" s="270">
        <f>IF(N78&gt;0,ROUND(N78,0),0)</f>
        <v>0</v>
      </c>
      <c r="S745" s="270">
        <f>IF(N79&gt;0,ROUND(N79,0),0)</f>
        <v>0</v>
      </c>
      <c r="T745" s="272">
        <f>IF(N80&gt;0,ROUND(N80,2),0)</f>
        <v>0</v>
      </c>
      <c r="U745" s="270"/>
      <c r="V745" s="271"/>
      <c r="W745" s="270"/>
      <c r="X745" s="270"/>
      <c r="Y745" s="270">
        <f t="shared" si="23"/>
        <v>0</v>
      </c>
      <c r="Z745" s="271"/>
      <c r="AA745" s="271"/>
      <c r="AB745" s="271"/>
      <c r="AC745" s="271"/>
      <c r="AD745" s="271"/>
      <c r="AE745" s="271"/>
      <c r="AF745" s="271"/>
      <c r="AG745" s="271"/>
      <c r="AH745" s="271"/>
      <c r="AI745" s="271"/>
      <c r="AJ745" s="271"/>
      <c r="AK745" s="271"/>
      <c r="AL745" s="271"/>
      <c r="AM745" s="271"/>
      <c r="AN745" s="271"/>
      <c r="AO745" s="271"/>
      <c r="AP745" s="271"/>
      <c r="AQ745" s="271"/>
      <c r="AR745" s="271"/>
      <c r="AS745" s="271"/>
      <c r="AT745" s="271"/>
      <c r="AU745" s="271"/>
      <c r="AV745" s="271"/>
      <c r="AW745" s="271"/>
      <c r="AX745" s="271"/>
      <c r="AY745" s="271"/>
      <c r="AZ745" s="271"/>
      <c r="BA745" s="271"/>
      <c r="BB745" s="271"/>
      <c r="BC745" s="271"/>
      <c r="BD745" s="271"/>
      <c r="BE745" s="271"/>
      <c r="BF745" s="271"/>
      <c r="BG745" s="271"/>
      <c r="BH745" s="271"/>
      <c r="BI745" s="271"/>
      <c r="BJ745" s="271"/>
      <c r="BK745" s="271"/>
      <c r="BL745" s="271"/>
      <c r="BM745" s="271"/>
      <c r="BN745" s="271"/>
      <c r="BO745" s="271"/>
      <c r="BP745" s="271"/>
      <c r="BQ745" s="271"/>
      <c r="BR745" s="271"/>
      <c r="BS745" s="271"/>
      <c r="BT745" s="271"/>
      <c r="BU745" s="271"/>
      <c r="BV745" s="271"/>
      <c r="BW745" s="271"/>
      <c r="BX745" s="271"/>
      <c r="BY745" s="271"/>
      <c r="BZ745" s="271"/>
      <c r="CA745" s="271"/>
      <c r="CB745" s="271"/>
      <c r="CC745" s="271"/>
      <c r="CD745" s="271"/>
      <c r="CE745" s="271"/>
    </row>
    <row r="746" spans="1:83" ht="12.65" customHeight="1">
      <c r="A746" s="209" t="e">
        <f>RIGHT($C$83,3)&amp;"*"&amp;RIGHT($C$82,4)&amp;"*"&amp;O$55&amp;"*"&amp;"A"</f>
        <v>#VALUE!</v>
      </c>
      <c r="B746" s="270">
        <f>ROUND(O59,0)</f>
        <v>0</v>
      </c>
      <c r="C746" s="272">
        <f>ROUND(O60,2)</f>
        <v>0</v>
      </c>
      <c r="D746" s="270">
        <f>ROUND(O61,0)</f>
        <v>0</v>
      </c>
      <c r="E746" s="270">
        <f>ROUND(O62,0)</f>
        <v>0</v>
      </c>
      <c r="F746" s="270">
        <f>ROUND(O63,0)</f>
        <v>0</v>
      </c>
      <c r="G746" s="270">
        <f>ROUND(O64,0)</f>
        <v>0</v>
      </c>
      <c r="H746" s="270">
        <f>ROUND(O65,0)</f>
        <v>0</v>
      </c>
      <c r="I746" s="270">
        <f>ROUND(O66,0)</f>
        <v>0</v>
      </c>
      <c r="J746" s="270">
        <f>ROUND(O67,0)</f>
        <v>0</v>
      </c>
      <c r="K746" s="270">
        <f>ROUND(O68,0)</f>
        <v>0</v>
      </c>
      <c r="L746" s="270">
        <f>ROUND(O69,0)</f>
        <v>0</v>
      </c>
      <c r="M746" s="270">
        <f>ROUND(O70,0)</f>
        <v>0</v>
      </c>
      <c r="N746" s="270">
        <f>ROUND(O75,0)</f>
        <v>0</v>
      </c>
      <c r="O746" s="270">
        <f>ROUND(O73,0)</f>
        <v>0</v>
      </c>
      <c r="P746" s="270">
        <f>IF(O76&gt;0,ROUND(O76,0),0)</f>
        <v>0</v>
      </c>
      <c r="Q746" s="270">
        <f>IF(O77&gt;0,ROUND(O77,0),0)</f>
        <v>0</v>
      </c>
      <c r="R746" s="270">
        <f>IF(O78&gt;0,ROUND(O78,0),0)</f>
        <v>0</v>
      </c>
      <c r="S746" s="270">
        <f>IF(O79&gt;0,ROUND(O79,0),0)</f>
        <v>0</v>
      </c>
      <c r="T746" s="272">
        <f>IF(O80&gt;0,ROUND(O80,2),0)</f>
        <v>0</v>
      </c>
      <c r="U746" s="270"/>
      <c r="V746" s="271"/>
      <c r="W746" s="270"/>
      <c r="X746" s="270"/>
      <c r="Y746" s="270">
        <f t="shared" si="23"/>
        <v>0</v>
      </c>
      <c r="Z746" s="271"/>
      <c r="AA746" s="271"/>
      <c r="AB746" s="271"/>
      <c r="AC746" s="271"/>
      <c r="AD746" s="271"/>
      <c r="AE746" s="271"/>
      <c r="AF746" s="271"/>
      <c r="AG746" s="271"/>
      <c r="AH746" s="271"/>
      <c r="AI746" s="271"/>
      <c r="AJ746" s="271"/>
      <c r="AK746" s="271"/>
      <c r="AL746" s="271"/>
      <c r="AM746" s="271"/>
      <c r="AN746" s="271"/>
      <c r="AO746" s="271"/>
      <c r="AP746" s="271"/>
      <c r="AQ746" s="271"/>
      <c r="AR746" s="271"/>
      <c r="AS746" s="271"/>
      <c r="AT746" s="271"/>
      <c r="AU746" s="271"/>
      <c r="AV746" s="271"/>
      <c r="AW746" s="271"/>
      <c r="AX746" s="271"/>
      <c r="AY746" s="271"/>
      <c r="AZ746" s="271"/>
      <c r="BA746" s="271"/>
      <c r="BB746" s="271"/>
      <c r="BC746" s="271"/>
      <c r="BD746" s="271"/>
      <c r="BE746" s="271"/>
      <c r="BF746" s="271"/>
      <c r="BG746" s="271"/>
      <c r="BH746" s="271"/>
      <c r="BI746" s="271"/>
      <c r="BJ746" s="271"/>
      <c r="BK746" s="271"/>
      <c r="BL746" s="271"/>
      <c r="BM746" s="271"/>
      <c r="BN746" s="271"/>
      <c r="BO746" s="271"/>
      <c r="BP746" s="271"/>
      <c r="BQ746" s="271"/>
      <c r="BR746" s="271"/>
      <c r="BS746" s="271"/>
      <c r="BT746" s="271"/>
      <c r="BU746" s="271"/>
      <c r="BV746" s="271"/>
      <c r="BW746" s="271"/>
      <c r="BX746" s="271"/>
      <c r="BY746" s="271"/>
      <c r="BZ746" s="271"/>
      <c r="CA746" s="271"/>
      <c r="CB746" s="271"/>
      <c r="CC746" s="271"/>
      <c r="CD746" s="271"/>
      <c r="CE746" s="271"/>
    </row>
    <row r="747" spans="1:83" ht="12.65" customHeight="1">
      <c r="A747" s="209" t="e">
        <f>RIGHT($C$83,3)&amp;"*"&amp;RIGHT($C$82,4)&amp;"*"&amp;P$55&amp;"*"&amp;"A"</f>
        <v>#VALUE!</v>
      </c>
      <c r="B747" s="270">
        <f>ROUND(P59,0)</f>
        <v>0</v>
      </c>
      <c r="C747" s="272">
        <f>ROUND(P60,2)</f>
        <v>0</v>
      </c>
      <c r="D747" s="270">
        <f>ROUND(P61,0)</f>
        <v>0</v>
      </c>
      <c r="E747" s="270">
        <f>ROUND(P62,0)</f>
        <v>0</v>
      </c>
      <c r="F747" s="270">
        <f>ROUND(P63,0)</f>
        <v>0</v>
      </c>
      <c r="G747" s="270">
        <f>ROUND(P64,0)</f>
        <v>0</v>
      </c>
      <c r="H747" s="270">
        <f>ROUND(P65,0)</f>
        <v>0</v>
      </c>
      <c r="I747" s="270">
        <f>ROUND(P66,0)</f>
        <v>0</v>
      </c>
      <c r="J747" s="270">
        <f>ROUND(P67,0)</f>
        <v>0</v>
      </c>
      <c r="K747" s="270">
        <f>ROUND(P68,0)</f>
        <v>0</v>
      </c>
      <c r="L747" s="270">
        <f>ROUND(P69,0)</f>
        <v>0</v>
      </c>
      <c r="M747" s="270">
        <f>ROUND(P70,0)</f>
        <v>0</v>
      </c>
      <c r="N747" s="270">
        <f>ROUND(P75,0)</f>
        <v>0</v>
      </c>
      <c r="O747" s="270">
        <f>ROUND(P73,0)</f>
        <v>0</v>
      </c>
      <c r="P747" s="270">
        <f>IF(P76&gt;0,ROUND(P76,0),0)</f>
        <v>0</v>
      </c>
      <c r="Q747" s="270">
        <f>IF(P77&gt;0,ROUND(P77,0),0)</f>
        <v>0</v>
      </c>
      <c r="R747" s="270">
        <f>IF(P78&gt;0,ROUND(P78,0),0)</f>
        <v>0</v>
      </c>
      <c r="S747" s="270">
        <f>IF(P79&gt;0,ROUND(P79,0),0)</f>
        <v>0</v>
      </c>
      <c r="T747" s="272">
        <f>IF(P80&gt;0,ROUND(P80,2),0)</f>
        <v>0</v>
      </c>
      <c r="U747" s="270"/>
      <c r="V747" s="271"/>
      <c r="W747" s="270"/>
      <c r="X747" s="270"/>
      <c r="Y747" s="270">
        <f t="shared" si="23"/>
        <v>0</v>
      </c>
      <c r="Z747" s="271"/>
      <c r="AA747" s="271"/>
      <c r="AB747" s="271"/>
      <c r="AC747" s="271"/>
      <c r="AD747" s="271"/>
      <c r="AE747" s="271"/>
      <c r="AF747" s="271"/>
      <c r="AG747" s="271"/>
      <c r="AH747" s="271"/>
      <c r="AI747" s="271"/>
      <c r="AJ747" s="271"/>
      <c r="AK747" s="271"/>
      <c r="AL747" s="271"/>
      <c r="AM747" s="271"/>
      <c r="AN747" s="271"/>
      <c r="AO747" s="271"/>
      <c r="AP747" s="271"/>
      <c r="AQ747" s="271"/>
      <c r="AR747" s="271"/>
      <c r="AS747" s="271"/>
      <c r="AT747" s="271"/>
      <c r="AU747" s="271"/>
      <c r="AV747" s="271"/>
      <c r="AW747" s="271"/>
      <c r="AX747" s="271"/>
      <c r="AY747" s="271"/>
      <c r="AZ747" s="271"/>
      <c r="BA747" s="271"/>
      <c r="BB747" s="271"/>
      <c r="BC747" s="271"/>
      <c r="BD747" s="271"/>
      <c r="BE747" s="271"/>
      <c r="BF747" s="271"/>
      <c r="BG747" s="271"/>
      <c r="BH747" s="271"/>
      <c r="BI747" s="271"/>
      <c r="BJ747" s="271"/>
      <c r="BK747" s="271"/>
      <c r="BL747" s="271"/>
      <c r="BM747" s="271"/>
      <c r="BN747" s="271"/>
      <c r="BO747" s="271"/>
      <c r="BP747" s="271"/>
      <c r="BQ747" s="271"/>
      <c r="BR747" s="271"/>
      <c r="BS747" s="271"/>
      <c r="BT747" s="271"/>
      <c r="BU747" s="271"/>
      <c r="BV747" s="271"/>
      <c r="BW747" s="271"/>
      <c r="BX747" s="271"/>
      <c r="BY747" s="271"/>
      <c r="BZ747" s="271"/>
      <c r="CA747" s="271"/>
      <c r="CB747" s="271"/>
      <c r="CC747" s="271"/>
      <c r="CD747" s="271"/>
      <c r="CE747" s="271"/>
    </row>
    <row r="748" spans="1:83" ht="12.65" customHeight="1">
      <c r="A748" s="209" t="e">
        <f>RIGHT($C$83,3)&amp;"*"&amp;RIGHT($C$82,4)&amp;"*"&amp;Q$55&amp;"*"&amp;"A"</f>
        <v>#VALUE!</v>
      </c>
      <c r="B748" s="270">
        <f>ROUND(Q59,0)</f>
        <v>0</v>
      </c>
      <c r="C748" s="272">
        <f>ROUND(Q60,2)</f>
        <v>0</v>
      </c>
      <c r="D748" s="270">
        <f>ROUND(Q61,0)</f>
        <v>0</v>
      </c>
      <c r="E748" s="270">
        <f>ROUND(Q62,0)</f>
        <v>0</v>
      </c>
      <c r="F748" s="270">
        <f>ROUND(Q63,0)</f>
        <v>0</v>
      </c>
      <c r="G748" s="270">
        <f>ROUND(Q64,0)</f>
        <v>0</v>
      </c>
      <c r="H748" s="270">
        <f>ROUND(Q65,0)</f>
        <v>0</v>
      </c>
      <c r="I748" s="270">
        <f>ROUND(Q66,0)</f>
        <v>0</v>
      </c>
      <c r="J748" s="270">
        <f>ROUND(Q67,0)</f>
        <v>0</v>
      </c>
      <c r="K748" s="270">
        <f>ROUND(Q68,0)</f>
        <v>0</v>
      </c>
      <c r="L748" s="270">
        <f>ROUND(Q69,0)</f>
        <v>0</v>
      </c>
      <c r="M748" s="270">
        <f>ROUND(Q70,0)</f>
        <v>0</v>
      </c>
      <c r="N748" s="270">
        <f>ROUND(Q75,0)</f>
        <v>0</v>
      </c>
      <c r="O748" s="270">
        <f>ROUND(Q73,0)</f>
        <v>0</v>
      </c>
      <c r="P748" s="270">
        <f>IF(Q76&gt;0,ROUND(Q76,0),0)</f>
        <v>0</v>
      </c>
      <c r="Q748" s="270">
        <f>IF(Q77&gt;0,ROUND(Q77,0),0)</f>
        <v>0</v>
      </c>
      <c r="R748" s="270">
        <f>IF(Q78&gt;0,ROUND(Q78,0),0)</f>
        <v>0</v>
      </c>
      <c r="S748" s="270">
        <f>IF(Q79&gt;0,ROUND(Q79,0),0)</f>
        <v>0</v>
      </c>
      <c r="T748" s="272">
        <f>IF(Q80&gt;0,ROUND(Q80,2),0)</f>
        <v>0</v>
      </c>
      <c r="U748" s="270"/>
      <c r="V748" s="271"/>
      <c r="W748" s="270"/>
      <c r="X748" s="270"/>
      <c r="Y748" s="270">
        <f t="shared" si="23"/>
        <v>0</v>
      </c>
      <c r="Z748" s="271"/>
      <c r="AA748" s="271"/>
      <c r="AB748" s="271"/>
      <c r="AC748" s="271"/>
      <c r="AD748" s="271"/>
      <c r="AE748" s="271"/>
      <c r="AF748" s="271"/>
      <c r="AG748" s="271"/>
      <c r="AH748" s="271"/>
      <c r="AI748" s="271"/>
      <c r="AJ748" s="271"/>
      <c r="AK748" s="271"/>
      <c r="AL748" s="271"/>
      <c r="AM748" s="271"/>
      <c r="AN748" s="271"/>
      <c r="AO748" s="271"/>
      <c r="AP748" s="271"/>
      <c r="AQ748" s="271"/>
      <c r="AR748" s="271"/>
      <c r="AS748" s="271"/>
      <c r="AT748" s="271"/>
      <c r="AU748" s="271"/>
      <c r="AV748" s="271"/>
      <c r="AW748" s="271"/>
      <c r="AX748" s="271"/>
      <c r="AY748" s="271"/>
      <c r="AZ748" s="271"/>
      <c r="BA748" s="271"/>
      <c r="BB748" s="271"/>
      <c r="BC748" s="271"/>
      <c r="BD748" s="271"/>
      <c r="BE748" s="271"/>
      <c r="BF748" s="271"/>
      <c r="BG748" s="271"/>
      <c r="BH748" s="271"/>
      <c r="BI748" s="271"/>
      <c r="BJ748" s="271"/>
      <c r="BK748" s="271"/>
      <c r="BL748" s="271"/>
      <c r="BM748" s="271"/>
      <c r="BN748" s="271"/>
      <c r="BO748" s="271"/>
      <c r="BP748" s="271"/>
      <c r="BQ748" s="271"/>
      <c r="BR748" s="271"/>
      <c r="BS748" s="271"/>
      <c r="BT748" s="271"/>
      <c r="BU748" s="271"/>
      <c r="BV748" s="271"/>
      <c r="BW748" s="271"/>
      <c r="BX748" s="271"/>
      <c r="BY748" s="271"/>
      <c r="BZ748" s="271"/>
      <c r="CA748" s="271"/>
      <c r="CB748" s="271"/>
      <c r="CC748" s="271"/>
      <c r="CD748" s="271"/>
      <c r="CE748" s="271"/>
    </row>
    <row r="749" spans="1:83" ht="12.65" customHeight="1">
      <c r="A749" s="209" t="e">
        <f>RIGHT($C$83,3)&amp;"*"&amp;RIGHT($C$82,4)&amp;"*"&amp;R$55&amp;"*"&amp;"A"</f>
        <v>#VALUE!</v>
      </c>
      <c r="B749" s="270">
        <f>ROUND(R59,0)</f>
        <v>0</v>
      </c>
      <c r="C749" s="272">
        <f>ROUND(R60,2)</f>
        <v>0</v>
      </c>
      <c r="D749" s="270">
        <f>ROUND(R61,0)</f>
        <v>0</v>
      </c>
      <c r="E749" s="270">
        <f>ROUND(R62,0)</f>
        <v>0</v>
      </c>
      <c r="F749" s="270">
        <f>ROUND(R63,0)</f>
        <v>0</v>
      </c>
      <c r="G749" s="270">
        <f>ROUND(R64,0)</f>
        <v>0</v>
      </c>
      <c r="H749" s="270">
        <f>ROUND(R65,0)</f>
        <v>0</v>
      </c>
      <c r="I749" s="270">
        <f>ROUND(R66,0)</f>
        <v>0</v>
      </c>
      <c r="J749" s="270">
        <f>ROUND(R67,0)</f>
        <v>0</v>
      </c>
      <c r="K749" s="270">
        <f>ROUND(R68,0)</f>
        <v>0</v>
      </c>
      <c r="L749" s="270">
        <f>ROUND(R69,0)</f>
        <v>0</v>
      </c>
      <c r="M749" s="270">
        <f>ROUND(R70,0)</f>
        <v>0</v>
      </c>
      <c r="N749" s="270">
        <f>ROUND(R75,0)</f>
        <v>0</v>
      </c>
      <c r="O749" s="270">
        <f>ROUND(R73,0)</f>
        <v>0</v>
      </c>
      <c r="P749" s="270">
        <f>IF(R76&gt;0,ROUND(R76,0),0)</f>
        <v>0</v>
      </c>
      <c r="Q749" s="270">
        <f>IF(R77&gt;0,ROUND(R77,0),0)</f>
        <v>0</v>
      </c>
      <c r="R749" s="270">
        <f>IF(R78&gt;0,ROUND(R78,0),0)</f>
        <v>0</v>
      </c>
      <c r="S749" s="270">
        <f>IF(R79&gt;0,ROUND(R79,0),0)</f>
        <v>0</v>
      </c>
      <c r="T749" s="272">
        <f>IF(R80&gt;0,ROUND(R80,2),0)</f>
        <v>0</v>
      </c>
      <c r="U749" s="270"/>
      <c r="V749" s="271"/>
      <c r="W749" s="270"/>
      <c r="X749" s="270"/>
      <c r="Y749" s="270">
        <f t="shared" si="23"/>
        <v>0</v>
      </c>
      <c r="Z749" s="271"/>
      <c r="AA749" s="271"/>
      <c r="AB749" s="271"/>
      <c r="AC749" s="271"/>
      <c r="AD749" s="271"/>
      <c r="AE749" s="271"/>
      <c r="AF749" s="271"/>
      <c r="AG749" s="271"/>
      <c r="AH749" s="271"/>
      <c r="AI749" s="271"/>
      <c r="AJ749" s="271"/>
      <c r="AK749" s="271"/>
      <c r="AL749" s="271"/>
      <c r="AM749" s="271"/>
      <c r="AN749" s="271"/>
      <c r="AO749" s="271"/>
      <c r="AP749" s="271"/>
      <c r="AQ749" s="271"/>
      <c r="AR749" s="271"/>
      <c r="AS749" s="271"/>
      <c r="AT749" s="271"/>
      <c r="AU749" s="271"/>
      <c r="AV749" s="271"/>
      <c r="AW749" s="271"/>
      <c r="AX749" s="271"/>
      <c r="AY749" s="271"/>
      <c r="AZ749" s="271"/>
      <c r="BA749" s="271"/>
      <c r="BB749" s="271"/>
      <c r="BC749" s="271"/>
      <c r="BD749" s="271"/>
      <c r="BE749" s="271"/>
      <c r="BF749" s="271"/>
      <c r="BG749" s="271"/>
      <c r="BH749" s="271"/>
      <c r="BI749" s="271"/>
      <c r="BJ749" s="271"/>
      <c r="BK749" s="271"/>
      <c r="BL749" s="271"/>
      <c r="BM749" s="271"/>
      <c r="BN749" s="271"/>
      <c r="BO749" s="271"/>
      <c r="BP749" s="271"/>
      <c r="BQ749" s="271"/>
      <c r="BR749" s="271"/>
      <c r="BS749" s="271"/>
      <c r="BT749" s="271"/>
      <c r="BU749" s="271"/>
      <c r="BV749" s="271"/>
      <c r="BW749" s="271"/>
      <c r="BX749" s="271"/>
      <c r="BY749" s="271"/>
      <c r="BZ749" s="271"/>
      <c r="CA749" s="271"/>
      <c r="CB749" s="271"/>
      <c r="CC749" s="271"/>
      <c r="CD749" s="271"/>
      <c r="CE749" s="271"/>
    </row>
    <row r="750" spans="1:83" ht="12.65" customHeight="1">
      <c r="A750" s="209" t="e">
        <f>RIGHT($C$83,3)&amp;"*"&amp;RIGHT($C$82,4)&amp;"*"&amp;S$55&amp;"*"&amp;"A"</f>
        <v>#VALUE!</v>
      </c>
      <c r="B750" s="270"/>
      <c r="C750" s="272">
        <f>ROUND(S60,2)</f>
        <v>0</v>
      </c>
      <c r="D750" s="270">
        <f>ROUND(S61,0)</f>
        <v>0</v>
      </c>
      <c r="E750" s="270">
        <f>ROUND(S62,0)</f>
        <v>0</v>
      </c>
      <c r="F750" s="270">
        <f>ROUND(S63,0)</f>
        <v>0</v>
      </c>
      <c r="G750" s="270">
        <f>ROUND(S64,0)</f>
        <v>58223</v>
      </c>
      <c r="H750" s="270">
        <f>ROUND(S65,0)</f>
        <v>0</v>
      </c>
      <c r="I750" s="270">
        <f>ROUND(S66,0)</f>
        <v>0</v>
      </c>
      <c r="J750" s="270">
        <f>ROUND(S67,0)</f>
        <v>0</v>
      </c>
      <c r="K750" s="270">
        <f>ROUND(S68,0)</f>
        <v>0</v>
      </c>
      <c r="L750" s="270">
        <f>ROUND(S69,0)</f>
        <v>0</v>
      </c>
      <c r="M750" s="270">
        <f>ROUND(S70,0)</f>
        <v>0</v>
      </c>
      <c r="N750" s="270">
        <f>ROUND(S75,0)</f>
        <v>554733</v>
      </c>
      <c r="O750" s="270">
        <f>ROUND(S73,0)</f>
        <v>419317</v>
      </c>
      <c r="P750" s="270">
        <f>IF(S76&gt;0,ROUND(S76,0),0)</f>
        <v>0</v>
      </c>
      <c r="Q750" s="270">
        <f>IF(S77&gt;0,ROUND(S77,0),0)</f>
        <v>0</v>
      </c>
      <c r="R750" s="270">
        <f>IF(S78&gt;0,ROUND(S78,0),0)</f>
        <v>0</v>
      </c>
      <c r="S750" s="270">
        <f>IF(S79&gt;0,ROUND(S79,0),0)</f>
        <v>11</v>
      </c>
      <c r="T750" s="272">
        <f>IF(S80&gt;0,ROUND(S80,2),0)</f>
        <v>0</v>
      </c>
      <c r="U750" s="270"/>
      <c r="V750" s="271"/>
      <c r="W750" s="270"/>
      <c r="X750" s="270"/>
      <c r="Y750" s="270">
        <f t="shared" si="23"/>
        <v>61718</v>
      </c>
      <c r="Z750" s="271"/>
      <c r="AA750" s="271"/>
      <c r="AB750" s="271"/>
      <c r="AC750" s="271"/>
      <c r="AD750" s="271"/>
      <c r="AE750" s="271"/>
      <c r="AF750" s="271"/>
      <c r="AG750" s="271"/>
      <c r="AH750" s="271"/>
      <c r="AI750" s="271"/>
      <c r="AJ750" s="271"/>
      <c r="AK750" s="271"/>
      <c r="AL750" s="271"/>
      <c r="AM750" s="271"/>
      <c r="AN750" s="271"/>
      <c r="AO750" s="271"/>
      <c r="AP750" s="271"/>
      <c r="AQ750" s="271"/>
      <c r="AR750" s="271"/>
      <c r="AS750" s="271"/>
      <c r="AT750" s="271"/>
      <c r="AU750" s="271"/>
      <c r="AV750" s="271"/>
      <c r="AW750" s="271"/>
      <c r="AX750" s="271"/>
      <c r="AY750" s="271"/>
      <c r="AZ750" s="271"/>
      <c r="BA750" s="271"/>
      <c r="BB750" s="271"/>
      <c r="BC750" s="271"/>
      <c r="BD750" s="271"/>
      <c r="BE750" s="271"/>
      <c r="BF750" s="271"/>
      <c r="BG750" s="271"/>
      <c r="BH750" s="271"/>
      <c r="BI750" s="271"/>
      <c r="BJ750" s="271"/>
      <c r="BK750" s="271"/>
      <c r="BL750" s="271"/>
      <c r="BM750" s="271"/>
      <c r="BN750" s="271"/>
      <c r="BO750" s="271"/>
      <c r="BP750" s="271"/>
      <c r="BQ750" s="271"/>
      <c r="BR750" s="271"/>
      <c r="BS750" s="271"/>
      <c r="BT750" s="271"/>
      <c r="BU750" s="271"/>
      <c r="BV750" s="271"/>
      <c r="BW750" s="271"/>
      <c r="BX750" s="271"/>
      <c r="BY750" s="271"/>
      <c r="BZ750" s="271"/>
      <c r="CA750" s="271"/>
      <c r="CB750" s="271"/>
      <c r="CC750" s="271"/>
      <c r="CD750" s="271"/>
      <c r="CE750" s="271"/>
    </row>
    <row r="751" spans="1:83" ht="12.65" customHeight="1">
      <c r="A751" s="209" t="e">
        <f>RIGHT($C$83,3)&amp;"*"&amp;RIGHT($C$82,4)&amp;"*"&amp;T$55&amp;"*"&amp;"A"</f>
        <v>#VALUE!</v>
      </c>
      <c r="B751" s="270"/>
      <c r="C751" s="272">
        <f>ROUND(T60,2)</f>
        <v>0</v>
      </c>
      <c r="D751" s="270">
        <f>ROUND(T61,0)</f>
        <v>0</v>
      </c>
      <c r="E751" s="270">
        <f>ROUND(T62,0)</f>
        <v>0</v>
      </c>
      <c r="F751" s="270">
        <f>ROUND(T63,0)</f>
        <v>0</v>
      </c>
      <c r="G751" s="270">
        <f>ROUND(T64,0)</f>
        <v>0</v>
      </c>
      <c r="H751" s="270">
        <f>ROUND(T65,0)</f>
        <v>0</v>
      </c>
      <c r="I751" s="270">
        <f>ROUND(T66,0)</f>
        <v>0</v>
      </c>
      <c r="J751" s="270">
        <f>ROUND(T67,0)</f>
        <v>0</v>
      </c>
      <c r="K751" s="270">
        <f>ROUND(T68,0)</f>
        <v>0</v>
      </c>
      <c r="L751" s="270">
        <f>ROUND(T69,0)</f>
        <v>0</v>
      </c>
      <c r="M751" s="270">
        <f>ROUND(T70,0)</f>
        <v>0</v>
      </c>
      <c r="N751" s="270">
        <f>ROUND(T75,0)</f>
        <v>0</v>
      </c>
      <c r="O751" s="270">
        <f>ROUND(T73,0)</f>
        <v>0</v>
      </c>
      <c r="P751" s="270">
        <f>IF(T76&gt;0,ROUND(T76,0),0)</f>
        <v>0</v>
      </c>
      <c r="Q751" s="270">
        <f>IF(T77&gt;0,ROUND(T77,0),0)</f>
        <v>0</v>
      </c>
      <c r="R751" s="270">
        <f>IF(T78&gt;0,ROUND(T78,0),0)</f>
        <v>0</v>
      </c>
      <c r="S751" s="270">
        <f>IF(T79&gt;0,ROUND(T79,0),0)</f>
        <v>0</v>
      </c>
      <c r="T751" s="272">
        <f>IF(T80&gt;0,ROUND(T80,2),0)</f>
        <v>0</v>
      </c>
      <c r="U751" s="270"/>
      <c r="V751" s="271"/>
      <c r="W751" s="270"/>
      <c r="X751" s="270"/>
      <c r="Y751" s="270">
        <f t="shared" si="23"/>
        <v>0</v>
      </c>
      <c r="Z751" s="271"/>
      <c r="AA751" s="271"/>
      <c r="AB751" s="271"/>
      <c r="AC751" s="271"/>
      <c r="AD751" s="271"/>
      <c r="AE751" s="271"/>
      <c r="AF751" s="271"/>
      <c r="AG751" s="271"/>
      <c r="AH751" s="271"/>
      <c r="AI751" s="271"/>
      <c r="AJ751" s="271"/>
      <c r="AK751" s="271"/>
      <c r="AL751" s="271"/>
      <c r="AM751" s="271"/>
      <c r="AN751" s="271"/>
      <c r="AO751" s="271"/>
      <c r="AP751" s="271"/>
      <c r="AQ751" s="271"/>
      <c r="AR751" s="271"/>
      <c r="AS751" s="271"/>
      <c r="AT751" s="271"/>
      <c r="AU751" s="271"/>
      <c r="AV751" s="271"/>
      <c r="AW751" s="271"/>
      <c r="AX751" s="271"/>
      <c r="AY751" s="271"/>
      <c r="AZ751" s="271"/>
      <c r="BA751" s="271"/>
      <c r="BB751" s="271"/>
      <c r="BC751" s="271"/>
      <c r="BD751" s="271"/>
      <c r="BE751" s="271"/>
      <c r="BF751" s="271"/>
      <c r="BG751" s="271"/>
      <c r="BH751" s="271"/>
      <c r="BI751" s="271"/>
      <c r="BJ751" s="271"/>
      <c r="BK751" s="271"/>
      <c r="BL751" s="271"/>
      <c r="BM751" s="271"/>
      <c r="BN751" s="271"/>
      <c r="BO751" s="271"/>
      <c r="BP751" s="271"/>
      <c r="BQ751" s="271"/>
      <c r="BR751" s="271"/>
      <c r="BS751" s="271"/>
      <c r="BT751" s="271"/>
      <c r="BU751" s="271"/>
      <c r="BV751" s="271"/>
      <c r="BW751" s="271"/>
      <c r="BX751" s="271"/>
      <c r="BY751" s="271"/>
      <c r="BZ751" s="271"/>
      <c r="CA751" s="271"/>
      <c r="CB751" s="271"/>
      <c r="CC751" s="271"/>
      <c r="CD751" s="271"/>
      <c r="CE751" s="271"/>
    </row>
    <row r="752" spans="1:83" ht="12.65" customHeight="1">
      <c r="A752" s="209" t="e">
        <f>RIGHT($C$83,3)&amp;"*"&amp;RIGHT($C$82,4)&amp;"*"&amp;U$55&amp;"*"&amp;"A"</f>
        <v>#VALUE!</v>
      </c>
      <c r="B752" s="270">
        <f>ROUND(U59,0)</f>
        <v>31043</v>
      </c>
      <c r="C752" s="272">
        <f>ROUND(U60,2)</f>
        <v>4.46</v>
      </c>
      <c r="D752" s="270">
        <f>ROUND(U61,0)</f>
        <v>321019</v>
      </c>
      <c r="E752" s="270">
        <f>ROUND(U62,0)</f>
        <v>56432</v>
      </c>
      <c r="F752" s="270">
        <f>ROUND(U63,0)</f>
        <v>7534</v>
      </c>
      <c r="G752" s="270">
        <f>ROUND(U64,0)</f>
        <v>220199</v>
      </c>
      <c r="H752" s="270">
        <f>ROUND(U65,0)</f>
        <v>0</v>
      </c>
      <c r="I752" s="270">
        <f>ROUND(U66,0)</f>
        <v>100098</v>
      </c>
      <c r="J752" s="270">
        <f>ROUND(U67,0)</f>
        <v>18230</v>
      </c>
      <c r="K752" s="270">
        <f>ROUND(U68,0)</f>
        <v>17675</v>
      </c>
      <c r="L752" s="270">
        <f>ROUND(U69,0)</f>
        <v>6921</v>
      </c>
      <c r="M752" s="270">
        <f>ROUND(U70,0)</f>
        <v>0</v>
      </c>
      <c r="N752" s="270">
        <f>ROUND(U75,0)</f>
        <v>3167972</v>
      </c>
      <c r="O752" s="270">
        <f>ROUND(U73,0)</f>
        <v>514470</v>
      </c>
      <c r="P752" s="270">
        <f>IF(U76&gt;0,ROUND(U76,0),0)</f>
        <v>939</v>
      </c>
      <c r="Q752" s="270">
        <f>IF(U77&gt;0,ROUND(U77,0),0)</f>
        <v>0</v>
      </c>
      <c r="R752" s="270">
        <f>IF(U78&gt;0,ROUND(U78,0),0)</f>
        <v>266</v>
      </c>
      <c r="S752" s="270">
        <f>IF(U79&gt;0,ROUND(U79,0),0)</f>
        <v>0</v>
      </c>
      <c r="T752" s="272">
        <f>IF(U80&gt;0,ROUND(U80,2),0)</f>
        <v>0</v>
      </c>
      <c r="U752" s="270"/>
      <c r="V752" s="271"/>
      <c r="W752" s="270"/>
      <c r="X752" s="270"/>
      <c r="Y752" s="270">
        <f t="shared" si="23"/>
        <v>487144</v>
      </c>
      <c r="Z752" s="271"/>
      <c r="AA752" s="271"/>
      <c r="AB752" s="271"/>
      <c r="AC752" s="271"/>
      <c r="AD752" s="271"/>
      <c r="AE752" s="271"/>
      <c r="AF752" s="271"/>
      <c r="AG752" s="271"/>
      <c r="AH752" s="271"/>
      <c r="AI752" s="271"/>
      <c r="AJ752" s="271"/>
      <c r="AK752" s="271"/>
      <c r="AL752" s="271"/>
      <c r="AM752" s="271"/>
      <c r="AN752" s="271"/>
      <c r="AO752" s="271"/>
      <c r="AP752" s="271"/>
      <c r="AQ752" s="271"/>
      <c r="AR752" s="271"/>
      <c r="AS752" s="271"/>
      <c r="AT752" s="271"/>
      <c r="AU752" s="271"/>
      <c r="AV752" s="271"/>
      <c r="AW752" s="271"/>
      <c r="AX752" s="271"/>
      <c r="AY752" s="271"/>
      <c r="AZ752" s="271"/>
      <c r="BA752" s="271"/>
      <c r="BB752" s="271"/>
      <c r="BC752" s="271"/>
      <c r="BD752" s="271"/>
      <c r="BE752" s="271"/>
      <c r="BF752" s="271"/>
      <c r="BG752" s="271"/>
      <c r="BH752" s="271"/>
      <c r="BI752" s="271"/>
      <c r="BJ752" s="271"/>
      <c r="BK752" s="271"/>
      <c r="BL752" s="271"/>
      <c r="BM752" s="271"/>
      <c r="BN752" s="271"/>
      <c r="BO752" s="271"/>
      <c r="BP752" s="271"/>
      <c r="BQ752" s="271"/>
      <c r="BR752" s="271"/>
      <c r="BS752" s="271"/>
      <c r="BT752" s="271"/>
      <c r="BU752" s="271"/>
      <c r="BV752" s="271"/>
      <c r="BW752" s="271"/>
      <c r="BX752" s="271"/>
      <c r="BY752" s="271"/>
      <c r="BZ752" s="271"/>
      <c r="CA752" s="271"/>
      <c r="CB752" s="271"/>
      <c r="CC752" s="271"/>
      <c r="CD752" s="271"/>
      <c r="CE752" s="271"/>
    </row>
    <row r="753" spans="1:83" ht="12.65" customHeight="1">
      <c r="A753" s="209" t="e">
        <f>RIGHT($C$83,3)&amp;"*"&amp;RIGHT($C$82,4)&amp;"*"&amp;V$55&amp;"*"&amp;"A"</f>
        <v>#VALUE!</v>
      </c>
      <c r="B753" s="270">
        <f>ROUND(V59,0)</f>
        <v>0</v>
      </c>
      <c r="C753" s="272">
        <f>ROUND(V60,2)</f>
        <v>0</v>
      </c>
      <c r="D753" s="270">
        <f>ROUND(V61,0)</f>
        <v>0</v>
      </c>
      <c r="E753" s="270">
        <f>ROUND(V62,0)</f>
        <v>0</v>
      </c>
      <c r="F753" s="270">
        <f>ROUND(V63,0)</f>
        <v>0</v>
      </c>
      <c r="G753" s="270">
        <f>ROUND(V64,0)</f>
        <v>0</v>
      </c>
      <c r="H753" s="270">
        <f>ROUND(V65,0)</f>
        <v>0</v>
      </c>
      <c r="I753" s="270">
        <f>ROUND(V66,0)</f>
        <v>0</v>
      </c>
      <c r="J753" s="270">
        <f>ROUND(V67,0)</f>
        <v>0</v>
      </c>
      <c r="K753" s="270">
        <f>ROUND(V68,0)</f>
        <v>0</v>
      </c>
      <c r="L753" s="270">
        <f>ROUND(V69,0)</f>
        <v>0</v>
      </c>
      <c r="M753" s="270">
        <f>ROUND(V70,0)</f>
        <v>0</v>
      </c>
      <c r="N753" s="270">
        <f>ROUND(V75,0)</f>
        <v>0</v>
      </c>
      <c r="O753" s="270">
        <f>ROUND(V73,0)</f>
        <v>0</v>
      </c>
      <c r="P753" s="270">
        <f>IF(V76&gt;0,ROUND(V76,0),0)</f>
        <v>0</v>
      </c>
      <c r="Q753" s="270">
        <f>IF(V77&gt;0,ROUND(V77,0),0)</f>
        <v>0</v>
      </c>
      <c r="R753" s="270">
        <f>IF(V78&gt;0,ROUND(V78,0),0)</f>
        <v>0</v>
      </c>
      <c r="S753" s="270">
        <f>IF(V79&gt;0,ROUND(V79,0),0)</f>
        <v>0</v>
      </c>
      <c r="T753" s="272">
        <f>IF(V80&gt;0,ROUND(V80,2),0)</f>
        <v>0</v>
      </c>
      <c r="U753" s="270"/>
      <c r="V753" s="271"/>
      <c r="W753" s="270"/>
      <c r="X753" s="270"/>
      <c r="Y753" s="270">
        <f t="shared" si="23"/>
        <v>0</v>
      </c>
      <c r="Z753" s="271"/>
      <c r="AA753" s="271"/>
      <c r="AB753" s="271"/>
      <c r="AC753" s="271"/>
      <c r="AD753" s="271"/>
      <c r="AE753" s="271"/>
      <c r="AF753" s="271"/>
      <c r="AG753" s="271"/>
      <c r="AH753" s="271"/>
      <c r="AI753" s="271"/>
      <c r="AJ753" s="271"/>
      <c r="AK753" s="271"/>
      <c r="AL753" s="271"/>
      <c r="AM753" s="271"/>
      <c r="AN753" s="271"/>
      <c r="AO753" s="271"/>
      <c r="AP753" s="271"/>
      <c r="AQ753" s="271"/>
      <c r="AR753" s="271"/>
      <c r="AS753" s="271"/>
      <c r="AT753" s="271"/>
      <c r="AU753" s="271"/>
      <c r="AV753" s="271"/>
      <c r="AW753" s="271"/>
      <c r="AX753" s="271"/>
      <c r="AY753" s="271"/>
      <c r="AZ753" s="271"/>
      <c r="BA753" s="271"/>
      <c r="BB753" s="271"/>
      <c r="BC753" s="271"/>
      <c r="BD753" s="271"/>
      <c r="BE753" s="271"/>
      <c r="BF753" s="271"/>
      <c r="BG753" s="271"/>
      <c r="BH753" s="271"/>
      <c r="BI753" s="271"/>
      <c r="BJ753" s="271"/>
      <c r="BK753" s="271"/>
      <c r="BL753" s="271"/>
      <c r="BM753" s="271"/>
      <c r="BN753" s="271"/>
      <c r="BO753" s="271"/>
      <c r="BP753" s="271"/>
      <c r="BQ753" s="271"/>
      <c r="BR753" s="271"/>
      <c r="BS753" s="271"/>
      <c r="BT753" s="271"/>
      <c r="BU753" s="271"/>
      <c r="BV753" s="271"/>
      <c r="BW753" s="271"/>
      <c r="BX753" s="271"/>
      <c r="BY753" s="271"/>
      <c r="BZ753" s="271"/>
      <c r="CA753" s="271"/>
      <c r="CB753" s="271"/>
      <c r="CC753" s="271"/>
      <c r="CD753" s="271"/>
      <c r="CE753" s="271"/>
    </row>
    <row r="754" spans="1:83" ht="12.65" customHeight="1">
      <c r="A754" s="209" t="e">
        <f>RIGHT($C$83,3)&amp;"*"&amp;RIGHT($C$82,4)&amp;"*"&amp;W$55&amp;"*"&amp;"A"</f>
        <v>#VALUE!</v>
      </c>
      <c r="B754" s="270">
        <f>ROUND(W59,0)</f>
        <v>154</v>
      </c>
      <c r="C754" s="272">
        <f>ROUND(W60,2)</f>
        <v>0.4</v>
      </c>
      <c r="D754" s="270">
        <f>ROUND(W61,0)</f>
        <v>28941</v>
      </c>
      <c r="E754" s="270">
        <f>ROUND(W62,0)</f>
        <v>5088</v>
      </c>
      <c r="F754" s="270">
        <f>ROUND(W63,0)</f>
        <v>0</v>
      </c>
      <c r="G754" s="270">
        <f>ROUND(W64,0)</f>
        <v>83</v>
      </c>
      <c r="H754" s="270">
        <f>ROUND(W65,0)</f>
        <v>21780</v>
      </c>
      <c r="I754" s="270">
        <f>ROUND(W66,0)</f>
        <v>122325</v>
      </c>
      <c r="J754" s="270">
        <f>ROUND(W67,0)</f>
        <v>3533</v>
      </c>
      <c r="K754" s="270">
        <f>ROUND(W68,0)</f>
        <v>0</v>
      </c>
      <c r="L754" s="270">
        <f>ROUND(W69,0)</f>
        <v>0</v>
      </c>
      <c r="M754" s="270">
        <f>ROUND(W70,0)</f>
        <v>0</v>
      </c>
      <c r="N754" s="270">
        <f>ROUND(W75,0)</f>
        <v>416269</v>
      </c>
      <c r="O754" s="270">
        <f>ROUND(W73,0)</f>
        <v>42538</v>
      </c>
      <c r="P754" s="270">
        <f>IF(W76&gt;0,ROUND(W76,0),0)</f>
        <v>182</v>
      </c>
      <c r="Q754" s="270">
        <f>IF(W77&gt;0,ROUND(W77,0),0)</f>
        <v>0</v>
      </c>
      <c r="R754" s="270">
        <f>IF(W78&gt;0,ROUND(W78,0),0)</f>
        <v>52</v>
      </c>
      <c r="S754" s="270">
        <f>IF(W79&gt;0,ROUND(W79,0),0)</f>
        <v>377</v>
      </c>
      <c r="T754" s="272">
        <f>IF(W80&gt;0,ROUND(W80,2),0)</f>
        <v>0</v>
      </c>
      <c r="U754" s="270"/>
      <c r="V754" s="271"/>
      <c r="W754" s="270"/>
      <c r="X754" s="270"/>
      <c r="Y754" s="270">
        <f t="shared" si="23"/>
        <v>72686</v>
      </c>
      <c r="Z754" s="271"/>
      <c r="AA754" s="271"/>
      <c r="AB754" s="271"/>
      <c r="AC754" s="271"/>
      <c r="AD754" s="271"/>
      <c r="AE754" s="271"/>
      <c r="AF754" s="271"/>
      <c r="AG754" s="271"/>
      <c r="AH754" s="271"/>
      <c r="AI754" s="271"/>
      <c r="AJ754" s="271"/>
      <c r="AK754" s="271"/>
      <c r="AL754" s="271"/>
      <c r="AM754" s="271"/>
      <c r="AN754" s="271"/>
      <c r="AO754" s="271"/>
      <c r="AP754" s="271"/>
      <c r="AQ754" s="271"/>
      <c r="AR754" s="271"/>
      <c r="AS754" s="271"/>
      <c r="AT754" s="271"/>
      <c r="AU754" s="271"/>
      <c r="AV754" s="271"/>
      <c r="AW754" s="271"/>
      <c r="AX754" s="271"/>
      <c r="AY754" s="271"/>
      <c r="AZ754" s="271"/>
      <c r="BA754" s="271"/>
      <c r="BB754" s="271"/>
      <c r="BC754" s="271"/>
      <c r="BD754" s="271"/>
      <c r="BE754" s="271"/>
      <c r="BF754" s="271"/>
      <c r="BG754" s="271"/>
      <c r="BH754" s="271"/>
      <c r="BI754" s="271"/>
      <c r="BJ754" s="271"/>
      <c r="BK754" s="271"/>
      <c r="BL754" s="271"/>
      <c r="BM754" s="271"/>
      <c r="BN754" s="271"/>
      <c r="BO754" s="271"/>
      <c r="BP754" s="271"/>
      <c r="BQ754" s="271"/>
      <c r="BR754" s="271"/>
      <c r="BS754" s="271"/>
      <c r="BT754" s="271"/>
      <c r="BU754" s="271"/>
      <c r="BV754" s="271"/>
      <c r="BW754" s="271"/>
      <c r="BX754" s="271"/>
      <c r="BY754" s="271"/>
      <c r="BZ754" s="271"/>
      <c r="CA754" s="271"/>
      <c r="CB754" s="271"/>
      <c r="CC754" s="271"/>
      <c r="CD754" s="271"/>
      <c r="CE754" s="271"/>
    </row>
    <row r="755" spans="1:83" ht="12.65" customHeight="1">
      <c r="A755" s="209" t="e">
        <f>RIGHT($C$83,3)&amp;"*"&amp;RIGHT($C$82,4)&amp;"*"&amp;X$55&amp;"*"&amp;"A"</f>
        <v>#VALUE!</v>
      </c>
      <c r="B755" s="270">
        <f>ROUND(X59,0)</f>
        <v>620</v>
      </c>
      <c r="C755" s="272">
        <f>ROUND(X60,2)</f>
        <v>0.77</v>
      </c>
      <c r="D755" s="270">
        <f>ROUND(X61,0)</f>
        <v>56085</v>
      </c>
      <c r="E755" s="270">
        <f>ROUND(X62,0)</f>
        <v>9859</v>
      </c>
      <c r="F755" s="270">
        <f>ROUND(X63,0)</f>
        <v>0</v>
      </c>
      <c r="G755" s="270">
        <f>ROUND(X64,0)</f>
        <v>5590</v>
      </c>
      <c r="H755" s="270">
        <f>ROUND(X65,0)</f>
        <v>0</v>
      </c>
      <c r="I755" s="270">
        <f>ROUND(X66,0)</f>
        <v>5269</v>
      </c>
      <c r="J755" s="270">
        <f>ROUND(X67,0)</f>
        <v>6834</v>
      </c>
      <c r="K755" s="270">
        <f>ROUND(X68,0)</f>
        <v>0</v>
      </c>
      <c r="L755" s="270">
        <f>ROUND(X69,0)</f>
        <v>402</v>
      </c>
      <c r="M755" s="270">
        <f>ROUND(X70,0)</f>
        <v>0</v>
      </c>
      <c r="N755" s="270">
        <f>ROUND(X75,0)</f>
        <v>806687</v>
      </c>
      <c r="O755" s="270">
        <f>ROUND(X73,0)</f>
        <v>82434</v>
      </c>
      <c r="P755" s="270">
        <f>IF(X76&gt;0,ROUND(X76,0),0)</f>
        <v>352</v>
      </c>
      <c r="Q755" s="270">
        <f>IF(X77&gt;0,ROUND(X77,0),0)</f>
        <v>0</v>
      </c>
      <c r="R755" s="270">
        <f>IF(X78&gt;0,ROUND(X78,0),0)</f>
        <v>100</v>
      </c>
      <c r="S755" s="270">
        <f>IF(X79&gt;0,ROUND(X79,0),0)</f>
        <v>732</v>
      </c>
      <c r="T755" s="272">
        <f>IF(X80&gt;0,ROUND(X80,2),0)</f>
        <v>0</v>
      </c>
      <c r="U755" s="270"/>
      <c r="V755" s="271"/>
      <c r="W755" s="270"/>
      <c r="X755" s="270"/>
      <c r="Y755" s="270">
        <f t="shared" si="23"/>
        <v>115750</v>
      </c>
      <c r="Z755" s="271"/>
      <c r="AA755" s="271"/>
      <c r="AB755" s="271"/>
      <c r="AC755" s="271"/>
      <c r="AD755" s="271"/>
      <c r="AE755" s="271"/>
      <c r="AF755" s="271"/>
      <c r="AG755" s="271"/>
      <c r="AH755" s="271"/>
      <c r="AI755" s="271"/>
      <c r="AJ755" s="271"/>
      <c r="AK755" s="271"/>
      <c r="AL755" s="271"/>
      <c r="AM755" s="271"/>
      <c r="AN755" s="271"/>
      <c r="AO755" s="271"/>
      <c r="AP755" s="271"/>
      <c r="AQ755" s="271"/>
      <c r="AR755" s="271"/>
      <c r="AS755" s="271"/>
      <c r="AT755" s="271"/>
      <c r="AU755" s="271"/>
      <c r="AV755" s="271"/>
      <c r="AW755" s="271"/>
      <c r="AX755" s="271"/>
      <c r="AY755" s="271"/>
      <c r="AZ755" s="271"/>
      <c r="BA755" s="271"/>
      <c r="BB755" s="271"/>
      <c r="BC755" s="271"/>
      <c r="BD755" s="271"/>
      <c r="BE755" s="271"/>
      <c r="BF755" s="271"/>
      <c r="BG755" s="271"/>
      <c r="BH755" s="271"/>
      <c r="BI755" s="271"/>
      <c r="BJ755" s="271"/>
      <c r="BK755" s="271"/>
      <c r="BL755" s="271"/>
      <c r="BM755" s="271"/>
      <c r="BN755" s="271"/>
      <c r="BO755" s="271"/>
      <c r="BP755" s="271"/>
      <c r="BQ755" s="271"/>
      <c r="BR755" s="271"/>
      <c r="BS755" s="271"/>
      <c r="BT755" s="271"/>
      <c r="BU755" s="271"/>
      <c r="BV755" s="271"/>
      <c r="BW755" s="271"/>
      <c r="BX755" s="271"/>
      <c r="BY755" s="271"/>
      <c r="BZ755" s="271"/>
      <c r="CA755" s="271"/>
      <c r="CB755" s="271"/>
      <c r="CC755" s="271"/>
      <c r="CD755" s="271"/>
      <c r="CE755" s="271"/>
    </row>
    <row r="756" spans="1:83" ht="12.65" customHeight="1">
      <c r="A756" s="209" t="e">
        <f>RIGHT($C$83,3)&amp;"*"&amp;RIGHT($C$82,4)&amp;"*"&amp;Y$55&amp;"*"&amp;"A"</f>
        <v>#VALUE!</v>
      </c>
      <c r="B756" s="270">
        <f>ROUND(Y59,0)</f>
        <v>2470</v>
      </c>
      <c r="C756" s="272">
        <f>ROUND(Y60,2)</f>
        <v>2.12</v>
      </c>
      <c r="D756" s="270">
        <f>ROUND(Y61,0)</f>
        <v>154868</v>
      </c>
      <c r="E756" s="270">
        <f>ROUND(Y62,0)</f>
        <v>27224</v>
      </c>
      <c r="F756" s="270">
        <f>ROUND(Y63,0)</f>
        <v>0</v>
      </c>
      <c r="G756" s="270">
        <f>ROUND(Y64,0)</f>
        <v>5840</v>
      </c>
      <c r="H756" s="270">
        <f>ROUND(Y65,0)</f>
        <v>0</v>
      </c>
      <c r="I756" s="270">
        <f>ROUND(Y66,0)</f>
        <v>162565</v>
      </c>
      <c r="J756" s="270">
        <f>ROUND(Y67,0)</f>
        <v>18890</v>
      </c>
      <c r="K756" s="270">
        <f>ROUND(Y68,0)</f>
        <v>0</v>
      </c>
      <c r="L756" s="270">
        <f>ROUND(Y69,0)</f>
        <v>10382</v>
      </c>
      <c r="M756" s="270">
        <f>ROUND(Y70,0)</f>
        <v>0</v>
      </c>
      <c r="N756" s="270">
        <f>ROUND(Y75,0)</f>
        <v>2227528</v>
      </c>
      <c r="O756" s="270">
        <f>ROUND(Y73,0)</f>
        <v>227628</v>
      </c>
      <c r="P756" s="270">
        <f>IF(Y76&gt;0,ROUND(Y76,0),0)</f>
        <v>973</v>
      </c>
      <c r="Q756" s="270">
        <f>IF(Y77&gt;0,ROUND(Y77,0),0)</f>
        <v>0</v>
      </c>
      <c r="R756" s="270">
        <f>IF(Y78&gt;0,ROUND(Y78,0),0)</f>
        <v>276</v>
      </c>
      <c r="S756" s="270">
        <f>IF(Y79&gt;0,ROUND(Y79,0),0)</f>
        <v>2020</v>
      </c>
      <c r="T756" s="272">
        <f>IF(Y80&gt;0,ROUND(Y80,2),0)</f>
        <v>0</v>
      </c>
      <c r="U756" s="270"/>
      <c r="V756" s="271"/>
      <c r="W756" s="270"/>
      <c r="X756" s="270"/>
      <c r="Y756" s="270">
        <f t="shared" si="23"/>
        <v>332932</v>
      </c>
      <c r="Z756" s="271"/>
      <c r="AA756" s="271"/>
      <c r="AB756" s="271"/>
      <c r="AC756" s="271"/>
      <c r="AD756" s="271"/>
      <c r="AE756" s="271"/>
      <c r="AF756" s="271"/>
      <c r="AG756" s="271"/>
      <c r="AH756" s="271"/>
      <c r="AI756" s="271"/>
      <c r="AJ756" s="271"/>
      <c r="AK756" s="271"/>
      <c r="AL756" s="271"/>
      <c r="AM756" s="271"/>
      <c r="AN756" s="271"/>
      <c r="AO756" s="271"/>
      <c r="AP756" s="271"/>
      <c r="AQ756" s="271"/>
      <c r="AR756" s="271"/>
      <c r="AS756" s="271"/>
      <c r="AT756" s="271"/>
      <c r="AU756" s="271"/>
      <c r="AV756" s="271"/>
      <c r="AW756" s="271"/>
      <c r="AX756" s="271"/>
      <c r="AY756" s="271"/>
      <c r="AZ756" s="271"/>
      <c r="BA756" s="271"/>
      <c r="BB756" s="271"/>
      <c r="BC756" s="271"/>
      <c r="BD756" s="271"/>
      <c r="BE756" s="271"/>
      <c r="BF756" s="271"/>
      <c r="BG756" s="271"/>
      <c r="BH756" s="271"/>
      <c r="BI756" s="271"/>
      <c r="BJ756" s="271"/>
      <c r="BK756" s="271"/>
      <c r="BL756" s="271"/>
      <c r="BM756" s="271"/>
      <c r="BN756" s="271"/>
      <c r="BO756" s="271"/>
      <c r="BP756" s="271"/>
      <c r="BQ756" s="271"/>
      <c r="BR756" s="271"/>
      <c r="BS756" s="271"/>
      <c r="BT756" s="271"/>
      <c r="BU756" s="271"/>
      <c r="BV756" s="271"/>
      <c r="BW756" s="271"/>
      <c r="BX756" s="271"/>
      <c r="BY756" s="271"/>
      <c r="BZ756" s="271"/>
      <c r="CA756" s="271"/>
      <c r="CB756" s="271"/>
      <c r="CC756" s="271"/>
      <c r="CD756" s="271"/>
      <c r="CE756" s="271"/>
    </row>
    <row r="757" spans="1:83" ht="12.65" customHeight="1">
      <c r="A757" s="209" t="e">
        <f>RIGHT($C$83,3)&amp;"*"&amp;RIGHT($C$82,4)&amp;"*"&amp;Z$55&amp;"*"&amp;"A"</f>
        <v>#VALUE!</v>
      </c>
      <c r="B757" s="270">
        <f>ROUND(Z59,0)</f>
        <v>0</v>
      </c>
      <c r="C757" s="272">
        <f>ROUND(Z60,2)</f>
        <v>0</v>
      </c>
      <c r="D757" s="270">
        <f>ROUND(Z61,0)</f>
        <v>0</v>
      </c>
      <c r="E757" s="270">
        <f>ROUND(Z62,0)</f>
        <v>0</v>
      </c>
      <c r="F757" s="270">
        <f>ROUND(Z63,0)</f>
        <v>0</v>
      </c>
      <c r="G757" s="270">
        <f>ROUND(Z64,0)</f>
        <v>0</v>
      </c>
      <c r="H757" s="270">
        <f>ROUND(Z65,0)</f>
        <v>0</v>
      </c>
      <c r="I757" s="270">
        <f>ROUND(Z66,0)</f>
        <v>0</v>
      </c>
      <c r="J757" s="270">
        <f>ROUND(Z67,0)</f>
        <v>0</v>
      </c>
      <c r="K757" s="270">
        <f>ROUND(Z68,0)</f>
        <v>0</v>
      </c>
      <c r="L757" s="270">
        <f>ROUND(Z69,0)</f>
        <v>0</v>
      </c>
      <c r="M757" s="270">
        <f>ROUND(Z70,0)</f>
        <v>0</v>
      </c>
      <c r="N757" s="270">
        <f>ROUND(Z75,0)</f>
        <v>0</v>
      </c>
      <c r="O757" s="270">
        <f>ROUND(Z73,0)</f>
        <v>0</v>
      </c>
      <c r="P757" s="270">
        <f>IF(Z76&gt;0,ROUND(Z76,0),0)</f>
        <v>0</v>
      </c>
      <c r="Q757" s="270">
        <f>IF(Z77&gt;0,ROUND(Z77,0),0)</f>
        <v>0</v>
      </c>
      <c r="R757" s="270">
        <f>IF(Z78&gt;0,ROUND(Z78,0),0)</f>
        <v>0</v>
      </c>
      <c r="S757" s="270">
        <f>IF(Z79&gt;0,ROUND(Z79,0),0)</f>
        <v>0</v>
      </c>
      <c r="T757" s="272">
        <f>IF(Z80&gt;0,ROUND(Z80,2),0)</f>
        <v>0</v>
      </c>
      <c r="U757" s="270"/>
      <c r="V757" s="271"/>
      <c r="W757" s="270"/>
      <c r="X757" s="270"/>
      <c r="Y757" s="270">
        <f t="shared" si="23"/>
        <v>0</v>
      </c>
      <c r="Z757" s="271"/>
      <c r="AA757" s="271"/>
      <c r="AB757" s="271"/>
      <c r="AC757" s="271"/>
      <c r="AD757" s="271"/>
      <c r="AE757" s="271"/>
      <c r="AF757" s="271"/>
      <c r="AG757" s="271"/>
      <c r="AH757" s="271"/>
      <c r="AI757" s="271"/>
      <c r="AJ757" s="271"/>
      <c r="AK757" s="271"/>
      <c r="AL757" s="271"/>
      <c r="AM757" s="271"/>
      <c r="AN757" s="271"/>
      <c r="AO757" s="271"/>
      <c r="AP757" s="271"/>
      <c r="AQ757" s="271"/>
      <c r="AR757" s="271"/>
      <c r="AS757" s="271"/>
      <c r="AT757" s="271"/>
      <c r="AU757" s="271"/>
      <c r="AV757" s="271"/>
      <c r="AW757" s="271"/>
      <c r="AX757" s="271"/>
      <c r="AY757" s="271"/>
      <c r="AZ757" s="271"/>
      <c r="BA757" s="271"/>
      <c r="BB757" s="271"/>
      <c r="BC757" s="271"/>
      <c r="BD757" s="271"/>
      <c r="BE757" s="271"/>
      <c r="BF757" s="271"/>
      <c r="BG757" s="271"/>
      <c r="BH757" s="271"/>
      <c r="BI757" s="271"/>
      <c r="BJ757" s="271"/>
      <c r="BK757" s="271"/>
      <c r="BL757" s="271"/>
      <c r="BM757" s="271"/>
      <c r="BN757" s="271"/>
      <c r="BO757" s="271"/>
      <c r="BP757" s="271"/>
      <c r="BQ757" s="271"/>
      <c r="BR757" s="271"/>
      <c r="BS757" s="271"/>
      <c r="BT757" s="271"/>
      <c r="BU757" s="271"/>
      <c r="BV757" s="271"/>
      <c r="BW757" s="271"/>
      <c r="BX757" s="271"/>
      <c r="BY757" s="271"/>
      <c r="BZ757" s="271"/>
      <c r="CA757" s="271"/>
      <c r="CB757" s="271"/>
      <c r="CC757" s="271"/>
      <c r="CD757" s="271"/>
      <c r="CE757" s="271"/>
    </row>
    <row r="758" spans="1:83" ht="12.65" customHeight="1">
      <c r="A758" s="209" t="e">
        <f>RIGHT($C$83,3)&amp;"*"&amp;RIGHT($C$82,4)&amp;"*"&amp;AA$55&amp;"*"&amp;"A"</f>
        <v>#VALUE!</v>
      </c>
      <c r="B758" s="270">
        <f>ROUND(AA59,0)</f>
        <v>0</v>
      </c>
      <c r="C758" s="272">
        <f>ROUND(AA60,2)</f>
        <v>0</v>
      </c>
      <c r="D758" s="270">
        <f>ROUND(AA61,0)</f>
        <v>0</v>
      </c>
      <c r="E758" s="270">
        <f>ROUND(AA62,0)</f>
        <v>0</v>
      </c>
      <c r="F758" s="270">
        <f>ROUND(AA63,0)</f>
        <v>0</v>
      </c>
      <c r="G758" s="270">
        <f>ROUND(AA64,0)</f>
        <v>0</v>
      </c>
      <c r="H758" s="270">
        <f>ROUND(AA65,0)</f>
        <v>0</v>
      </c>
      <c r="I758" s="270">
        <f>ROUND(AA66,0)</f>
        <v>0</v>
      </c>
      <c r="J758" s="270">
        <f>ROUND(AA67,0)</f>
        <v>0</v>
      </c>
      <c r="K758" s="270">
        <f>ROUND(AA68,0)</f>
        <v>0</v>
      </c>
      <c r="L758" s="270">
        <f>ROUND(AA69,0)</f>
        <v>0</v>
      </c>
      <c r="M758" s="270">
        <f>ROUND(AA70,0)</f>
        <v>0</v>
      </c>
      <c r="N758" s="270">
        <f>ROUND(AA75,0)</f>
        <v>0</v>
      </c>
      <c r="O758" s="270">
        <f>ROUND(AA73,0)</f>
        <v>0</v>
      </c>
      <c r="P758" s="270">
        <f>IF(AA76&gt;0,ROUND(AA76,0),0)</f>
        <v>0</v>
      </c>
      <c r="Q758" s="270">
        <f>IF(AA77&gt;0,ROUND(AA77,0),0)</f>
        <v>0</v>
      </c>
      <c r="R758" s="270">
        <f>IF(AA78&gt;0,ROUND(AA78,0),0)</f>
        <v>0</v>
      </c>
      <c r="S758" s="270">
        <f>IF(AA79&gt;0,ROUND(AA79,0),0)</f>
        <v>0</v>
      </c>
      <c r="T758" s="272">
        <f>IF(AA80&gt;0,ROUND(AA80,2),0)</f>
        <v>0</v>
      </c>
      <c r="U758" s="270"/>
      <c r="V758" s="271"/>
      <c r="W758" s="270"/>
      <c r="X758" s="270"/>
      <c r="Y758" s="270">
        <f t="shared" si="23"/>
        <v>0</v>
      </c>
      <c r="Z758" s="271"/>
      <c r="AA758" s="271"/>
      <c r="AB758" s="271"/>
      <c r="AC758" s="271"/>
      <c r="AD758" s="271"/>
      <c r="AE758" s="271"/>
      <c r="AF758" s="271"/>
      <c r="AG758" s="271"/>
      <c r="AH758" s="271"/>
      <c r="AI758" s="271"/>
      <c r="AJ758" s="271"/>
      <c r="AK758" s="271"/>
      <c r="AL758" s="271"/>
      <c r="AM758" s="271"/>
      <c r="AN758" s="271"/>
      <c r="AO758" s="271"/>
      <c r="AP758" s="271"/>
      <c r="AQ758" s="271"/>
      <c r="AR758" s="271"/>
      <c r="AS758" s="271"/>
      <c r="AT758" s="271"/>
      <c r="AU758" s="271"/>
      <c r="AV758" s="271"/>
      <c r="AW758" s="271"/>
      <c r="AX758" s="271"/>
      <c r="AY758" s="271"/>
      <c r="AZ758" s="271"/>
      <c r="BA758" s="271"/>
      <c r="BB758" s="271"/>
      <c r="BC758" s="271"/>
      <c r="BD758" s="271"/>
      <c r="BE758" s="271"/>
      <c r="BF758" s="271"/>
      <c r="BG758" s="271"/>
      <c r="BH758" s="271"/>
      <c r="BI758" s="271"/>
      <c r="BJ758" s="271"/>
      <c r="BK758" s="271"/>
      <c r="BL758" s="271"/>
      <c r="BM758" s="271"/>
      <c r="BN758" s="271"/>
      <c r="BO758" s="271"/>
      <c r="BP758" s="271"/>
      <c r="BQ758" s="271"/>
      <c r="BR758" s="271"/>
      <c r="BS758" s="271"/>
      <c r="BT758" s="271"/>
      <c r="BU758" s="271"/>
      <c r="BV758" s="271"/>
      <c r="BW758" s="271"/>
      <c r="BX758" s="271"/>
      <c r="BY758" s="271"/>
      <c r="BZ758" s="271"/>
      <c r="CA758" s="271"/>
      <c r="CB758" s="271"/>
      <c r="CC758" s="271"/>
      <c r="CD758" s="271"/>
      <c r="CE758" s="271"/>
    </row>
    <row r="759" spans="1:83" ht="12.65" customHeight="1">
      <c r="A759" s="209" t="e">
        <f>RIGHT($C$83,3)&amp;"*"&amp;RIGHT($C$82,4)&amp;"*"&amp;AB$55&amp;"*"&amp;"A"</f>
        <v>#VALUE!</v>
      </c>
      <c r="B759" s="270"/>
      <c r="C759" s="272">
        <f>ROUND(AB60,2)</f>
        <v>0.42</v>
      </c>
      <c r="D759" s="270">
        <f>ROUND(AB61,0)</f>
        <v>15379</v>
      </c>
      <c r="E759" s="270">
        <f>ROUND(AB62,0)</f>
        <v>2703</v>
      </c>
      <c r="F759" s="270">
        <f>ROUND(AB63,0)</f>
        <v>17865</v>
      </c>
      <c r="G759" s="270">
        <f>ROUND(AB64,0)</f>
        <v>462377</v>
      </c>
      <c r="H759" s="270">
        <f>ROUND(AB65,0)</f>
        <v>0</v>
      </c>
      <c r="I759" s="270">
        <f>ROUND(AB66,0)</f>
        <v>296775</v>
      </c>
      <c r="J759" s="270">
        <f>ROUND(AB67,0)</f>
        <v>7474</v>
      </c>
      <c r="K759" s="270">
        <f>ROUND(AB68,0)</f>
        <v>37600</v>
      </c>
      <c r="L759" s="270">
        <f>ROUND(AB69,0)</f>
        <v>1327</v>
      </c>
      <c r="M759" s="270">
        <f>ROUND(AB70,0)</f>
        <v>0</v>
      </c>
      <c r="N759" s="270">
        <f>ROUND(AB75,0)</f>
        <v>2468986</v>
      </c>
      <c r="O759" s="270">
        <f>ROUND(AB73,0)</f>
        <v>1344418</v>
      </c>
      <c r="P759" s="270">
        <f>IF(AB76&gt;0,ROUND(AB76,0),0)</f>
        <v>385</v>
      </c>
      <c r="Q759" s="270">
        <f>IF(AB77&gt;0,ROUND(AB77,0),0)</f>
        <v>0</v>
      </c>
      <c r="R759" s="270">
        <f>IF(AB78&gt;0,ROUND(AB78,0),0)</f>
        <v>109</v>
      </c>
      <c r="S759" s="270">
        <f>IF(AB79&gt;0,ROUND(AB79,0),0)</f>
        <v>0</v>
      </c>
      <c r="T759" s="272">
        <f>IF(AB80&gt;0,ROUND(AB80,2),0)</f>
        <v>0</v>
      </c>
      <c r="U759" s="270"/>
      <c r="V759" s="271"/>
      <c r="W759" s="270"/>
      <c r="X759" s="270"/>
      <c r="Y759" s="270">
        <f t="shared" si="23"/>
        <v>390178</v>
      </c>
      <c r="Z759" s="271"/>
      <c r="AA759" s="271"/>
      <c r="AB759" s="271"/>
      <c r="AC759" s="271"/>
      <c r="AD759" s="271"/>
      <c r="AE759" s="271"/>
      <c r="AF759" s="271"/>
      <c r="AG759" s="271"/>
      <c r="AH759" s="271"/>
      <c r="AI759" s="271"/>
      <c r="AJ759" s="271"/>
      <c r="AK759" s="271"/>
      <c r="AL759" s="271"/>
      <c r="AM759" s="271"/>
      <c r="AN759" s="271"/>
      <c r="AO759" s="271"/>
      <c r="AP759" s="271"/>
      <c r="AQ759" s="271"/>
      <c r="AR759" s="271"/>
      <c r="AS759" s="271"/>
      <c r="AT759" s="271"/>
      <c r="AU759" s="271"/>
      <c r="AV759" s="271"/>
      <c r="AW759" s="271"/>
      <c r="AX759" s="271"/>
      <c r="AY759" s="271"/>
      <c r="AZ759" s="271"/>
      <c r="BA759" s="271"/>
      <c r="BB759" s="271"/>
      <c r="BC759" s="271"/>
      <c r="BD759" s="271"/>
      <c r="BE759" s="271"/>
      <c r="BF759" s="271"/>
      <c r="BG759" s="271"/>
      <c r="BH759" s="271"/>
      <c r="BI759" s="271"/>
      <c r="BJ759" s="271"/>
      <c r="BK759" s="271"/>
      <c r="BL759" s="271"/>
      <c r="BM759" s="271"/>
      <c r="BN759" s="271"/>
      <c r="BO759" s="271"/>
      <c r="BP759" s="271"/>
      <c r="BQ759" s="271"/>
      <c r="BR759" s="271"/>
      <c r="BS759" s="271"/>
      <c r="BT759" s="271"/>
      <c r="BU759" s="271"/>
      <c r="BV759" s="271"/>
      <c r="BW759" s="271"/>
      <c r="BX759" s="271"/>
      <c r="BY759" s="271"/>
      <c r="BZ759" s="271"/>
      <c r="CA759" s="271"/>
      <c r="CB759" s="271"/>
      <c r="CC759" s="271"/>
      <c r="CD759" s="271"/>
      <c r="CE759" s="271"/>
    </row>
    <row r="760" spans="1:83" ht="12.65" customHeight="1">
      <c r="A760" s="209" t="e">
        <f>RIGHT($C$83,3)&amp;"*"&amp;RIGHT($C$82,4)&amp;"*"&amp;AC$55&amp;"*"&amp;"A"</f>
        <v>#VALUE!</v>
      </c>
      <c r="B760" s="270">
        <f>ROUND(AC59,0)</f>
        <v>2392</v>
      </c>
      <c r="C760" s="272">
        <f>ROUND(AC60,2)</f>
        <v>1.81</v>
      </c>
      <c r="D760" s="270">
        <f>ROUND(AC61,0)</f>
        <v>125473</v>
      </c>
      <c r="E760" s="270">
        <f>ROUND(AC62,0)</f>
        <v>22057</v>
      </c>
      <c r="F760" s="270">
        <f>ROUND(AC63,0)</f>
        <v>0</v>
      </c>
      <c r="G760" s="270">
        <f>ROUND(AC64,0)</f>
        <v>15019</v>
      </c>
      <c r="H760" s="270">
        <f>ROUND(AC65,0)</f>
        <v>0</v>
      </c>
      <c r="I760" s="270">
        <f>ROUND(AC66,0)</f>
        <v>6837</v>
      </c>
      <c r="J760" s="270">
        <f>ROUND(AC67,0)</f>
        <v>8329</v>
      </c>
      <c r="K760" s="270">
        <f>ROUND(AC68,0)</f>
        <v>2561</v>
      </c>
      <c r="L760" s="270">
        <f>ROUND(AC69,0)</f>
        <v>647</v>
      </c>
      <c r="M760" s="270">
        <f>ROUND(AC70,0)</f>
        <v>0</v>
      </c>
      <c r="N760" s="270">
        <f>ROUND(AC75,0)</f>
        <v>558291</v>
      </c>
      <c r="O760" s="270">
        <f>ROUND(AC73,0)</f>
        <v>339203</v>
      </c>
      <c r="P760" s="270">
        <f>IF(AC76&gt;0,ROUND(AC76,0),0)</f>
        <v>429</v>
      </c>
      <c r="Q760" s="270">
        <f>IF(AC77&gt;0,ROUND(AC77,0),0)</f>
        <v>0</v>
      </c>
      <c r="R760" s="270">
        <f>IF(AC78&gt;0,ROUND(AC78,0),0)</f>
        <v>121</v>
      </c>
      <c r="S760" s="270">
        <f>IF(AC79&gt;0,ROUND(AC79,0),0)</f>
        <v>161</v>
      </c>
      <c r="T760" s="272">
        <f>IF(AC80&gt;0,ROUND(AC80,2),0)</f>
        <v>0</v>
      </c>
      <c r="U760" s="270"/>
      <c r="V760" s="271"/>
      <c r="W760" s="270"/>
      <c r="X760" s="270"/>
      <c r="Y760" s="270">
        <f t="shared" si="23"/>
        <v>108047</v>
      </c>
      <c r="Z760" s="271"/>
      <c r="AA760" s="271"/>
      <c r="AB760" s="271"/>
      <c r="AC760" s="271"/>
      <c r="AD760" s="271"/>
      <c r="AE760" s="271"/>
      <c r="AF760" s="271"/>
      <c r="AG760" s="271"/>
      <c r="AH760" s="271"/>
      <c r="AI760" s="271"/>
      <c r="AJ760" s="271"/>
      <c r="AK760" s="271"/>
      <c r="AL760" s="271"/>
      <c r="AM760" s="271"/>
      <c r="AN760" s="271"/>
      <c r="AO760" s="271"/>
      <c r="AP760" s="271"/>
      <c r="AQ760" s="271"/>
      <c r="AR760" s="271"/>
      <c r="AS760" s="271"/>
      <c r="AT760" s="271"/>
      <c r="AU760" s="271"/>
      <c r="AV760" s="271"/>
      <c r="AW760" s="271"/>
      <c r="AX760" s="271"/>
      <c r="AY760" s="271"/>
      <c r="AZ760" s="271"/>
      <c r="BA760" s="271"/>
      <c r="BB760" s="271"/>
      <c r="BC760" s="271"/>
      <c r="BD760" s="271"/>
      <c r="BE760" s="271"/>
      <c r="BF760" s="271"/>
      <c r="BG760" s="271"/>
      <c r="BH760" s="271"/>
      <c r="BI760" s="271"/>
      <c r="BJ760" s="271"/>
      <c r="BK760" s="271"/>
      <c r="BL760" s="271"/>
      <c r="BM760" s="271"/>
      <c r="BN760" s="271"/>
      <c r="BO760" s="271"/>
      <c r="BP760" s="271"/>
      <c r="BQ760" s="271"/>
      <c r="BR760" s="271"/>
      <c r="BS760" s="271"/>
      <c r="BT760" s="271"/>
      <c r="BU760" s="271"/>
      <c r="BV760" s="271"/>
      <c r="BW760" s="271"/>
      <c r="BX760" s="271"/>
      <c r="BY760" s="271"/>
      <c r="BZ760" s="271"/>
      <c r="CA760" s="271"/>
      <c r="CB760" s="271"/>
      <c r="CC760" s="271"/>
      <c r="CD760" s="271"/>
      <c r="CE760" s="271"/>
    </row>
    <row r="761" spans="1:83" ht="12.65" customHeight="1">
      <c r="A761" s="209" t="e">
        <f>RIGHT($C$83,3)&amp;"*"&amp;RIGHT($C$82,4)&amp;"*"&amp;AD$55&amp;"*"&amp;"A"</f>
        <v>#VALUE!</v>
      </c>
      <c r="B761" s="270">
        <f>ROUND(AD59,0)</f>
        <v>0</v>
      </c>
      <c r="C761" s="272">
        <f>ROUND(AD60,2)</f>
        <v>0</v>
      </c>
      <c r="D761" s="270">
        <f>ROUND(AD61,0)</f>
        <v>0</v>
      </c>
      <c r="E761" s="270">
        <f>ROUND(AD62,0)</f>
        <v>0</v>
      </c>
      <c r="F761" s="270">
        <f>ROUND(AD63,0)</f>
        <v>0</v>
      </c>
      <c r="G761" s="270">
        <f>ROUND(AD64,0)</f>
        <v>0</v>
      </c>
      <c r="H761" s="270">
        <f>ROUND(AD65,0)</f>
        <v>0</v>
      </c>
      <c r="I761" s="270">
        <f>ROUND(AD66,0)</f>
        <v>0</v>
      </c>
      <c r="J761" s="270">
        <f>ROUND(AD67,0)</f>
        <v>0</v>
      </c>
      <c r="K761" s="270">
        <f>ROUND(AD68,0)</f>
        <v>0</v>
      </c>
      <c r="L761" s="270">
        <f>ROUND(AD69,0)</f>
        <v>0</v>
      </c>
      <c r="M761" s="270">
        <f>ROUND(AD70,0)</f>
        <v>0</v>
      </c>
      <c r="N761" s="270">
        <f>ROUND(AD75,0)</f>
        <v>0</v>
      </c>
      <c r="O761" s="270">
        <f>ROUND(AD73,0)</f>
        <v>0</v>
      </c>
      <c r="P761" s="270">
        <f>IF(AD76&gt;0,ROUND(AD76,0),0)</f>
        <v>0</v>
      </c>
      <c r="Q761" s="270">
        <f>IF(AD77&gt;0,ROUND(AD77,0),0)</f>
        <v>0</v>
      </c>
      <c r="R761" s="270">
        <f>IF(AD78&gt;0,ROUND(AD78,0),0)</f>
        <v>0</v>
      </c>
      <c r="S761" s="270">
        <f>IF(AD79&gt;0,ROUND(AD79,0),0)</f>
        <v>0</v>
      </c>
      <c r="T761" s="272">
        <f>IF(AD80&gt;0,ROUND(AD80,2),0)</f>
        <v>0</v>
      </c>
      <c r="U761" s="270"/>
      <c r="V761" s="271"/>
      <c r="W761" s="270"/>
      <c r="X761" s="270"/>
      <c r="Y761" s="270">
        <f t="shared" si="23"/>
        <v>0</v>
      </c>
      <c r="Z761" s="271"/>
      <c r="AA761" s="271"/>
      <c r="AB761" s="271"/>
      <c r="AC761" s="271"/>
      <c r="AD761" s="271"/>
      <c r="AE761" s="271"/>
      <c r="AF761" s="271"/>
      <c r="AG761" s="271"/>
      <c r="AH761" s="271"/>
      <c r="AI761" s="271"/>
      <c r="AJ761" s="271"/>
      <c r="AK761" s="271"/>
      <c r="AL761" s="271"/>
      <c r="AM761" s="271"/>
      <c r="AN761" s="271"/>
      <c r="AO761" s="271"/>
      <c r="AP761" s="271"/>
      <c r="AQ761" s="271"/>
      <c r="AR761" s="271"/>
      <c r="AS761" s="271"/>
      <c r="AT761" s="271"/>
      <c r="AU761" s="271"/>
      <c r="AV761" s="271"/>
      <c r="AW761" s="271"/>
      <c r="AX761" s="271"/>
      <c r="AY761" s="271"/>
      <c r="AZ761" s="271"/>
      <c r="BA761" s="271"/>
      <c r="BB761" s="271"/>
      <c r="BC761" s="271"/>
      <c r="BD761" s="271"/>
      <c r="BE761" s="271"/>
      <c r="BF761" s="271"/>
      <c r="BG761" s="271"/>
      <c r="BH761" s="271"/>
      <c r="BI761" s="271"/>
      <c r="BJ761" s="271"/>
      <c r="BK761" s="271"/>
      <c r="BL761" s="271"/>
      <c r="BM761" s="271"/>
      <c r="BN761" s="271"/>
      <c r="BO761" s="271"/>
      <c r="BP761" s="271"/>
      <c r="BQ761" s="271"/>
      <c r="BR761" s="271"/>
      <c r="BS761" s="271"/>
      <c r="BT761" s="271"/>
      <c r="BU761" s="271"/>
      <c r="BV761" s="271"/>
      <c r="BW761" s="271"/>
      <c r="BX761" s="271"/>
      <c r="BY761" s="271"/>
      <c r="BZ761" s="271"/>
      <c r="CA761" s="271"/>
      <c r="CB761" s="271"/>
      <c r="CC761" s="271"/>
      <c r="CD761" s="271"/>
      <c r="CE761" s="271"/>
    </row>
    <row r="762" spans="1:83" ht="12.65" customHeight="1">
      <c r="A762" s="209" t="e">
        <f>RIGHT($C$83,3)&amp;"*"&amp;RIGHT($C$82,4)&amp;"*"&amp;AE$55&amp;"*"&amp;"A"</f>
        <v>#VALUE!</v>
      </c>
      <c r="B762" s="270">
        <f>ROUND(AE59,0)</f>
        <v>31794</v>
      </c>
      <c r="C762" s="272">
        <f>ROUND(AE60,2)</f>
        <v>6.81</v>
      </c>
      <c r="D762" s="270">
        <f>ROUND(AE61,0)</f>
        <v>332690</v>
      </c>
      <c r="E762" s="270">
        <f>ROUND(AE62,0)</f>
        <v>58483</v>
      </c>
      <c r="F762" s="270">
        <f>ROUND(AE63,0)</f>
        <v>0</v>
      </c>
      <c r="G762" s="270">
        <f>ROUND(AE64,0)</f>
        <v>32473</v>
      </c>
      <c r="H762" s="270">
        <f>ROUND(AE65,0)</f>
        <v>0</v>
      </c>
      <c r="I762" s="270">
        <f>ROUND(AE66,0)</f>
        <v>711155</v>
      </c>
      <c r="J762" s="270">
        <f>ROUND(AE67,0)</f>
        <v>87246</v>
      </c>
      <c r="K762" s="270">
        <f>ROUND(AE68,0)</f>
        <v>0</v>
      </c>
      <c r="L762" s="270">
        <f>ROUND(AE69,0)</f>
        <v>1436</v>
      </c>
      <c r="M762" s="270">
        <f>ROUND(AE70,0)</f>
        <v>0</v>
      </c>
      <c r="N762" s="270">
        <f>ROUND(AE75,0)</f>
        <v>3078443</v>
      </c>
      <c r="O762" s="270">
        <f>ROUND(AE73,0)</f>
        <v>532645</v>
      </c>
      <c r="P762" s="270">
        <f>IF(AE76&gt;0,ROUND(AE76,0),0)</f>
        <v>4494</v>
      </c>
      <c r="Q762" s="270">
        <f>IF(AE77&gt;0,ROUND(AE77,0),0)</f>
        <v>0</v>
      </c>
      <c r="R762" s="270">
        <f>IF(AE78&gt;0,ROUND(AE78,0),0)</f>
        <v>1273</v>
      </c>
      <c r="S762" s="270">
        <f>IF(AE79&gt;0,ROUND(AE79,0),0)</f>
        <v>11228</v>
      </c>
      <c r="T762" s="272">
        <f>IF(AE80&gt;0,ROUND(AE80,2),0)</f>
        <v>0</v>
      </c>
      <c r="U762" s="270"/>
      <c r="V762" s="271"/>
      <c r="W762" s="270"/>
      <c r="X762" s="270"/>
      <c r="Y762" s="270">
        <f t="shared" si="23"/>
        <v>725590</v>
      </c>
      <c r="Z762" s="271"/>
      <c r="AA762" s="271"/>
      <c r="AB762" s="271"/>
      <c r="AC762" s="271"/>
      <c r="AD762" s="271"/>
      <c r="AE762" s="271"/>
      <c r="AF762" s="271"/>
      <c r="AG762" s="271"/>
      <c r="AH762" s="271"/>
      <c r="AI762" s="271"/>
      <c r="AJ762" s="271"/>
      <c r="AK762" s="271"/>
      <c r="AL762" s="271"/>
      <c r="AM762" s="271"/>
      <c r="AN762" s="271"/>
      <c r="AO762" s="271"/>
      <c r="AP762" s="271"/>
      <c r="AQ762" s="271"/>
      <c r="AR762" s="271"/>
      <c r="AS762" s="271"/>
      <c r="AT762" s="271"/>
      <c r="AU762" s="271"/>
      <c r="AV762" s="271"/>
      <c r="AW762" s="271"/>
      <c r="AX762" s="271"/>
      <c r="AY762" s="271"/>
      <c r="AZ762" s="271"/>
      <c r="BA762" s="271"/>
      <c r="BB762" s="271"/>
      <c r="BC762" s="271"/>
      <c r="BD762" s="271"/>
      <c r="BE762" s="271"/>
      <c r="BF762" s="271"/>
      <c r="BG762" s="271"/>
      <c r="BH762" s="271"/>
      <c r="BI762" s="271"/>
      <c r="BJ762" s="271"/>
      <c r="BK762" s="271"/>
      <c r="BL762" s="271"/>
      <c r="BM762" s="271"/>
      <c r="BN762" s="271"/>
      <c r="BO762" s="271"/>
      <c r="BP762" s="271"/>
      <c r="BQ762" s="271"/>
      <c r="BR762" s="271"/>
      <c r="BS762" s="271"/>
      <c r="BT762" s="271"/>
      <c r="BU762" s="271"/>
      <c r="BV762" s="271"/>
      <c r="BW762" s="271"/>
      <c r="BX762" s="271"/>
      <c r="BY762" s="271"/>
      <c r="BZ762" s="271"/>
      <c r="CA762" s="271"/>
      <c r="CB762" s="271"/>
      <c r="CC762" s="271"/>
      <c r="CD762" s="271"/>
      <c r="CE762" s="271"/>
    </row>
    <row r="763" spans="1:83" ht="12.65" customHeight="1">
      <c r="A763" s="209" t="e">
        <f>RIGHT($C$83,3)&amp;"*"&amp;RIGHT($C$82,4)&amp;"*"&amp;AF$55&amp;"*"&amp;"A"</f>
        <v>#VALUE!</v>
      </c>
      <c r="B763" s="270">
        <f>ROUND(AF59,0)</f>
        <v>0</v>
      </c>
      <c r="C763" s="272">
        <f>ROUND(AF60,2)</f>
        <v>0</v>
      </c>
      <c r="D763" s="270">
        <f>ROUND(AF61,0)</f>
        <v>0</v>
      </c>
      <c r="E763" s="270">
        <f>ROUND(AF62,0)</f>
        <v>0</v>
      </c>
      <c r="F763" s="270">
        <f>ROUND(AF63,0)</f>
        <v>0</v>
      </c>
      <c r="G763" s="270">
        <f>ROUND(AF64,0)</f>
        <v>0</v>
      </c>
      <c r="H763" s="270">
        <f>ROUND(AF65,0)</f>
        <v>0</v>
      </c>
      <c r="I763" s="270">
        <f>ROUND(AF66,0)</f>
        <v>0</v>
      </c>
      <c r="J763" s="270">
        <f>ROUND(AF67,0)</f>
        <v>0</v>
      </c>
      <c r="K763" s="270">
        <f>ROUND(AF68,0)</f>
        <v>0</v>
      </c>
      <c r="L763" s="270">
        <f>ROUND(AF69,0)</f>
        <v>0</v>
      </c>
      <c r="M763" s="270">
        <f>ROUND(AF70,0)</f>
        <v>0</v>
      </c>
      <c r="N763" s="270">
        <f>ROUND(AF75,0)</f>
        <v>0</v>
      </c>
      <c r="O763" s="270">
        <f>ROUND(AF73,0)</f>
        <v>0</v>
      </c>
      <c r="P763" s="270">
        <f>IF(AF76&gt;0,ROUND(AF76,0),0)</f>
        <v>0</v>
      </c>
      <c r="Q763" s="270">
        <f>IF(AF77&gt;0,ROUND(AF77,0),0)</f>
        <v>0</v>
      </c>
      <c r="R763" s="270">
        <f>IF(AF78&gt;0,ROUND(AF78,0),0)</f>
        <v>0</v>
      </c>
      <c r="S763" s="270">
        <f>IF(AF79&gt;0,ROUND(AF79,0),0)</f>
        <v>0</v>
      </c>
      <c r="T763" s="272">
        <f>IF(AF80&gt;0,ROUND(AF80,2),0)</f>
        <v>0</v>
      </c>
      <c r="U763" s="270"/>
      <c r="V763" s="271"/>
      <c r="W763" s="270"/>
      <c r="X763" s="270"/>
      <c r="Y763" s="270">
        <f t="shared" si="23"/>
        <v>0</v>
      </c>
      <c r="Z763" s="271"/>
      <c r="AA763" s="271"/>
      <c r="AB763" s="271"/>
      <c r="AC763" s="271"/>
      <c r="AD763" s="271"/>
      <c r="AE763" s="271"/>
      <c r="AF763" s="271"/>
      <c r="AG763" s="271"/>
      <c r="AH763" s="271"/>
      <c r="AI763" s="271"/>
      <c r="AJ763" s="271"/>
      <c r="AK763" s="271"/>
      <c r="AL763" s="271"/>
      <c r="AM763" s="271"/>
      <c r="AN763" s="271"/>
      <c r="AO763" s="271"/>
      <c r="AP763" s="271"/>
      <c r="AQ763" s="271"/>
      <c r="AR763" s="271"/>
      <c r="AS763" s="271"/>
      <c r="AT763" s="271"/>
      <c r="AU763" s="271"/>
      <c r="AV763" s="271"/>
      <c r="AW763" s="271"/>
      <c r="AX763" s="271"/>
      <c r="AY763" s="271"/>
      <c r="AZ763" s="271"/>
      <c r="BA763" s="271"/>
      <c r="BB763" s="271"/>
      <c r="BC763" s="271"/>
      <c r="BD763" s="271"/>
      <c r="BE763" s="271"/>
      <c r="BF763" s="271"/>
      <c r="BG763" s="271"/>
      <c r="BH763" s="271"/>
      <c r="BI763" s="271"/>
      <c r="BJ763" s="271"/>
      <c r="BK763" s="271"/>
      <c r="BL763" s="271"/>
      <c r="BM763" s="271"/>
      <c r="BN763" s="271"/>
      <c r="BO763" s="271"/>
      <c r="BP763" s="271"/>
      <c r="BQ763" s="271"/>
      <c r="BR763" s="271"/>
      <c r="BS763" s="271"/>
      <c r="BT763" s="271"/>
      <c r="BU763" s="271"/>
      <c r="BV763" s="271"/>
      <c r="BW763" s="271"/>
      <c r="BX763" s="271"/>
      <c r="BY763" s="271"/>
      <c r="BZ763" s="271"/>
      <c r="CA763" s="271"/>
      <c r="CB763" s="271"/>
      <c r="CC763" s="271"/>
      <c r="CD763" s="271"/>
      <c r="CE763" s="271"/>
    </row>
    <row r="764" spans="1:83" ht="12.65" customHeight="1">
      <c r="A764" s="209" t="e">
        <f>RIGHT($C$83,3)&amp;"*"&amp;RIGHT($C$82,4)&amp;"*"&amp;AG$55&amp;"*"&amp;"A"</f>
        <v>#VALUE!</v>
      </c>
      <c r="B764" s="270">
        <f>ROUND(AG59,0)</f>
        <v>1850</v>
      </c>
      <c r="C764" s="272">
        <f>ROUND(AG60,2)</f>
        <v>1.1100000000000001</v>
      </c>
      <c r="D764" s="270">
        <f>ROUND(AG61,0)</f>
        <v>74207</v>
      </c>
      <c r="E764" s="270">
        <f>ROUND(AG62,0)</f>
        <v>13045</v>
      </c>
      <c r="F764" s="270">
        <f>ROUND(AG63,0)</f>
        <v>726419</v>
      </c>
      <c r="G764" s="270">
        <f>ROUND(AG64,0)</f>
        <v>27366</v>
      </c>
      <c r="H764" s="270">
        <f>ROUND(AG65,0)</f>
        <v>0</v>
      </c>
      <c r="I764" s="270">
        <f>ROUND(AG66,0)</f>
        <v>45867</v>
      </c>
      <c r="J764" s="270">
        <f>ROUND(AG67,0)</f>
        <v>30829</v>
      </c>
      <c r="K764" s="270">
        <f>ROUND(AG68,0)</f>
        <v>1081</v>
      </c>
      <c r="L764" s="270">
        <f>ROUND(AG69,0)</f>
        <v>9560</v>
      </c>
      <c r="M764" s="270">
        <f>ROUND(AG70,0)</f>
        <v>0</v>
      </c>
      <c r="N764" s="270">
        <f>ROUND(AG75,0)</f>
        <v>3358047</v>
      </c>
      <c r="O764" s="270">
        <f>ROUND(AG73,0)</f>
        <v>78334</v>
      </c>
      <c r="P764" s="270">
        <f>IF(AG76&gt;0,ROUND(AG76,0),0)</f>
        <v>1588</v>
      </c>
      <c r="Q764" s="270">
        <f>IF(AG77&gt;0,ROUND(AG77,0),0)</f>
        <v>0</v>
      </c>
      <c r="R764" s="270">
        <f>IF(AG78&gt;0,ROUND(AG78,0),0)</f>
        <v>450</v>
      </c>
      <c r="S764" s="270">
        <f>IF(AG79&gt;0,ROUND(AG79,0),0)</f>
        <v>2494</v>
      </c>
      <c r="T764" s="272">
        <f>IF(AG80&gt;0,ROUND(AG80,2),0)</f>
        <v>0.96</v>
      </c>
      <c r="U764" s="270"/>
      <c r="V764" s="271"/>
      <c r="W764" s="270"/>
      <c r="X764" s="270"/>
      <c r="Y764" s="270">
        <f t="shared" si="23"/>
        <v>536466</v>
      </c>
      <c r="Z764" s="271"/>
      <c r="AA764" s="271"/>
      <c r="AB764" s="271"/>
      <c r="AC764" s="271"/>
      <c r="AD764" s="271"/>
      <c r="AE764" s="271"/>
      <c r="AF764" s="271"/>
      <c r="AG764" s="271"/>
      <c r="AH764" s="271"/>
      <c r="AI764" s="271"/>
      <c r="AJ764" s="271"/>
      <c r="AK764" s="271"/>
      <c r="AL764" s="271"/>
      <c r="AM764" s="271"/>
      <c r="AN764" s="271"/>
      <c r="AO764" s="271"/>
      <c r="AP764" s="271"/>
      <c r="AQ764" s="271"/>
      <c r="AR764" s="271"/>
      <c r="AS764" s="271"/>
      <c r="AT764" s="271"/>
      <c r="AU764" s="271"/>
      <c r="AV764" s="271"/>
      <c r="AW764" s="271"/>
      <c r="AX764" s="271"/>
      <c r="AY764" s="271"/>
      <c r="AZ764" s="271"/>
      <c r="BA764" s="271"/>
      <c r="BB764" s="271"/>
      <c r="BC764" s="271"/>
      <c r="BD764" s="271"/>
      <c r="BE764" s="271"/>
      <c r="BF764" s="271"/>
      <c r="BG764" s="271"/>
      <c r="BH764" s="271"/>
      <c r="BI764" s="271"/>
      <c r="BJ764" s="271"/>
      <c r="BK764" s="271"/>
      <c r="BL764" s="271"/>
      <c r="BM764" s="271"/>
      <c r="BN764" s="271"/>
      <c r="BO764" s="271"/>
      <c r="BP764" s="271"/>
      <c r="BQ764" s="271"/>
      <c r="BR764" s="271"/>
      <c r="BS764" s="271"/>
      <c r="BT764" s="271"/>
      <c r="BU764" s="271"/>
      <c r="BV764" s="271"/>
      <c r="BW764" s="271"/>
      <c r="BX764" s="271"/>
      <c r="BY764" s="271"/>
      <c r="BZ764" s="271"/>
      <c r="CA764" s="271"/>
      <c r="CB764" s="271"/>
      <c r="CC764" s="271"/>
      <c r="CD764" s="271"/>
      <c r="CE764" s="271"/>
    </row>
    <row r="765" spans="1:83" ht="12.65" customHeight="1">
      <c r="A765" s="209" t="e">
        <f>RIGHT($C$83,3)&amp;"*"&amp;RIGHT($C$82,4)&amp;"*"&amp;AH$55&amp;"*"&amp;"A"</f>
        <v>#VALUE!</v>
      </c>
      <c r="B765" s="270">
        <f>ROUND(AH59,0)</f>
        <v>0</v>
      </c>
      <c r="C765" s="272">
        <f>ROUND(AH60,2)</f>
        <v>0</v>
      </c>
      <c r="D765" s="270">
        <f>ROUND(AH61,0)</f>
        <v>0</v>
      </c>
      <c r="E765" s="270">
        <f>ROUND(AH62,0)</f>
        <v>0</v>
      </c>
      <c r="F765" s="270">
        <f>ROUND(AH63,0)</f>
        <v>0</v>
      </c>
      <c r="G765" s="270">
        <f>ROUND(AH64,0)</f>
        <v>0</v>
      </c>
      <c r="H765" s="270">
        <f>ROUND(AH65,0)</f>
        <v>0</v>
      </c>
      <c r="I765" s="270">
        <f>ROUND(AH66,0)</f>
        <v>0</v>
      </c>
      <c r="J765" s="270">
        <f>ROUND(AH67,0)</f>
        <v>0</v>
      </c>
      <c r="K765" s="270">
        <f>ROUND(AH68,0)</f>
        <v>0</v>
      </c>
      <c r="L765" s="270">
        <f>ROUND(AH69,0)</f>
        <v>0</v>
      </c>
      <c r="M765" s="270">
        <f>ROUND(AH70,0)</f>
        <v>0</v>
      </c>
      <c r="N765" s="270">
        <f>ROUND(AH75,0)</f>
        <v>0</v>
      </c>
      <c r="O765" s="270">
        <f>ROUND(AH73,0)</f>
        <v>0</v>
      </c>
      <c r="P765" s="270">
        <f>IF(AH76&gt;0,ROUND(AH76,0),0)</f>
        <v>0</v>
      </c>
      <c r="Q765" s="270">
        <f>IF(AH77&gt;0,ROUND(AH77,0),0)</f>
        <v>0</v>
      </c>
      <c r="R765" s="270">
        <f>IF(AH78&gt;0,ROUND(AH78,0),0)</f>
        <v>0</v>
      </c>
      <c r="S765" s="270">
        <f>IF(AH79&gt;0,ROUND(AH79,0),0)</f>
        <v>0</v>
      </c>
      <c r="T765" s="272">
        <f>IF(AH80&gt;0,ROUND(AH80,2),0)</f>
        <v>0</v>
      </c>
      <c r="U765" s="270"/>
      <c r="V765" s="271"/>
      <c r="W765" s="270"/>
      <c r="X765" s="270"/>
      <c r="Y765" s="270">
        <f t="shared" si="23"/>
        <v>0</v>
      </c>
      <c r="Z765" s="271"/>
      <c r="AA765" s="271"/>
      <c r="AB765" s="271"/>
      <c r="AC765" s="271"/>
      <c r="AD765" s="271"/>
      <c r="AE765" s="271"/>
      <c r="AF765" s="271"/>
      <c r="AG765" s="271"/>
      <c r="AH765" s="271"/>
      <c r="AI765" s="271"/>
      <c r="AJ765" s="271"/>
      <c r="AK765" s="271"/>
      <c r="AL765" s="271"/>
      <c r="AM765" s="271"/>
      <c r="AN765" s="271"/>
      <c r="AO765" s="271"/>
      <c r="AP765" s="271"/>
      <c r="AQ765" s="271"/>
      <c r="AR765" s="271"/>
      <c r="AS765" s="271"/>
      <c r="AT765" s="271"/>
      <c r="AU765" s="271"/>
      <c r="AV765" s="271"/>
      <c r="AW765" s="271"/>
      <c r="AX765" s="271"/>
      <c r="AY765" s="271"/>
      <c r="AZ765" s="271"/>
      <c r="BA765" s="271"/>
      <c r="BB765" s="271"/>
      <c r="BC765" s="271"/>
      <c r="BD765" s="271"/>
      <c r="BE765" s="271"/>
      <c r="BF765" s="271"/>
      <c r="BG765" s="271"/>
      <c r="BH765" s="271"/>
      <c r="BI765" s="271"/>
      <c r="BJ765" s="271"/>
      <c r="BK765" s="271"/>
      <c r="BL765" s="271"/>
      <c r="BM765" s="271"/>
      <c r="BN765" s="271"/>
      <c r="BO765" s="271"/>
      <c r="BP765" s="271"/>
      <c r="BQ765" s="271"/>
      <c r="BR765" s="271"/>
      <c r="BS765" s="271"/>
      <c r="BT765" s="271"/>
      <c r="BU765" s="271"/>
      <c r="BV765" s="271"/>
      <c r="BW765" s="271"/>
      <c r="BX765" s="271"/>
      <c r="BY765" s="271"/>
      <c r="BZ765" s="271"/>
      <c r="CA765" s="271"/>
      <c r="CB765" s="271"/>
      <c r="CC765" s="271"/>
      <c r="CD765" s="271"/>
      <c r="CE765" s="271"/>
    </row>
    <row r="766" spans="1:83" ht="12.65" customHeight="1">
      <c r="A766" s="209" t="e">
        <f>RIGHT($C$83,3)&amp;"*"&amp;RIGHT($C$82,4)&amp;"*"&amp;AI$55&amp;"*"&amp;"A"</f>
        <v>#VALUE!</v>
      </c>
      <c r="B766" s="270">
        <f>ROUND(AI59,0)</f>
        <v>0</v>
      </c>
      <c r="C766" s="272">
        <f>ROUND(AI60,2)</f>
        <v>0</v>
      </c>
      <c r="D766" s="270">
        <f>ROUND(AI61,0)</f>
        <v>0</v>
      </c>
      <c r="E766" s="270">
        <f>ROUND(AI62,0)</f>
        <v>0</v>
      </c>
      <c r="F766" s="270">
        <f>ROUND(AI63,0)</f>
        <v>0</v>
      </c>
      <c r="G766" s="270">
        <f>ROUND(AI64,0)</f>
        <v>0</v>
      </c>
      <c r="H766" s="270">
        <f>ROUND(AI65,0)</f>
        <v>0</v>
      </c>
      <c r="I766" s="270">
        <f>ROUND(AI66,0)</f>
        <v>0</v>
      </c>
      <c r="J766" s="270">
        <f>ROUND(AI67,0)</f>
        <v>0</v>
      </c>
      <c r="K766" s="270">
        <f>ROUND(AI68,0)</f>
        <v>0</v>
      </c>
      <c r="L766" s="270">
        <f>ROUND(AI69,0)</f>
        <v>0</v>
      </c>
      <c r="M766" s="270">
        <f>ROUND(AI70,0)</f>
        <v>0</v>
      </c>
      <c r="N766" s="270">
        <f>ROUND(AI75,0)</f>
        <v>0</v>
      </c>
      <c r="O766" s="270">
        <f>ROUND(AI73,0)</f>
        <v>0</v>
      </c>
      <c r="P766" s="270">
        <f>IF(AI76&gt;0,ROUND(AI76,0),0)</f>
        <v>0</v>
      </c>
      <c r="Q766" s="270">
        <f>IF(AI77&gt;0,ROUND(AI77,0),0)</f>
        <v>0</v>
      </c>
      <c r="R766" s="270">
        <f>IF(AI78&gt;0,ROUND(AI78,0),0)</f>
        <v>0</v>
      </c>
      <c r="S766" s="270">
        <f>IF(AI79&gt;0,ROUND(AI79,0),0)</f>
        <v>0</v>
      </c>
      <c r="T766" s="272">
        <f>IF(AI80&gt;0,ROUND(AI80,2),0)</f>
        <v>0</v>
      </c>
      <c r="U766" s="270"/>
      <c r="V766" s="271"/>
      <c r="W766" s="270"/>
      <c r="X766" s="270"/>
      <c r="Y766" s="270">
        <f t="shared" si="23"/>
        <v>0</v>
      </c>
      <c r="Z766" s="271"/>
      <c r="AA766" s="271"/>
      <c r="AB766" s="271"/>
      <c r="AC766" s="271"/>
      <c r="AD766" s="271"/>
      <c r="AE766" s="271"/>
      <c r="AF766" s="271"/>
      <c r="AG766" s="271"/>
      <c r="AH766" s="271"/>
      <c r="AI766" s="271"/>
      <c r="AJ766" s="271"/>
      <c r="AK766" s="271"/>
      <c r="AL766" s="271"/>
      <c r="AM766" s="271"/>
      <c r="AN766" s="271"/>
      <c r="AO766" s="271"/>
      <c r="AP766" s="271"/>
      <c r="AQ766" s="271"/>
      <c r="AR766" s="271"/>
      <c r="AS766" s="271"/>
      <c r="AT766" s="271"/>
      <c r="AU766" s="271"/>
      <c r="AV766" s="271"/>
      <c r="AW766" s="271"/>
      <c r="AX766" s="271"/>
      <c r="AY766" s="271"/>
      <c r="AZ766" s="271"/>
      <c r="BA766" s="271"/>
      <c r="BB766" s="271"/>
      <c r="BC766" s="271"/>
      <c r="BD766" s="271"/>
      <c r="BE766" s="271"/>
      <c r="BF766" s="271"/>
      <c r="BG766" s="271"/>
      <c r="BH766" s="271"/>
      <c r="BI766" s="271"/>
      <c r="BJ766" s="271"/>
      <c r="BK766" s="271"/>
      <c r="BL766" s="271"/>
      <c r="BM766" s="271"/>
      <c r="BN766" s="271"/>
      <c r="BO766" s="271"/>
      <c r="BP766" s="271"/>
      <c r="BQ766" s="271"/>
      <c r="BR766" s="271"/>
      <c r="BS766" s="271"/>
      <c r="BT766" s="271"/>
      <c r="BU766" s="271"/>
      <c r="BV766" s="271"/>
      <c r="BW766" s="271"/>
      <c r="BX766" s="271"/>
      <c r="BY766" s="271"/>
      <c r="BZ766" s="271"/>
      <c r="CA766" s="271"/>
      <c r="CB766" s="271"/>
      <c r="CC766" s="271"/>
      <c r="CD766" s="271"/>
      <c r="CE766" s="271"/>
    </row>
    <row r="767" spans="1:83" ht="12.65" customHeight="1">
      <c r="A767" s="209" t="e">
        <f>RIGHT($C$83,3)&amp;"*"&amp;RIGHT($C$82,4)&amp;"*"&amp;AJ$55&amp;"*"&amp;"A"</f>
        <v>#VALUE!</v>
      </c>
      <c r="B767" s="270">
        <f>ROUND(AJ59,0)</f>
        <v>13546</v>
      </c>
      <c r="C767" s="272">
        <f>ROUND(AJ60,2)</f>
        <v>16.190000000000001</v>
      </c>
      <c r="D767" s="270">
        <f>ROUND(AJ61,0)</f>
        <v>1788982</v>
      </c>
      <c r="E767" s="270">
        <f>ROUND(AJ62,0)</f>
        <v>314485</v>
      </c>
      <c r="F767" s="270">
        <f>ROUND(AJ63,0)</f>
        <v>160762</v>
      </c>
      <c r="G767" s="270">
        <f>ROUND(AJ64,0)</f>
        <v>89330</v>
      </c>
      <c r="H767" s="270">
        <f>ROUND(AJ65,0)</f>
        <v>5985</v>
      </c>
      <c r="I767" s="270">
        <f>ROUND(AJ66,0)</f>
        <v>272289</v>
      </c>
      <c r="J767" s="270">
        <f>ROUND(AJ67,0)</f>
        <v>80141</v>
      </c>
      <c r="K767" s="270">
        <f>ROUND(AJ68,0)</f>
        <v>7402</v>
      </c>
      <c r="L767" s="270">
        <f>ROUND(AJ69,0)</f>
        <v>23402</v>
      </c>
      <c r="M767" s="270">
        <f>ROUND(AJ70,0)</f>
        <v>0</v>
      </c>
      <c r="N767" s="270">
        <f>ROUND(AJ75,0)</f>
        <v>3138842</v>
      </c>
      <c r="O767" s="270">
        <f>ROUND(AJ73,0)</f>
        <v>223239</v>
      </c>
      <c r="P767" s="270">
        <f>IF(AJ76&gt;0,ROUND(AJ76,0),0)</f>
        <v>4128</v>
      </c>
      <c r="Q767" s="270">
        <f>IF(AJ77&gt;0,ROUND(AJ77,0),0)</f>
        <v>0</v>
      </c>
      <c r="R767" s="270">
        <f>IF(AJ78&gt;0,ROUND(AJ78,0),0)</f>
        <v>1170</v>
      </c>
      <c r="S767" s="270">
        <f>IF(AJ79&gt;0,ROUND(AJ79,0),0)</f>
        <v>158</v>
      </c>
      <c r="T767" s="272">
        <f>IF(AJ80&gt;0,ROUND(AJ80,2),0)</f>
        <v>9.3000000000000007</v>
      </c>
      <c r="U767" s="270"/>
      <c r="V767" s="271"/>
      <c r="W767" s="270"/>
      <c r="X767" s="270"/>
      <c r="Y767" s="270">
        <f t="shared" si="23"/>
        <v>941914</v>
      </c>
      <c r="Z767" s="271"/>
      <c r="AA767" s="271"/>
      <c r="AB767" s="271"/>
      <c r="AC767" s="271"/>
      <c r="AD767" s="271"/>
      <c r="AE767" s="271"/>
      <c r="AF767" s="271"/>
      <c r="AG767" s="271"/>
      <c r="AH767" s="271"/>
      <c r="AI767" s="271"/>
      <c r="AJ767" s="271"/>
      <c r="AK767" s="271"/>
      <c r="AL767" s="271"/>
      <c r="AM767" s="271"/>
      <c r="AN767" s="271"/>
      <c r="AO767" s="271"/>
      <c r="AP767" s="271"/>
      <c r="AQ767" s="271"/>
      <c r="AR767" s="271"/>
      <c r="AS767" s="271"/>
      <c r="AT767" s="271"/>
      <c r="AU767" s="271"/>
      <c r="AV767" s="271"/>
      <c r="AW767" s="271"/>
      <c r="AX767" s="271"/>
      <c r="AY767" s="271"/>
      <c r="AZ767" s="271"/>
      <c r="BA767" s="271"/>
      <c r="BB767" s="271"/>
      <c r="BC767" s="271"/>
      <c r="BD767" s="271"/>
      <c r="BE767" s="271"/>
      <c r="BF767" s="271"/>
      <c r="BG767" s="271"/>
      <c r="BH767" s="271"/>
      <c r="BI767" s="271"/>
      <c r="BJ767" s="271"/>
      <c r="BK767" s="271"/>
      <c r="BL767" s="271"/>
      <c r="BM767" s="271"/>
      <c r="BN767" s="271"/>
      <c r="BO767" s="271"/>
      <c r="BP767" s="271"/>
      <c r="BQ767" s="271"/>
      <c r="BR767" s="271"/>
      <c r="BS767" s="271"/>
      <c r="BT767" s="271"/>
      <c r="BU767" s="271"/>
      <c r="BV767" s="271"/>
      <c r="BW767" s="271"/>
      <c r="BX767" s="271"/>
      <c r="BY767" s="271"/>
      <c r="BZ767" s="271"/>
      <c r="CA767" s="271"/>
      <c r="CB767" s="271"/>
      <c r="CC767" s="271"/>
      <c r="CD767" s="271"/>
      <c r="CE767" s="271"/>
    </row>
    <row r="768" spans="1:83" ht="12.65" customHeight="1">
      <c r="A768" s="209" t="e">
        <f>RIGHT($C$83,3)&amp;"*"&amp;RIGHT($C$82,4)&amp;"*"&amp;AK$55&amp;"*"&amp;"A"</f>
        <v>#VALUE!</v>
      </c>
      <c r="B768" s="270">
        <f>ROUND(AK59,0)</f>
        <v>5675</v>
      </c>
      <c r="C768" s="272">
        <f>ROUND(AK60,2)</f>
        <v>1.73</v>
      </c>
      <c r="D768" s="270">
        <f>ROUND(AK61,0)</f>
        <v>196988</v>
      </c>
      <c r="E768" s="270">
        <f>ROUND(AK62,0)</f>
        <v>34628</v>
      </c>
      <c r="F768" s="270">
        <f>ROUND(AK63,0)</f>
        <v>0</v>
      </c>
      <c r="G768" s="270">
        <f>ROUND(AK64,0)</f>
        <v>2323</v>
      </c>
      <c r="H768" s="270">
        <f>ROUND(AK65,0)</f>
        <v>0</v>
      </c>
      <c r="I768" s="270">
        <f>ROUND(AK66,0)</f>
        <v>22283</v>
      </c>
      <c r="J768" s="270">
        <f>ROUND(AK67,0)</f>
        <v>3514</v>
      </c>
      <c r="K768" s="270">
        <f>ROUND(AK68,0)</f>
        <v>0</v>
      </c>
      <c r="L768" s="270">
        <f>ROUND(AK69,0)</f>
        <v>4886</v>
      </c>
      <c r="M768" s="270">
        <f>ROUND(AK70,0)</f>
        <v>0</v>
      </c>
      <c r="N768" s="270">
        <f>ROUND(AK75,0)</f>
        <v>764074</v>
      </c>
      <c r="O768" s="270">
        <f>ROUND(AK73,0)</f>
        <v>492304</v>
      </c>
      <c r="P768" s="270">
        <f>IF(AK76&gt;0,ROUND(AK76,0),0)</f>
        <v>181</v>
      </c>
      <c r="Q768" s="270">
        <f>IF(AK77&gt;0,ROUND(AK77,0),0)</f>
        <v>0</v>
      </c>
      <c r="R768" s="270">
        <f>IF(AK78&gt;0,ROUND(AK78,0),0)</f>
        <v>51</v>
      </c>
      <c r="S768" s="270">
        <f>IF(AK79&gt;0,ROUND(AK79,0),0)</f>
        <v>0</v>
      </c>
      <c r="T768" s="272">
        <f>IF(AK80&gt;0,ROUND(AK80,2),0)</f>
        <v>0</v>
      </c>
      <c r="U768" s="270"/>
      <c r="V768" s="271"/>
      <c r="W768" s="270"/>
      <c r="X768" s="270"/>
      <c r="Y768" s="270">
        <f t="shared" si="23"/>
        <v>123057</v>
      </c>
      <c r="Z768" s="271"/>
      <c r="AA768" s="271"/>
      <c r="AB768" s="271"/>
      <c r="AC768" s="271"/>
      <c r="AD768" s="271"/>
      <c r="AE768" s="271"/>
      <c r="AF768" s="271"/>
      <c r="AG768" s="271"/>
      <c r="AH768" s="271"/>
      <c r="AI768" s="271"/>
      <c r="AJ768" s="271"/>
      <c r="AK768" s="271"/>
      <c r="AL768" s="271"/>
      <c r="AM768" s="271"/>
      <c r="AN768" s="271"/>
      <c r="AO768" s="271"/>
      <c r="AP768" s="271"/>
      <c r="AQ768" s="271"/>
      <c r="AR768" s="271"/>
      <c r="AS768" s="271"/>
      <c r="AT768" s="271"/>
      <c r="AU768" s="271"/>
      <c r="AV768" s="271"/>
      <c r="AW768" s="271"/>
      <c r="AX768" s="271"/>
      <c r="AY768" s="271"/>
      <c r="AZ768" s="271"/>
      <c r="BA768" s="271"/>
      <c r="BB768" s="271"/>
      <c r="BC768" s="271"/>
      <c r="BD768" s="271"/>
      <c r="BE768" s="271"/>
      <c r="BF768" s="271"/>
      <c r="BG768" s="271"/>
      <c r="BH768" s="271"/>
      <c r="BI768" s="271"/>
      <c r="BJ768" s="271"/>
      <c r="BK768" s="271"/>
      <c r="BL768" s="271"/>
      <c r="BM768" s="271"/>
      <c r="BN768" s="271"/>
      <c r="BO768" s="271"/>
      <c r="BP768" s="271"/>
      <c r="BQ768" s="271"/>
      <c r="BR768" s="271"/>
      <c r="BS768" s="271"/>
      <c r="BT768" s="271"/>
      <c r="BU768" s="271"/>
      <c r="BV768" s="271"/>
      <c r="BW768" s="271"/>
      <c r="BX768" s="271"/>
      <c r="BY768" s="271"/>
      <c r="BZ768" s="271"/>
      <c r="CA768" s="271"/>
      <c r="CB768" s="271"/>
      <c r="CC768" s="271"/>
      <c r="CD768" s="271"/>
      <c r="CE768" s="271"/>
    </row>
    <row r="769" spans="1:83" ht="12.65" customHeight="1">
      <c r="A769" s="209" t="e">
        <f>RIGHT($C$83,3)&amp;"*"&amp;RIGHT($C$82,4)&amp;"*"&amp;AL$55&amp;"*"&amp;"A"</f>
        <v>#VALUE!</v>
      </c>
      <c r="B769" s="270">
        <f>ROUND(AL59,0)</f>
        <v>581</v>
      </c>
      <c r="C769" s="272">
        <f>ROUND(AL60,2)</f>
        <v>0.79</v>
      </c>
      <c r="D769" s="270">
        <f>ROUND(AL61,0)</f>
        <v>80898</v>
      </c>
      <c r="E769" s="270">
        <f>ROUND(AL62,0)</f>
        <v>14221</v>
      </c>
      <c r="F769" s="270">
        <f>ROUND(AL63,0)</f>
        <v>25</v>
      </c>
      <c r="G769" s="270">
        <f>ROUND(AL64,0)</f>
        <v>2745</v>
      </c>
      <c r="H769" s="270">
        <f>ROUND(AL65,0)</f>
        <v>0</v>
      </c>
      <c r="I769" s="270">
        <f>ROUND(AL66,0)</f>
        <v>2209</v>
      </c>
      <c r="J769" s="270">
        <f>ROUND(AL67,0)</f>
        <v>2640</v>
      </c>
      <c r="K769" s="270">
        <f>ROUND(AL68,0)</f>
        <v>0</v>
      </c>
      <c r="L769" s="270">
        <f>ROUND(AL69,0)</f>
        <v>1133</v>
      </c>
      <c r="M769" s="270">
        <f>ROUND(AL70,0)</f>
        <v>0</v>
      </c>
      <c r="N769" s="270">
        <f>ROUND(AL75,0)</f>
        <v>181735</v>
      </c>
      <c r="O769" s="270">
        <f>ROUND(AL73,0)</f>
        <v>66873</v>
      </c>
      <c r="P769" s="270">
        <f>IF(AL76&gt;0,ROUND(AL76,0),0)</f>
        <v>136</v>
      </c>
      <c r="Q769" s="270">
        <f>IF(AL77&gt;0,ROUND(AL77,0),0)</f>
        <v>0</v>
      </c>
      <c r="R769" s="270">
        <f>IF(AL78&gt;0,ROUND(AL78,0),0)</f>
        <v>38</v>
      </c>
      <c r="S769" s="270">
        <f>IF(AL79&gt;0,ROUND(AL79,0),0)</f>
        <v>0</v>
      </c>
      <c r="T769" s="272">
        <f>IF(AL80&gt;0,ROUND(AL80,2),0)</f>
        <v>0</v>
      </c>
      <c r="U769" s="270"/>
      <c r="V769" s="271"/>
      <c r="W769" s="270"/>
      <c r="X769" s="270"/>
      <c r="Y769" s="270">
        <f t="shared" si="23"/>
        <v>40028</v>
      </c>
      <c r="Z769" s="271"/>
      <c r="AA769" s="271"/>
      <c r="AB769" s="271"/>
      <c r="AC769" s="271"/>
      <c r="AD769" s="271"/>
      <c r="AE769" s="271"/>
      <c r="AF769" s="271"/>
      <c r="AG769" s="271"/>
      <c r="AH769" s="271"/>
      <c r="AI769" s="271"/>
      <c r="AJ769" s="271"/>
      <c r="AK769" s="271"/>
      <c r="AL769" s="271"/>
      <c r="AM769" s="271"/>
      <c r="AN769" s="271"/>
      <c r="AO769" s="271"/>
      <c r="AP769" s="271"/>
      <c r="AQ769" s="271"/>
      <c r="AR769" s="271"/>
      <c r="AS769" s="271"/>
      <c r="AT769" s="271"/>
      <c r="AU769" s="271"/>
      <c r="AV769" s="271"/>
      <c r="AW769" s="271"/>
      <c r="AX769" s="271"/>
      <c r="AY769" s="271"/>
      <c r="AZ769" s="271"/>
      <c r="BA769" s="271"/>
      <c r="BB769" s="271"/>
      <c r="BC769" s="271"/>
      <c r="BD769" s="271"/>
      <c r="BE769" s="271"/>
      <c r="BF769" s="271"/>
      <c r="BG769" s="271"/>
      <c r="BH769" s="271"/>
      <c r="BI769" s="271"/>
      <c r="BJ769" s="271"/>
      <c r="BK769" s="271"/>
      <c r="BL769" s="271"/>
      <c r="BM769" s="271"/>
      <c r="BN769" s="271"/>
      <c r="BO769" s="271"/>
      <c r="BP769" s="271"/>
      <c r="BQ769" s="271"/>
      <c r="BR769" s="271"/>
      <c r="BS769" s="271"/>
      <c r="BT769" s="271"/>
      <c r="BU769" s="271"/>
      <c r="BV769" s="271"/>
      <c r="BW769" s="271"/>
      <c r="BX769" s="271"/>
      <c r="BY769" s="271"/>
      <c r="BZ769" s="271"/>
      <c r="CA769" s="271"/>
      <c r="CB769" s="271"/>
      <c r="CC769" s="271"/>
      <c r="CD769" s="271"/>
      <c r="CE769" s="271"/>
    </row>
    <row r="770" spans="1:83" ht="12.65" customHeight="1">
      <c r="A770" s="209" t="e">
        <f>RIGHT($C$83,3)&amp;"*"&amp;RIGHT($C$82,4)&amp;"*"&amp;AM$55&amp;"*"&amp;"A"</f>
        <v>#VALUE!</v>
      </c>
      <c r="B770" s="270">
        <f>ROUND(AM59,0)</f>
        <v>0</v>
      </c>
      <c r="C770" s="272">
        <f>ROUND(AM60,2)</f>
        <v>0</v>
      </c>
      <c r="D770" s="270">
        <f>ROUND(AM61,0)</f>
        <v>0</v>
      </c>
      <c r="E770" s="270">
        <f>ROUND(AM62,0)</f>
        <v>0</v>
      </c>
      <c r="F770" s="270">
        <f>ROUND(AM63,0)</f>
        <v>0</v>
      </c>
      <c r="G770" s="270">
        <f>ROUND(AM64,0)</f>
        <v>0</v>
      </c>
      <c r="H770" s="270">
        <f>ROUND(AM65,0)</f>
        <v>0</v>
      </c>
      <c r="I770" s="270">
        <f>ROUND(AM66,0)</f>
        <v>0</v>
      </c>
      <c r="J770" s="270">
        <f>ROUND(AM67,0)</f>
        <v>0</v>
      </c>
      <c r="K770" s="270">
        <f>ROUND(AM68,0)</f>
        <v>0</v>
      </c>
      <c r="L770" s="270">
        <f>ROUND(AM69,0)</f>
        <v>0</v>
      </c>
      <c r="M770" s="270">
        <f>ROUND(AM70,0)</f>
        <v>0</v>
      </c>
      <c r="N770" s="270">
        <f>ROUND(AM75,0)</f>
        <v>0</v>
      </c>
      <c r="O770" s="270">
        <f>ROUND(AM73,0)</f>
        <v>0</v>
      </c>
      <c r="P770" s="270">
        <f>IF(AM76&gt;0,ROUND(AM76,0),0)</f>
        <v>0</v>
      </c>
      <c r="Q770" s="270">
        <f>IF(AM77&gt;0,ROUND(AM77,0),0)</f>
        <v>0</v>
      </c>
      <c r="R770" s="270">
        <f>IF(AM78&gt;0,ROUND(AM78,0),0)</f>
        <v>0</v>
      </c>
      <c r="S770" s="270">
        <f>IF(AM79&gt;0,ROUND(AM79,0),0)</f>
        <v>0</v>
      </c>
      <c r="T770" s="272">
        <f>IF(AM80&gt;0,ROUND(AM80,2),0)</f>
        <v>0</v>
      </c>
      <c r="U770" s="270"/>
      <c r="V770" s="271"/>
      <c r="W770" s="270"/>
      <c r="X770" s="270"/>
      <c r="Y770" s="270">
        <f t="shared" si="23"/>
        <v>0</v>
      </c>
      <c r="Z770" s="271"/>
      <c r="AA770" s="271"/>
      <c r="AB770" s="271"/>
      <c r="AC770" s="271"/>
      <c r="AD770" s="271"/>
      <c r="AE770" s="271"/>
      <c r="AF770" s="271"/>
      <c r="AG770" s="271"/>
      <c r="AH770" s="271"/>
      <c r="AI770" s="271"/>
      <c r="AJ770" s="271"/>
      <c r="AK770" s="271"/>
      <c r="AL770" s="271"/>
      <c r="AM770" s="271"/>
      <c r="AN770" s="271"/>
      <c r="AO770" s="271"/>
      <c r="AP770" s="271"/>
      <c r="AQ770" s="271"/>
      <c r="AR770" s="271"/>
      <c r="AS770" s="271"/>
      <c r="AT770" s="271"/>
      <c r="AU770" s="271"/>
      <c r="AV770" s="271"/>
      <c r="AW770" s="271"/>
      <c r="AX770" s="271"/>
      <c r="AY770" s="271"/>
      <c r="AZ770" s="271"/>
      <c r="BA770" s="271"/>
      <c r="BB770" s="271"/>
      <c r="BC770" s="271"/>
      <c r="BD770" s="271"/>
      <c r="BE770" s="271"/>
      <c r="BF770" s="271"/>
      <c r="BG770" s="271"/>
      <c r="BH770" s="271"/>
      <c r="BI770" s="271"/>
      <c r="BJ770" s="271"/>
      <c r="BK770" s="271"/>
      <c r="BL770" s="271"/>
      <c r="BM770" s="271"/>
      <c r="BN770" s="271"/>
      <c r="BO770" s="271"/>
      <c r="BP770" s="271"/>
      <c r="BQ770" s="271"/>
      <c r="BR770" s="271"/>
      <c r="BS770" s="271"/>
      <c r="BT770" s="271"/>
      <c r="BU770" s="271"/>
      <c r="BV770" s="271"/>
      <c r="BW770" s="271"/>
      <c r="BX770" s="271"/>
      <c r="BY770" s="271"/>
      <c r="BZ770" s="271"/>
      <c r="CA770" s="271"/>
      <c r="CB770" s="271"/>
      <c r="CC770" s="271"/>
      <c r="CD770" s="271"/>
      <c r="CE770" s="271"/>
    </row>
    <row r="771" spans="1:83" ht="12.65" customHeight="1">
      <c r="A771" s="209" t="e">
        <f>RIGHT($C$83,3)&amp;"*"&amp;RIGHT($C$82,4)&amp;"*"&amp;AN$55&amp;"*"&amp;"A"</f>
        <v>#VALUE!</v>
      </c>
      <c r="B771" s="270">
        <f>ROUND(AN59,0)</f>
        <v>0</v>
      </c>
      <c r="C771" s="272">
        <f>ROUND(AN60,2)</f>
        <v>0</v>
      </c>
      <c r="D771" s="270">
        <f>ROUND(AN61,0)</f>
        <v>0</v>
      </c>
      <c r="E771" s="270">
        <f>ROUND(AN62,0)</f>
        <v>0</v>
      </c>
      <c r="F771" s="270">
        <f>ROUND(AN63,0)</f>
        <v>0</v>
      </c>
      <c r="G771" s="270">
        <f>ROUND(AN64,0)</f>
        <v>0</v>
      </c>
      <c r="H771" s="270">
        <f>ROUND(AN65,0)</f>
        <v>0</v>
      </c>
      <c r="I771" s="270">
        <f>ROUND(AN66,0)</f>
        <v>0</v>
      </c>
      <c r="J771" s="270">
        <f>ROUND(AN67,0)</f>
        <v>0</v>
      </c>
      <c r="K771" s="270">
        <f>ROUND(AN68,0)</f>
        <v>0</v>
      </c>
      <c r="L771" s="270">
        <f>ROUND(AN69,0)</f>
        <v>0</v>
      </c>
      <c r="M771" s="270">
        <f>ROUND(AN70,0)</f>
        <v>0</v>
      </c>
      <c r="N771" s="270">
        <f>ROUND(AN75,0)</f>
        <v>0</v>
      </c>
      <c r="O771" s="270">
        <f>ROUND(AN73,0)</f>
        <v>0</v>
      </c>
      <c r="P771" s="270">
        <f>IF(AN76&gt;0,ROUND(AN76,0),0)</f>
        <v>0</v>
      </c>
      <c r="Q771" s="270">
        <f>IF(AN77&gt;0,ROUND(AN77,0),0)</f>
        <v>0</v>
      </c>
      <c r="R771" s="270">
        <f>IF(AN78&gt;0,ROUND(AN78,0),0)</f>
        <v>0</v>
      </c>
      <c r="S771" s="270">
        <f>IF(AN79&gt;0,ROUND(AN79,0),0)</f>
        <v>0</v>
      </c>
      <c r="T771" s="272">
        <f>IF(AN80&gt;0,ROUND(AN80,2),0)</f>
        <v>0</v>
      </c>
      <c r="U771" s="270"/>
      <c r="V771" s="271"/>
      <c r="W771" s="270"/>
      <c r="X771" s="270"/>
      <c r="Y771" s="270">
        <f t="shared" si="23"/>
        <v>0</v>
      </c>
      <c r="Z771" s="271"/>
      <c r="AA771" s="271"/>
      <c r="AB771" s="271"/>
      <c r="AC771" s="271"/>
      <c r="AD771" s="271"/>
      <c r="AE771" s="271"/>
      <c r="AF771" s="271"/>
      <c r="AG771" s="271"/>
      <c r="AH771" s="271"/>
      <c r="AI771" s="271"/>
      <c r="AJ771" s="271"/>
      <c r="AK771" s="271"/>
      <c r="AL771" s="271"/>
      <c r="AM771" s="271"/>
      <c r="AN771" s="271"/>
      <c r="AO771" s="271"/>
      <c r="AP771" s="271"/>
      <c r="AQ771" s="271"/>
      <c r="AR771" s="271"/>
      <c r="AS771" s="271"/>
      <c r="AT771" s="271"/>
      <c r="AU771" s="271"/>
      <c r="AV771" s="271"/>
      <c r="AW771" s="271"/>
      <c r="AX771" s="271"/>
      <c r="AY771" s="271"/>
      <c r="AZ771" s="271"/>
      <c r="BA771" s="271"/>
      <c r="BB771" s="271"/>
      <c r="BC771" s="271"/>
      <c r="BD771" s="271"/>
      <c r="BE771" s="271"/>
      <c r="BF771" s="271"/>
      <c r="BG771" s="271"/>
      <c r="BH771" s="271"/>
      <c r="BI771" s="271"/>
      <c r="BJ771" s="271"/>
      <c r="BK771" s="271"/>
      <c r="BL771" s="271"/>
      <c r="BM771" s="271"/>
      <c r="BN771" s="271"/>
      <c r="BO771" s="271"/>
      <c r="BP771" s="271"/>
      <c r="BQ771" s="271"/>
      <c r="BR771" s="271"/>
      <c r="BS771" s="271"/>
      <c r="BT771" s="271"/>
      <c r="BU771" s="271"/>
      <c r="BV771" s="271"/>
      <c r="BW771" s="271"/>
      <c r="BX771" s="271"/>
      <c r="BY771" s="271"/>
      <c r="BZ771" s="271"/>
      <c r="CA771" s="271"/>
      <c r="CB771" s="271"/>
      <c r="CC771" s="271"/>
      <c r="CD771" s="271"/>
      <c r="CE771" s="271"/>
    </row>
    <row r="772" spans="1:83" ht="12.65" customHeight="1">
      <c r="A772" s="209" t="e">
        <f>RIGHT($C$83,3)&amp;"*"&amp;RIGHT($C$82,4)&amp;"*"&amp;AO$55&amp;"*"&amp;"A"</f>
        <v>#VALUE!</v>
      </c>
      <c r="B772" s="270">
        <f>ROUND(AO59,0)</f>
        <v>888</v>
      </c>
      <c r="C772" s="272">
        <f>ROUND(AO60,2)</f>
        <v>0.19</v>
      </c>
      <c r="D772" s="270">
        <f>ROUND(AO61,0)</f>
        <v>11362</v>
      </c>
      <c r="E772" s="270">
        <f>ROUND(AO62,0)</f>
        <v>1997</v>
      </c>
      <c r="F772" s="270">
        <f>ROUND(AO63,0)</f>
        <v>127</v>
      </c>
      <c r="G772" s="270">
        <f>ROUND(AO64,0)</f>
        <v>580</v>
      </c>
      <c r="H772" s="270">
        <f>ROUND(AO65,0)</f>
        <v>20</v>
      </c>
      <c r="I772" s="270">
        <f>ROUND(AO66,0)</f>
        <v>4418</v>
      </c>
      <c r="J772" s="270">
        <f>ROUND(AO67,0)</f>
        <v>835</v>
      </c>
      <c r="K772" s="270">
        <f>ROUND(AO68,0)</f>
        <v>326</v>
      </c>
      <c r="L772" s="270">
        <f>ROUND(AO69,0)</f>
        <v>26</v>
      </c>
      <c r="M772" s="270">
        <f>ROUND(AO70,0)</f>
        <v>0</v>
      </c>
      <c r="N772" s="270">
        <f>ROUND(AO75,0)</f>
        <v>242453</v>
      </c>
      <c r="O772" s="270">
        <f>ROUND(AO73,0)</f>
        <v>18457</v>
      </c>
      <c r="P772" s="270">
        <f>IF(AO76&gt;0,ROUND(AO76,0),0)</f>
        <v>43</v>
      </c>
      <c r="Q772" s="270">
        <f>IF(AO77&gt;0,ROUND(AO77,0),0)</f>
        <v>113</v>
      </c>
      <c r="R772" s="270">
        <f>IF(AO78&gt;0,ROUND(AO78,0),0)</f>
        <v>12</v>
      </c>
      <c r="S772" s="270">
        <f>IF(AO79&gt;0,ROUND(AO79,0),0)</f>
        <v>325</v>
      </c>
      <c r="T772" s="272">
        <f>IF(AO80&gt;0,ROUND(AO80,2),0)</f>
        <v>0.19</v>
      </c>
      <c r="U772" s="270"/>
      <c r="V772" s="271"/>
      <c r="W772" s="270"/>
      <c r="X772" s="270"/>
      <c r="Y772" s="270">
        <f t="shared" si="23"/>
        <v>33922</v>
      </c>
      <c r="Z772" s="271"/>
      <c r="AA772" s="271"/>
      <c r="AB772" s="271"/>
      <c r="AC772" s="271"/>
      <c r="AD772" s="271"/>
      <c r="AE772" s="271"/>
      <c r="AF772" s="271"/>
      <c r="AG772" s="271"/>
      <c r="AH772" s="271"/>
      <c r="AI772" s="271"/>
      <c r="AJ772" s="271"/>
      <c r="AK772" s="271"/>
      <c r="AL772" s="271"/>
      <c r="AM772" s="271"/>
      <c r="AN772" s="271"/>
      <c r="AO772" s="271"/>
      <c r="AP772" s="271"/>
      <c r="AQ772" s="271"/>
      <c r="AR772" s="271"/>
      <c r="AS772" s="271"/>
      <c r="AT772" s="271"/>
      <c r="AU772" s="271"/>
      <c r="AV772" s="271"/>
      <c r="AW772" s="271"/>
      <c r="AX772" s="271"/>
      <c r="AY772" s="271"/>
      <c r="AZ772" s="271"/>
      <c r="BA772" s="271"/>
      <c r="BB772" s="271"/>
      <c r="BC772" s="271"/>
      <c r="BD772" s="271"/>
      <c r="BE772" s="271"/>
      <c r="BF772" s="271"/>
      <c r="BG772" s="271"/>
      <c r="BH772" s="271"/>
      <c r="BI772" s="271"/>
      <c r="BJ772" s="271"/>
      <c r="BK772" s="271"/>
      <c r="BL772" s="271"/>
      <c r="BM772" s="271"/>
      <c r="BN772" s="271"/>
      <c r="BO772" s="271"/>
      <c r="BP772" s="271"/>
      <c r="BQ772" s="271"/>
      <c r="BR772" s="271"/>
      <c r="BS772" s="271"/>
      <c r="BT772" s="271"/>
      <c r="BU772" s="271"/>
      <c r="BV772" s="271"/>
      <c r="BW772" s="271"/>
      <c r="BX772" s="271"/>
      <c r="BY772" s="271"/>
      <c r="BZ772" s="271"/>
      <c r="CA772" s="271"/>
      <c r="CB772" s="271"/>
      <c r="CC772" s="271"/>
      <c r="CD772" s="271"/>
      <c r="CE772" s="271"/>
    </row>
    <row r="773" spans="1:83" ht="12.65" customHeight="1">
      <c r="A773" s="209" t="e">
        <f>RIGHT($C$83,3)&amp;"*"&amp;RIGHT($C$82,4)&amp;"*"&amp;AP$55&amp;"*"&amp;"A"</f>
        <v>#VALUE!</v>
      </c>
      <c r="B773" s="270">
        <f>ROUND(AP59,0)</f>
        <v>0</v>
      </c>
      <c r="C773" s="272">
        <f>ROUND(AP60,2)</f>
        <v>0</v>
      </c>
      <c r="D773" s="270">
        <f>ROUND(AP61,0)</f>
        <v>0</v>
      </c>
      <c r="E773" s="270">
        <f>ROUND(AP62,0)</f>
        <v>0</v>
      </c>
      <c r="F773" s="270">
        <f>ROUND(AP63,0)</f>
        <v>0</v>
      </c>
      <c r="G773" s="270">
        <f>ROUND(AP64,0)</f>
        <v>0</v>
      </c>
      <c r="H773" s="270">
        <f>ROUND(AP65,0)</f>
        <v>0</v>
      </c>
      <c r="I773" s="270">
        <f>ROUND(AP66,0)</f>
        <v>0</v>
      </c>
      <c r="J773" s="270">
        <f>ROUND(AP67,0)</f>
        <v>0</v>
      </c>
      <c r="K773" s="270">
        <f>ROUND(AP68,0)</f>
        <v>0</v>
      </c>
      <c r="L773" s="270">
        <f>ROUND(AP69,0)</f>
        <v>0</v>
      </c>
      <c r="M773" s="270">
        <f>ROUND(AP70,0)</f>
        <v>0</v>
      </c>
      <c r="N773" s="270">
        <f>ROUND(AP75,0)</f>
        <v>0</v>
      </c>
      <c r="O773" s="270">
        <f>ROUND(AP73,0)</f>
        <v>0</v>
      </c>
      <c r="P773" s="270">
        <f>IF(AP76&gt;0,ROUND(AP76,0),0)</f>
        <v>0</v>
      </c>
      <c r="Q773" s="270">
        <f>IF(AP77&gt;0,ROUND(AP77,0),0)</f>
        <v>0</v>
      </c>
      <c r="R773" s="270">
        <f>IF(AP78&gt;0,ROUND(AP78,0),0)</f>
        <v>0</v>
      </c>
      <c r="S773" s="270">
        <f>IF(AP79&gt;0,ROUND(AP79,0),0)</f>
        <v>0</v>
      </c>
      <c r="T773" s="272">
        <f>IF(AP80&gt;0,ROUND(AP80,2),0)</f>
        <v>0</v>
      </c>
      <c r="U773" s="270"/>
      <c r="V773" s="271"/>
      <c r="W773" s="270"/>
      <c r="X773" s="270"/>
      <c r="Y773" s="270">
        <f t="shared" si="23"/>
        <v>0</v>
      </c>
      <c r="Z773" s="271"/>
      <c r="AA773" s="271"/>
      <c r="AB773" s="271"/>
      <c r="AC773" s="271"/>
      <c r="AD773" s="271"/>
      <c r="AE773" s="271"/>
      <c r="AF773" s="271"/>
      <c r="AG773" s="271"/>
      <c r="AH773" s="271"/>
      <c r="AI773" s="271"/>
      <c r="AJ773" s="271"/>
      <c r="AK773" s="271"/>
      <c r="AL773" s="271"/>
      <c r="AM773" s="271"/>
      <c r="AN773" s="271"/>
      <c r="AO773" s="271"/>
      <c r="AP773" s="271"/>
      <c r="AQ773" s="271"/>
      <c r="AR773" s="271"/>
      <c r="AS773" s="271"/>
      <c r="AT773" s="271"/>
      <c r="AU773" s="271"/>
      <c r="AV773" s="271"/>
      <c r="AW773" s="271"/>
      <c r="AX773" s="271"/>
      <c r="AY773" s="271"/>
      <c r="AZ773" s="271"/>
      <c r="BA773" s="271"/>
      <c r="BB773" s="271"/>
      <c r="BC773" s="271"/>
      <c r="BD773" s="271"/>
      <c r="BE773" s="271"/>
      <c r="BF773" s="271"/>
      <c r="BG773" s="271"/>
      <c r="BH773" s="271"/>
      <c r="BI773" s="271"/>
      <c r="BJ773" s="271"/>
      <c r="BK773" s="271"/>
      <c r="BL773" s="271"/>
      <c r="BM773" s="271"/>
      <c r="BN773" s="271"/>
      <c r="BO773" s="271"/>
      <c r="BP773" s="271"/>
      <c r="BQ773" s="271"/>
      <c r="BR773" s="271"/>
      <c r="BS773" s="271"/>
      <c r="BT773" s="271"/>
      <c r="BU773" s="271"/>
      <c r="BV773" s="271"/>
      <c r="BW773" s="271"/>
      <c r="BX773" s="271"/>
      <c r="BY773" s="271"/>
      <c r="BZ773" s="271"/>
      <c r="CA773" s="271"/>
      <c r="CB773" s="271"/>
      <c r="CC773" s="271"/>
      <c r="CD773" s="271"/>
      <c r="CE773" s="271"/>
    </row>
    <row r="774" spans="1:83" ht="12.65" customHeight="1">
      <c r="A774" s="209" t="e">
        <f>RIGHT($C$83,3)&amp;"*"&amp;RIGHT($C$82,4)&amp;"*"&amp;AQ$55&amp;"*"&amp;"A"</f>
        <v>#VALUE!</v>
      </c>
      <c r="B774" s="270">
        <f>ROUND(AQ59,0)</f>
        <v>0</v>
      </c>
      <c r="C774" s="272">
        <f>ROUND(AQ60,2)</f>
        <v>0</v>
      </c>
      <c r="D774" s="270">
        <f>ROUND(AQ61,0)</f>
        <v>0</v>
      </c>
      <c r="E774" s="270">
        <f>ROUND(AQ62,0)</f>
        <v>0</v>
      </c>
      <c r="F774" s="270">
        <f>ROUND(AQ63,0)</f>
        <v>0</v>
      </c>
      <c r="G774" s="270">
        <f>ROUND(AQ64,0)</f>
        <v>0</v>
      </c>
      <c r="H774" s="270">
        <f>ROUND(AQ65,0)</f>
        <v>0</v>
      </c>
      <c r="I774" s="270">
        <f>ROUND(AQ66,0)</f>
        <v>0</v>
      </c>
      <c r="J774" s="270">
        <f>ROUND(AQ67,0)</f>
        <v>0</v>
      </c>
      <c r="K774" s="270">
        <f>ROUND(AQ68,0)</f>
        <v>0</v>
      </c>
      <c r="L774" s="270">
        <f>ROUND(AQ69,0)</f>
        <v>0</v>
      </c>
      <c r="M774" s="270">
        <f>ROUND(AQ70,0)</f>
        <v>0</v>
      </c>
      <c r="N774" s="270">
        <f>ROUND(AQ75,0)</f>
        <v>0</v>
      </c>
      <c r="O774" s="270">
        <f>ROUND(AQ73,0)</f>
        <v>0</v>
      </c>
      <c r="P774" s="270">
        <f>IF(AQ76&gt;0,ROUND(AQ76,0),0)</f>
        <v>0</v>
      </c>
      <c r="Q774" s="270">
        <f>IF(AQ77&gt;0,ROUND(AQ77,0),0)</f>
        <v>0</v>
      </c>
      <c r="R774" s="270">
        <f>IF(AQ78&gt;0,ROUND(AQ78,0),0)</f>
        <v>0</v>
      </c>
      <c r="S774" s="270">
        <f>IF(AQ79&gt;0,ROUND(AQ79,0),0)</f>
        <v>0</v>
      </c>
      <c r="T774" s="272">
        <f>IF(AQ80&gt;0,ROUND(AQ80,2),0)</f>
        <v>0</v>
      </c>
      <c r="U774" s="270"/>
      <c r="V774" s="271"/>
      <c r="W774" s="270"/>
      <c r="X774" s="270"/>
      <c r="Y774" s="270">
        <f t="shared" si="23"/>
        <v>0</v>
      </c>
      <c r="Z774" s="271"/>
      <c r="AA774" s="271"/>
      <c r="AB774" s="271"/>
      <c r="AC774" s="271"/>
      <c r="AD774" s="271"/>
      <c r="AE774" s="271"/>
      <c r="AF774" s="271"/>
      <c r="AG774" s="271"/>
      <c r="AH774" s="271"/>
      <c r="AI774" s="271"/>
      <c r="AJ774" s="271"/>
      <c r="AK774" s="271"/>
      <c r="AL774" s="271"/>
      <c r="AM774" s="271"/>
      <c r="AN774" s="271"/>
      <c r="AO774" s="271"/>
      <c r="AP774" s="271"/>
      <c r="AQ774" s="271"/>
      <c r="AR774" s="271"/>
      <c r="AS774" s="271"/>
      <c r="AT774" s="271"/>
      <c r="AU774" s="271"/>
      <c r="AV774" s="271"/>
      <c r="AW774" s="271"/>
      <c r="AX774" s="271"/>
      <c r="AY774" s="271"/>
      <c r="AZ774" s="271"/>
      <c r="BA774" s="271"/>
      <c r="BB774" s="271"/>
      <c r="BC774" s="271"/>
      <c r="BD774" s="271"/>
      <c r="BE774" s="271"/>
      <c r="BF774" s="271"/>
      <c r="BG774" s="271"/>
      <c r="BH774" s="271"/>
      <c r="BI774" s="271"/>
      <c r="BJ774" s="271"/>
      <c r="BK774" s="271"/>
      <c r="BL774" s="271"/>
      <c r="BM774" s="271"/>
      <c r="BN774" s="271"/>
      <c r="BO774" s="271"/>
      <c r="BP774" s="271"/>
      <c r="BQ774" s="271"/>
      <c r="BR774" s="271"/>
      <c r="BS774" s="271"/>
      <c r="BT774" s="271"/>
      <c r="BU774" s="271"/>
      <c r="BV774" s="271"/>
      <c r="BW774" s="271"/>
      <c r="BX774" s="271"/>
      <c r="BY774" s="271"/>
      <c r="BZ774" s="271"/>
      <c r="CA774" s="271"/>
      <c r="CB774" s="271"/>
      <c r="CC774" s="271"/>
      <c r="CD774" s="271"/>
      <c r="CE774" s="271"/>
    </row>
    <row r="775" spans="1:83" ht="12.65" customHeight="1">
      <c r="A775" s="209" t="e">
        <f>RIGHT($C$83,3)&amp;"*"&amp;RIGHT($C$82,4)&amp;"*"&amp;AR$55&amp;"*"&amp;"A"</f>
        <v>#VALUE!</v>
      </c>
      <c r="B775" s="270">
        <f>ROUND(AR59,0)</f>
        <v>0</v>
      </c>
      <c r="C775" s="272">
        <f>ROUND(AR60,2)</f>
        <v>0</v>
      </c>
      <c r="D775" s="270">
        <f>ROUND(AR61,0)</f>
        <v>0</v>
      </c>
      <c r="E775" s="270">
        <f>ROUND(AR62,0)</f>
        <v>0</v>
      </c>
      <c r="F775" s="270">
        <f>ROUND(AR63,0)</f>
        <v>0</v>
      </c>
      <c r="G775" s="270">
        <f>ROUND(AR64,0)</f>
        <v>0</v>
      </c>
      <c r="H775" s="270">
        <f>ROUND(AR65,0)</f>
        <v>0</v>
      </c>
      <c r="I775" s="270">
        <f>ROUND(AR66,0)</f>
        <v>0</v>
      </c>
      <c r="J775" s="270">
        <f>ROUND(AR67,0)</f>
        <v>0</v>
      </c>
      <c r="K775" s="270">
        <f>ROUND(AR68,0)</f>
        <v>0</v>
      </c>
      <c r="L775" s="270">
        <f>ROUND(AR69,0)</f>
        <v>0</v>
      </c>
      <c r="M775" s="270">
        <f>ROUND(AR70,0)</f>
        <v>0</v>
      </c>
      <c r="N775" s="270">
        <f>ROUND(AR75,0)</f>
        <v>0</v>
      </c>
      <c r="O775" s="270">
        <f>ROUND(AR73,0)</f>
        <v>0</v>
      </c>
      <c r="P775" s="270">
        <f>IF(AR76&gt;0,ROUND(AR76,0),0)</f>
        <v>0</v>
      </c>
      <c r="Q775" s="270">
        <f>IF(AR77&gt;0,ROUND(AR77,0),0)</f>
        <v>0</v>
      </c>
      <c r="R775" s="270">
        <f>IF(AR78&gt;0,ROUND(AR78,0),0)</f>
        <v>0</v>
      </c>
      <c r="S775" s="270">
        <f>IF(AR79&gt;0,ROUND(AR79,0),0)</f>
        <v>0</v>
      </c>
      <c r="T775" s="272">
        <f>IF(AR80&gt;0,ROUND(AR80,2),0)</f>
        <v>0</v>
      </c>
      <c r="U775" s="270"/>
      <c r="V775" s="271"/>
      <c r="W775" s="270"/>
      <c r="X775" s="270"/>
      <c r="Y775" s="270">
        <f t="shared" si="23"/>
        <v>0</v>
      </c>
      <c r="Z775" s="271"/>
      <c r="AA775" s="271"/>
      <c r="AB775" s="271"/>
      <c r="AC775" s="271"/>
      <c r="AD775" s="271"/>
      <c r="AE775" s="271"/>
      <c r="AF775" s="271"/>
      <c r="AG775" s="271"/>
      <c r="AH775" s="271"/>
      <c r="AI775" s="271"/>
      <c r="AJ775" s="271"/>
      <c r="AK775" s="271"/>
      <c r="AL775" s="271"/>
      <c r="AM775" s="271"/>
      <c r="AN775" s="271"/>
      <c r="AO775" s="271"/>
      <c r="AP775" s="271"/>
      <c r="AQ775" s="271"/>
      <c r="AR775" s="271"/>
      <c r="AS775" s="271"/>
      <c r="AT775" s="271"/>
      <c r="AU775" s="271"/>
      <c r="AV775" s="271"/>
      <c r="AW775" s="271"/>
      <c r="AX775" s="271"/>
      <c r="AY775" s="271"/>
      <c r="AZ775" s="271"/>
      <c r="BA775" s="271"/>
      <c r="BB775" s="271"/>
      <c r="BC775" s="271"/>
      <c r="BD775" s="271"/>
      <c r="BE775" s="271"/>
      <c r="BF775" s="271"/>
      <c r="BG775" s="271"/>
      <c r="BH775" s="271"/>
      <c r="BI775" s="271"/>
      <c r="BJ775" s="271"/>
      <c r="BK775" s="271"/>
      <c r="BL775" s="271"/>
      <c r="BM775" s="271"/>
      <c r="BN775" s="271"/>
      <c r="BO775" s="271"/>
      <c r="BP775" s="271"/>
      <c r="BQ775" s="271"/>
      <c r="BR775" s="271"/>
      <c r="BS775" s="271"/>
      <c r="BT775" s="271"/>
      <c r="BU775" s="271"/>
      <c r="BV775" s="271"/>
      <c r="BW775" s="271"/>
      <c r="BX775" s="271"/>
      <c r="BY775" s="271"/>
      <c r="BZ775" s="271"/>
      <c r="CA775" s="271"/>
      <c r="CB775" s="271"/>
      <c r="CC775" s="271"/>
      <c r="CD775" s="271"/>
      <c r="CE775" s="271"/>
    </row>
    <row r="776" spans="1:83" ht="12.65" customHeight="1">
      <c r="A776" s="209" t="e">
        <f>RIGHT($C$83,3)&amp;"*"&amp;RIGHT($C$82,4)&amp;"*"&amp;AS$55&amp;"*"&amp;"A"</f>
        <v>#VALUE!</v>
      </c>
      <c r="B776" s="270">
        <f>ROUND(AS59,0)</f>
        <v>0</v>
      </c>
      <c r="C776" s="272">
        <f>ROUND(AS60,2)</f>
        <v>0</v>
      </c>
      <c r="D776" s="270">
        <f>ROUND(AS61,0)</f>
        <v>0</v>
      </c>
      <c r="E776" s="270">
        <f>ROUND(AS62,0)</f>
        <v>0</v>
      </c>
      <c r="F776" s="270">
        <f>ROUND(AS63,0)</f>
        <v>0</v>
      </c>
      <c r="G776" s="270">
        <f>ROUND(AS64,0)</f>
        <v>0</v>
      </c>
      <c r="H776" s="270">
        <f>ROUND(AS65,0)</f>
        <v>0</v>
      </c>
      <c r="I776" s="270">
        <f>ROUND(AS66,0)</f>
        <v>0</v>
      </c>
      <c r="J776" s="270">
        <f>ROUND(AS67,0)</f>
        <v>0</v>
      </c>
      <c r="K776" s="270">
        <f>ROUND(AS68,0)</f>
        <v>0</v>
      </c>
      <c r="L776" s="270">
        <f>ROUND(AS69,0)</f>
        <v>0</v>
      </c>
      <c r="M776" s="270">
        <f>ROUND(AS70,0)</f>
        <v>0</v>
      </c>
      <c r="N776" s="270">
        <f>ROUND(AS75,0)</f>
        <v>0</v>
      </c>
      <c r="O776" s="270">
        <f>ROUND(AS73,0)</f>
        <v>0</v>
      </c>
      <c r="P776" s="270">
        <f>IF(AS76&gt;0,ROUND(AS76,0),0)</f>
        <v>0</v>
      </c>
      <c r="Q776" s="270">
        <f>IF(AS77&gt;0,ROUND(AS77,0),0)</f>
        <v>0</v>
      </c>
      <c r="R776" s="270">
        <f>IF(AS78&gt;0,ROUND(AS78,0),0)</f>
        <v>0</v>
      </c>
      <c r="S776" s="270">
        <f>IF(AS79&gt;0,ROUND(AS79,0),0)</f>
        <v>0</v>
      </c>
      <c r="T776" s="272">
        <f>IF(AS80&gt;0,ROUND(AS80,2),0)</f>
        <v>0</v>
      </c>
      <c r="U776" s="270"/>
      <c r="V776" s="271"/>
      <c r="W776" s="270"/>
      <c r="X776" s="270"/>
      <c r="Y776" s="270">
        <f t="shared" si="23"/>
        <v>0</v>
      </c>
      <c r="Z776" s="271"/>
      <c r="AA776" s="271"/>
      <c r="AB776" s="271"/>
      <c r="AC776" s="271"/>
      <c r="AD776" s="271"/>
      <c r="AE776" s="271"/>
      <c r="AF776" s="271"/>
      <c r="AG776" s="271"/>
      <c r="AH776" s="271"/>
      <c r="AI776" s="271"/>
      <c r="AJ776" s="271"/>
      <c r="AK776" s="271"/>
      <c r="AL776" s="271"/>
      <c r="AM776" s="271"/>
      <c r="AN776" s="271"/>
      <c r="AO776" s="271"/>
      <c r="AP776" s="271"/>
      <c r="AQ776" s="271"/>
      <c r="AR776" s="271"/>
      <c r="AS776" s="271"/>
      <c r="AT776" s="271"/>
      <c r="AU776" s="271"/>
      <c r="AV776" s="271"/>
      <c r="AW776" s="271"/>
      <c r="AX776" s="271"/>
      <c r="AY776" s="271"/>
      <c r="AZ776" s="271"/>
      <c r="BA776" s="271"/>
      <c r="BB776" s="271"/>
      <c r="BC776" s="271"/>
      <c r="BD776" s="271"/>
      <c r="BE776" s="271"/>
      <c r="BF776" s="271"/>
      <c r="BG776" s="271"/>
      <c r="BH776" s="271"/>
      <c r="BI776" s="271"/>
      <c r="BJ776" s="271"/>
      <c r="BK776" s="271"/>
      <c r="BL776" s="271"/>
      <c r="BM776" s="271"/>
      <c r="BN776" s="271"/>
      <c r="BO776" s="271"/>
      <c r="BP776" s="271"/>
      <c r="BQ776" s="271"/>
      <c r="BR776" s="271"/>
      <c r="BS776" s="271"/>
      <c r="BT776" s="271"/>
      <c r="BU776" s="271"/>
      <c r="BV776" s="271"/>
      <c r="BW776" s="271"/>
      <c r="BX776" s="271"/>
      <c r="BY776" s="271"/>
      <c r="BZ776" s="271"/>
      <c r="CA776" s="271"/>
      <c r="CB776" s="271"/>
      <c r="CC776" s="271"/>
      <c r="CD776" s="271"/>
      <c r="CE776" s="271"/>
    </row>
    <row r="777" spans="1:83" ht="12.65" customHeight="1">
      <c r="A777" s="209" t="e">
        <f>RIGHT($C$83,3)&amp;"*"&amp;RIGHT($C$82,4)&amp;"*"&amp;AT$55&amp;"*"&amp;"A"</f>
        <v>#VALUE!</v>
      </c>
      <c r="B777" s="270">
        <f>ROUND(AT59,0)</f>
        <v>0</v>
      </c>
      <c r="C777" s="272">
        <f>ROUND(AT60,2)</f>
        <v>0</v>
      </c>
      <c r="D777" s="270">
        <f>ROUND(AT61,0)</f>
        <v>0</v>
      </c>
      <c r="E777" s="270">
        <f>ROUND(AT62,0)</f>
        <v>0</v>
      </c>
      <c r="F777" s="270">
        <f>ROUND(AT63,0)</f>
        <v>0</v>
      </c>
      <c r="G777" s="270">
        <f>ROUND(AT64,0)</f>
        <v>0</v>
      </c>
      <c r="H777" s="270">
        <f>ROUND(AT65,0)</f>
        <v>0</v>
      </c>
      <c r="I777" s="270">
        <f>ROUND(AT66,0)</f>
        <v>0</v>
      </c>
      <c r="J777" s="270">
        <f>ROUND(AT67,0)</f>
        <v>0</v>
      </c>
      <c r="K777" s="270">
        <f>ROUND(AT68,0)</f>
        <v>0</v>
      </c>
      <c r="L777" s="270">
        <f>ROUND(AT69,0)</f>
        <v>0</v>
      </c>
      <c r="M777" s="270">
        <f>ROUND(AT70,0)</f>
        <v>0</v>
      </c>
      <c r="N777" s="270">
        <f>ROUND(AT75,0)</f>
        <v>0</v>
      </c>
      <c r="O777" s="270">
        <f>ROUND(AT73,0)</f>
        <v>0</v>
      </c>
      <c r="P777" s="270">
        <f>IF(AT76&gt;0,ROUND(AT76,0),0)</f>
        <v>0</v>
      </c>
      <c r="Q777" s="270">
        <f>IF(AT77&gt;0,ROUND(AT77,0),0)</f>
        <v>0</v>
      </c>
      <c r="R777" s="270">
        <f>IF(AT78&gt;0,ROUND(AT78,0),0)</f>
        <v>0</v>
      </c>
      <c r="S777" s="270">
        <f>IF(AT79&gt;0,ROUND(AT79,0),0)</f>
        <v>0</v>
      </c>
      <c r="T777" s="272">
        <f>IF(AT80&gt;0,ROUND(AT80,2),0)</f>
        <v>0</v>
      </c>
      <c r="U777" s="270"/>
      <c r="V777" s="271"/>
      <c r="W777" s="270"/>
      <c r="X777" s="270"/>
      <c r="Y777" s="270">
        <f t="shared" si="23"/>
        <v>0</v>
      </c>
      <c r="Z777" s="271"/>
      <c r="AA777" s="271"/>
      <c r="AB777" s="271"/>
      <c r="AC777" s="271"/>
      <c r="AD777" s="271"/>
      <c r="AE777" s="271"/>
      <c r="AF777" s="271"/>
      <c r="AG777" s="271"/>
      <c r="AH777" s="271"/>
      <c r="AI777" s="271"/>
      <c r="AJ777" s="271"/>
      <c r="AK777" s="271"/>
      <c r="AL777" s="271"/>
      <c r="AM777" s="271"/>
      <c r="AN777" s="271"/>
      <c r="AO777" s="271"/>
      <c r="AP777" s="271"/>
      <c r="AQ777" s="271"/>
      <c r="AR777" s="271"/>
      <c r="AS777" s="271"/>
      <c r="AT777" s="271"/>
      <c r="AU777" s="271"/>
      <c r="AV777" s="271"/>
      <c r="AW777" s="271"/>
      <c r="AX777" s="271"/>
      <c r="AY777" s="271"/>
      <c r="AZ777" s="271"/>
      <c r="BA777" s="271"/>
      <c r="BB777" s="271"/>
      <c r="BC777" s="271"/>
      <c r="BD777" s="271"/>
      <c r="BE777" s="271"/>
      <c r="BF777" s="271"/>
      <c r="BG777" s="271"/>
      <c r="BH777" s="271"/>
      <c r="BI777" s="271"/>
      <c r="BJ777" s="271"/>
      <c r="BK777" s="271"/>
      <c r="BL777" s="271"/>
      <c r="BM777" s="271"/>
      <c r="BN777" s="271"/>
      <c r="BO777" s="271"/>
      <c r="BP777" s="271"/>
      <c r="BQ777" s="271"/>
      <c r="BR777" s="271"/>
      <c r="BS777" s="271"/>
      <c r="BT777" s="271"/>
      <c r="BU777" s="271"/>
      <c r="BV777" s="271"/>
      <c r="BW777" s="271"/>
      <c r="BX777" s="271"/>
      <c r="BY777" s="271"/>
      <c r="BZ777" s="271"/>
      <c r="CA777" s="271"/>
      <c r="CB777" s="271"/>
      <c r="CC777" s="271"/>
      <c r="CD777" s="271"/>
      <c r="CE777" s="271"/>
    </row>
    <row r="778" spans="1:83" ht="12.65" customHeight="1">
      <c r="A778" s="209" t="e">
        <f>RIGHT($C$83,3)&amp;"*"&amp;RIGHT($C$82,4)&amp;"*"&amp;AU$55&amp;"*"&amp;"A"</f>
        <v>#VALUE!</v>
      </c>
      <c r="B778" s="270">
        <f>ROUND(AU59,0)</f>
        <v>0</v>
      </c>
      <c r="C778" s="272">
        <f>ROUND(AU60,2)</f>
        <v>0</v>
      </c>
      <c r="D778" s="270">
        <f>ROUND(AU61,0)</f>
        <v>0</v>
      </c>
      <c r="E778" s="270">
        <f>ROUND(AU62,0)</f>
        <v>0</v>
      </c>
      <c r="F778" s="270">
        <f>ROUND(AU63,0)</f>
        <v>0</v>
      </c>
      <c r="G778" s="270">
        <f>ROUND(AU64,0)</f>
        <v>0</v>
      </c>
      <c r="H778" s="270">
        <f>ROUND(AU65,0)</f>
        <v>0</v>
      </c>
      <c r="I778" s="270">
        <f>ROUND(AU66,0)</f>
        <v>0</v>
      </c>
      <c r="J778" s="270">
        <f>ROUND(AU67,0)</f>
        <v>0</v>
      </c>
      <c r="K778" s="270">
        <f>ROUND(AU68,0)</f>
        <v>0</v>
      </c>
      <c r="L778" s="270">
        <f>ROUND(AU69,0)</f>
        <v>0</v>
      </c>
      <c r="M778" s="270">
        <f>ROUND(AU70,0)</f>
        <v>0</v>
      </c>
      <c r="N778" s="270">
        <f>ROUND(AU75,0)</f>
        <v>0</v>
      </c>
      <c r="O778" s="270">
        <f>ROUND(AU73,0)</f>
        <v>0</v>
      </c>
      <c r="P778" s="270">
        <f>IF(AU76&gt;0,ROUND(AU76,0),0)</f>
        <v>0</v>
      </c>
      <c r="Q778" s="270">
        <f>IF(AU77&gt;0,ROUND(AU77,0),0)</f>
        <v>0</v>
      </c>
      <c r="R778" s="270">
        <f>IF(AU78&gt;0,ROUND(AU78,0),0)</f>
        <v>0</v>
      </c>
      <c r="S778" s="270">
        <f>IF(AU79&gt;0,ROUND(AU79,0),0)</f>
        <v>0</v>
      </c>
      <c r="T778" s="272">
        <f>IF(AU80&gt;0,ROUND(AU80,2),0)</f>
        <v>0</v>
      </c>
      <c r="U778" s="270"/>
      <c r="V778" s="271"/>
      <c r="W778" s="270"/>
      <c r="X778" s="270"/>
      <c r="Y778" s="270">
        <f t="shared" si="23"/>
        <v>0</v>
      </c>
      <c r="Z778" s="271"/>
      <c r="AA778" s="271"/>
      <c r="AB778" s="271"/>
      <c r="AC778" s="271"/>
      <c r="AD778" s="271"/>
      <c r="AE778" s="271"/>
      <c r="AF778" s="271"/>
      <c r="AG778" s="271"/>
      <c r="AH778" s="271"/>
      <c r="AI778" s="271"/>
      <c r="AJ778" s="271"/>
      <c r="AK778" s="271"/>
      <c r="AL778" s="271"/>
      <c r="AM778" s="271"/>
      <c r="AN778" s="271"/>
      <c r="AO778" s="271"/>
      <c r="AP778" s="271"/>
      <c r="AQ778" s="271"/>
      <c r="AR778" s="271"/>
      <c r="AS778" s="271"/>
      <c r="AT778" s="271"/>
      <c r="AU778" s="271"/>
      <c r="AV778" s="271"/>
      <c r="AW778" s="271"/>
      <c r="AX778" s="271"/>
      <c r="AY778" s="271"/>
      <c r="AZ778" s="271"/>
      <c r="BA778" s="271"/>
      <c r="BB778" s="271"/>
      <c r="BC778" s="271"/>
      <c r="BD778" s="271"/>
      <c r="BE778" s="271"/>
      <c r="BF778" s="271"/>
      <c r="BG778" s="271"/>
      <c r="BH778" s="271"/>
      <c r="BI778" s="271"/>
      <c r="BJ778" s="271"/>
      <c r="BK778" s="271"/>
      <c r="BL778" s="271"/>
      <c r="BM778" s="271"/>
      <c r="BN778" s="271"/>
      <c r="BO778" s="271"/>
      <c r="BP778" s="271"/>
      <c r="BQ778" s="271"/>
      <c r="BR778" s="271"/>
      <c r="BS778" s="271"/>
      <c r="BT778" s="271"/>
      <c r="BU778" s="271"/>
      <c r="BV778" s="271"/>
      <c r="BW778" s="271"/>
      <c r="BX778" s="271"/>
      <c r="BY778" s="271"/>
      <c r="BZ778" s="271"/>
      <c r="CA778" s="271"/>
      <c r="CB778" s="271"/>
      <c r="CC778" s="271"/>
      <c r="CD778" s="271"/>
      <c r="CE778" s="271"/>
    </row>
    <row r="779" spans="1:83" ht="12.65" customHeight="1">
      <c r="A779" s="209" t="e">
        <f>RIGHT($C$83,3)&amp;"*"&amp;RIGHT($C$82,4)&amp;"*"&amp;AV$55&amp;"*"&amp;"A"</f>
        <v>#VALUE!</v>
      </c>
      <c r="B779" s="270"/>
      <c r="C779" s="272">
        <f>ROUND(AV60,2)</f>
        <v>0.85</v>
      </c>
      <c r="D779" s="270">
        <f>ROUND(AV61,0)</f>
        <v>21758</v>
      </c>
      <c r="E779" s="270">
        <f>ROUND(AV62,0)</f>
        <v>3825</v>
      </c>
      <c r="F779" s="270">
        <f>ROUND(AV63,0)</f>
        <v>0</v>
      </c>
      <c r="G779" s="270">
        <f>ROUND(AV64,0)</f>
        <v>41354</v>
      </c>
      <c r="H779" s="270">
        <f>ROUND(AV65,0)</f>
        <v>0</v>
      </c>
      <c r="I779" s="270">
        <f>ROUND(AV66,0)</f>
        <v>324728</v>
      </c>
      <c r="J779" s="270">
        <f>ROUND(AV67,0)</f>
        <v>26869</v>
      </c>
      <c r="K779" s="270">
        <f>ROUND(AV68,0)</f>
        <v>15284</v>
      </c>
      <c r="L779" s="270">
        <f>ROUND(AV69,0)</f>
        <v>3991</v>
      </c>
      <c r="M779" s="270">
        <f>ROUND(AV70,0)</f>
        <v>0</v>
      </c>
      <c r="N779" s="270">
        <f>ROUND(AV75,0)</f>
        <v>398346</v>
      </c>
      <c r="O779" s="270">
        <f>ROUND(AV73,0)</f>
        <v>41623</v>
      </c>
      <c r="P779" s="270">
        <f>IF(AV76&gt;0,ROUND(AV76,0),0)</f>
        <v>1384</v>
      </c>
      <c r="Q779" s="270">
        <f>IF(AV77&gt;0,ROUND(AV77,0),0)</f>
        <v>0</v>
      </c>
      <c r="R779" s="270">
        <f>IF(AV78&gt;0,ROUND(AV78,0),0)</f>
        <v>392</v>
      </c>
      <c r="S779" s="270">
        <f>IF(AV79&gt;0,ROUND(AV79,0),0)</f>
        <v>0</v>
      </c>
      <c r="T779" s="272">
        <f>IF(AV80&gt;0,ROUND(AV80,2),0)</f>
        <v>0</v>
      </c>
      <c r="U779" s="270"/>
      <c r="V779" s="271"/>
      <c r="W779" s="270"/>
      <c r="X779" s="270"/>
      <c r="Y779" s="270">
        <f t="shared" si="23"/>
        <v>161315</v>
      </c>
      <c r="Z779" s="271"/>
      <c r="AA779" s="271"/>
      <c r="AB779" s="271"/>
      <c r="AC779" s="271"/>
      <c r="AD779" s="271"/>
      <c r="AE779" s="271"/>
      <c r="AF779" s="271"/>
      <c r="AG779" s="271"/>
      <c r="AH779" s="271"/>
      <c r="AI779" s="271"/>
      <c r="AJ779" s="271"/>
      <c r="AK779" s="271"/>
      <c r="AL779" s="271"/>
      <c r="AM779" s="271"/>
      <c r="AN779" s="271"/>
      <c r="AO779" s="271"/>
      <c r="AP779" s="271"/>
      <c r="AQ779" s="271"/>
      <c r="AR779" s="271"/>
      <c r="AS779" s="271"/>
      <c r="AT779" s="271"/>
      <c r="AU779" s="271"/>
      <c r="AV779" s="271"/>
      <c r="AW779" s="271"/>
      <c r="AX779" s="271"/>
      <c r="AY779" s="271"/>
      <c r="AZ779" s="271"/>
      <c r="BA779" s="271"/>
      <c r="BB779" s="271"/>
      <c r="BC779" s="271"/>
      <c r="BD779" s="271"/>
      <c r="BE779" s="271"/>
      <c r="BF779" s="271"/>
      <c r="BG779" s="271"/>
      <c r="BH779" s="271"/>
      <c r="BI779" s="271"/>
      <c r="BJ779" s="271"/>
      <c r="BK779" s="271"/>
      <c r="BL779" s="271"/>
      <c r="BM779" s="271"/>
      <c r="BN779" s="271"/>
      <c r="BO779" s="271"/>
      <c r="BP779" s="271"/>
      <c r="BQ779" s="271"/>
      <c r="BR779" s="271"/>
      <c r="BS779" s="271"/>
      <c r="BT779" s="271"/>
      <c r="BU779" s="271"/>
      <c r="BV779" s="271"/>
      <c r="BW779" s="271"/>
      <c r="BX779" s="271"/>
      <c r="BY779" s="271"/>
      <c r="BZ779" s="271"/>
      <c r="CA779" s="271"/>
      <c r="CB779" s="271"/>
      <c r="CC779" s="271"/>
      <c r="CD779" s="271"/>
      <c r="CE779" s="271"/>
    </row>
    <row r="780" spans="1:83" ht="12.65" customHeight="1">
      <c r="A780" s="209" t="e">
        <f>RIGHT($C$83,3)&amp;"*"&amp;RIGHT($C$82,4)&amp;"*"&amp;AW$55&amp;"*"&amp;"A"</f>
        <v>#VALUE!</v>
      </c>
      <c r="B780" s="270"/>
      <c r="C780" s="272">
        <f>ROUND(AW60,2)</f>
        <v>0</v>
      </c>
      <c r="D780" s="270">
        <f>ROUND(AW61,0)</f>
        <v>0</v>
      </c>
      <c r="E780" s="270">
        <f>ROUND(AW62,0)</f>
        <v>0</v>
      </c>
      <c r="F780" s="270">
        <f>ROUND(AW63,0)</f>
        <v>0</v>
      </c>
      <c r="G780" s="270">
        <f>ROUND(AW64,0)</f>
        <v>0</v>
      </c>
      <c r="H780" s="270">
        <f>ROUND(AW65,0)</f>
        <v>0</v>
      </c>
      <c r="I780" s="270">
        <f>ROUND(AW66,0)</f>
        <v>0</v>
      </c>
      <c r="J780" s="270">
        <f>ROUND(AW67,0)</f>
        <v>0</v>
      </c>
      <c r="K780" s="270">
        <f>ROUND(AW68,0)</f>
        <v>0</v>
      </c>
      <c r="L780" s="270">
        <f>ROUND(AW69,0)</f>
        <v>0</v>
      </c>
      <c r="M780" s="270">
        <f>ROUND(AW70,0)</f>
        <v>0</v>
      </c>
      <c r="N780" s="270"/>
      <c r="O780" s="270"/>
      <c r="P780" s="270">
        <f>IF(AW76&gt;0,ROUND(AW76,0),0)</f>
        <v>0</v>
      </c>
      <c r="Q780" s="270">
        <f>IF(AW77&gt;0,ROUND(AW77,0),0)</f>
        <v>0</v>
      </c>
      <c r="R780" s="270">
        <f>IF(AW78&gt;0,ROUND(AW78,0),0)</f>
        <v>0</v>
      </c>
      <c r="S780" s="270">
        <f>IF(AW79&gt;0,ROUND(AW79,0),0)</f>
        <v>0</v>
      </c>
      <c r="T780" s="272">
        <f>IF(AW80&gt;0,ROUND(AW80,2),0)</f>
        <v>0</v>
      </c>
      <c r="U780" s="270"/>
      <c r="V780" s="271"/>
      <c r="W780" s="270"/>
      <c r="X780" s="270"/>
      <c r="Y780" s="270"/>
      <c r="Z780" s="271"/>
      <c r="AA780" s="271"/>
      <c r="AB780" s="271"/>
      <c r="AC780" s="271"/>
      <c r="AD780" s="271"/>
      <c r="AE780" s="271"/>
      <c r="AF780" s="271"/>
      <c r="AG780" s="271"/>
      <c r="AH780" s="271"/>
      <c r="AI780" s="271"/>
      <c r="AJ780" s="271"/>
      <c r="AK780" s="271"/>
      <c r="AL780" s="271"/>
      <c r="AM780" s="271"/>
      <c r="AN780" s="271"/>
      <c r="AO780" s="271"/>
      <c r="AP780" s="271"/>
      <c r="AQ780" s="271"/>
      <c r="AR780" s="271"/>
      <c r="AS780" s="271"/>
      <c r="AT780" s="271"/>
      <c r="AU780" s="271"/>
      <c r="AV780" s="271"/>
      <c r="AW780" s="271"/>
      <c r="AX780" s="271"/>
      <c r="AY780" s="271"/>
      <c r="AZ780" s="271"/>
      <c r="BA780" s="271"/>
      <c r="BB780" s="271"/>
      <c r="BC780" s="271"/>
      <c r="BD780" s="271"/>
      <c r="BE780" s="271"/>
      <c r="BF780" s="271"/>
      <c r="BG780" s="271"/>
      <c r="BH780" s="271"/>
      <c r="BI780" s="271"/>
      <c r="BJ780" s="271"/>
      <c r="BK780" s="271"/>
      <c r="BL780" s="271"/>
      <c r="BM780" s="271"/>
      <c r="BN780" s="271"/>
      <c r="BO780" s="271"/>
      <c r="BP780" s="271"/>
      <c r="BQ780" s="271"/>
      <c r="BR780" s="271"/>
      <c r="BS780" s="271"/>
      <c r="BT780" s="271"/>
      <c r="BU780" s="271"/>
      <c r="BV780" s="271"/>
      <c r="BW780" s="271"/>
      <c r="BX780" s="271"/>
      <c r="BY780" s="271"/>
      <c r="BZ780" s="271"/>
      <c r="CA780" s="271"/>
      <c r="CB780" s="271"/>
      <c r="CC780" s="271"/>
      <c r="CD780" s="271"/>
      <c r="CE780" s="271"/>
    </row>
    <row r="781" spans="1:83" ht="12.65" customHeight="1">
      <c r="A781" s="209" t="e">
        <f>RIGHT($C$83,3)&amp;"*"&amp;RIGHT($C$82,4)&amp;"*"&amp;AX$55&amp;"*"&amp;"A"</f>
        <v>#VALUE!</v>
      </c>
      <c r="B781" s="270"/>
      <c r="C781" s="272">
        <f>ROUND(AX60,2)</f>
        <v>0</v>
      </c>
      <c r="D781" s="270">
        <f>ROUND(AX61,0)</f>
        <v>0</v>
      </c>
      <c r="E781" s="270">
        <f>ROUND(AX62,0)</f>
        <v>0</v>
      </c>
      <c r="F781" s="270">
        <f>ROUND(AX63,0)</f>
        <v>0</v>
      </c>
      <c r="G781" s="270">
        <f>ROUND(AX64,0)</f>
        <v>0</v>
      </c>
      <c r="H781" s="270">
        <f>ROUND(AX65,0)</f>
        <v>0</v>
      </c>
      <c r="I781" s="270">
        <f>ROUND(AX66,0)</f>
        <v>0</v>
      </c>
      <c r="J781" s="270">
        <f>ROUND(AX67,0)</f>
        <v>0</v>
      </c>
      <c r="K781" s="270">
        <f>ROUND(AX68,0)</f>
        <v>0</v>
      </c>
      <c r="L781" s="270">
        <f>ROUND(AX69,0)</f>
        <v>0</v>
      </c>
      <c r="M781" s="270">
        <f>ROUND(AX70,0)</f>
        <v>0</v>
      </c>
      <c r="N781" s="270"/>
      <c r="O781" s="270"/>
      <c r="P781" s="270">
        <f>IF(AX76&gt;0,ROUND(AX76,0),0)</f>
        <v>0</v>
      </c>
      <c r="Q781" s="270">
        <f>IF(AX77&gt;0,ROUND(AX77,0),0)</f>
        <v>0</v>
      </c>
      <c r="R781" s="270">
        <f>IF(AX78&gt;0,ROUND(AX78,0),0)</f>
        <v>0</v>
      </c>
      <c r="S781" s="270">
        <f>IF(AX79&gt;0,ROUND(AX79,0),0)</f>
        <v>0</v>
      </c>
      <c r="T781" s="272">
        <f>IF(AX80&gt;0,ROUND(AX80,2),0)</f>
        <v>0</v>
      </c>
      <c r="U781" s="270"/>
      <c r="V781" s="271"/>
      <c r="W781" s="270"/>
      <c r="X781" s="270"/>
      <c r="Y781" s="270"/>
      <c r="Z781" s="271"/>
      <c r="AA781" s="271"/>
      <c r="AB781" s="271"/>
      <c r="AC781" s="271"/>
      <c r="AD781" s="271"/>
      <c r="AE781" s="271"/>
      <c r="AF781" s="271"/>
      <c r="AG781" s="271"/>
      <c r="AH781" s="271"/>
      <c r="AI781" s="271"/>
      <c r="AJ781" s="271"/>
      <c r="AK781" s="271"/>
      <c r="AL781" s="271"/>
      <c r="AM781" s="271"/>
      <c r="AN781" s="271"/>
      <c r="AO781" s="271"/>
      <c r="AP781" s="271"/>
      <c r="AQ781" s="271"/>
      <c r="AR781" s="271"/>
      <c r="AS781" s="271"/>
      <c r="AT781" s="271"/>
      <c r="AU781" s="271"/>
      <c r="AV781" s="271"/>
      <c r="AW781" s="271"/>
      <c r="AX781" s="271"/>
      <c r="AY781" s="271"/>
      <c r="AZ781" s="271"/>
      <c r="BA781" s="271"/>
      <c r="BB781" s="271"/>
      <c r="BC781" s="271"/>
      <c r="BD781" s="271"/>
      <c r="BE781" s="271"/>
      <c r="BF781" s="271"/>
      <c r="BG781" s="271"/>
      <c r="BH781" s="271"/>
      <c r="BI781" s="271"/>
      <c r="BJ781" s="271"/>
      <c r="BK781" s="271"/>
      <c r="BL781" s="271"/>
      <c r="BM781" s="271"/>
      <c r="BN781" s="271"/>
      <c r="BO781" s="271"/>
      <c r="BP781" s="271"/>
      <c r="BQ781" s="271"/>
      <c r="BR781" s="271"/>
      <c r="BS781" s="271"/>
      <c r="BT781" s="271"/>
      <c r="BU781" s="271"/>
      <c r="BV781" s="271"/>
      <c r="BW781" s="271"/>
      <c r="BX781" s="271"/>
      <c r="BY781" s="271"/>
      <c r="BZ781" s="271"/>
      <c r="CA781" s="271"/>
      <c r="CB781" s="271"/>
      <c r="CC781" s="271"/>
      <c r="CD781" s="271"/>
      <c r="CE781" s="271"/>
    </row>
    <row r="782" spans="1:83" ht="12.65" customHeight="1">
      <c r="A782" s="209" t="e">
        <f>RIGHT($C$83,3)&amp;"*"&amp;RIGHT($C$82,4)&amp;"*"&amp;AY$55&amp;"*"&amp;"A"</f>
        <v>#VALUE!</v>
      </c>
      <c r="B782" s="270">
        <f>ROUND(AY59,0)</f>
        <v>72320</v>
      </c>
      <c r="C782" s="272">
        <f>ROUND(AY60,2)</f>
        <v>17.78</v>
      </c>
      <c r="D782" s="270">
        <f>ROUND(AY61,0)</f>
        <v>548867</v>
      </c>
      <c r="E782" s="270">
        <f>ROUND(AY62,0)</f>
        <v>96485</v>
      </c>
      <c r="F782" s="270">
        <f>ROUND(AY63,0)</f>
        <v>0</v>
      </c>
      <c r="G782" s="270">
        <f>ROUND(AY64,0)</f>
        <v>303751</v>
      </c>
      <c r="H782" s="270">
        <f>ROUND(AY65,0)</f>
        <v>0</v>
      </c>
      <c r="I782" s="270">
        <f>ROUND(AY66,0)</f>
        <v>67866</v>
      </c>
      <c r="J782" s="270">
        <f>ROUND(AY67,0)</f>
        <v>40129</v>
      </c>
      <c r="K782" s="270">
        <f>ROUND(AY68,0)</f>
        <v>0</v>
      </c>
      <c r="L782" s="270">
        <f>ROUND(AY69,0)</f>
        <v>74</v>
      </c>
      <c r="M782" s="270">
        <f>ROUND(AY70,0)</f>
        <v>0</v>
      </c>
      <c r="N782" s="270"/>
      <c r="O782" s="270"/>
      <c r="P782" s="270">
        <f>IF(AY76&gt;0,ROUND(AY76,0),0)</f>
        <v>2067</v>
      </c>
      <c r="Q782" s="270">
        <f>IF(AY77&gt;0,ROUND(AY77,0),0)</f>
        <v>0</v>
      </c>
      <c r="R782" s="270">
        <f>IF(AY78&gt;0,ROUND(AY78,0),0)</f>
        <v>0</v>
      </c>
      <c r="S782" s="270">
        <f>IF(AY79&gt;0,ROUND(AY79,0),0)</f>
        <v>0</v>
      </c>
      <c r="T782" s="272">
        <f>IF(AY80&gt;0,ROUND(AY80,2),0)</f>
        <v>0</v>
      </c>
      <c r="U782" s="270"/>
      <c r="V782" s="271"/>
      <c r="W782" s="270"/>
      <c r="X782" s="270"/>
      <c r="Y782" s="270"/>
      <c r="Z782" s="271"/>
      <c r="AA782" s="271"/>
      <c r="AB782" s="271"/>
      <c r="AC782" s="271"/>
      <c r="AD782" s="271"/>
      <c r="AE782" s="271"/>
      <c r="AF782" s="271"/>
      <c r="AG782" s="271"/>
      <c r="AH782" s="271"/>
      <c r="AI782" s="271"/>
      <c r="AJ782" s="271"/>
      <c r="AK782" s="271"/>
      <c r="AL782" s="271"/>
      <c r="AM782" s="271"/>
      <c r="AN782" s="271"/>
      <c r="AO782" s="271"/>
      <c r="AP782" s="271"/>
      <c r="AQ782" s="271"/>
      <c r="AR782" s="271"/>
      <c r="AS782" s="271"/>
      <c r="AT782" s="271"/>
      <c r="AU782" s="271"/>
      <c r="AV782" s="271"/>
      <c r="AW782" s="271"/>
      <c r="AX782" s="271"/>
      <c r="AY782" s="271"/>
      <c r="AZ782" s="271"/>
      <c r="BA782" s="271"/>
      <c r="BB782" s="271"/>
      <c r="BC782" s="271"/>
      <c r="BD782" s="271"/>
      <c r="BE782" s="271"/>
      <c r="BF782" s="271"/>
      <c r="BG782" s="271"/>
      <c r="BH782" s="271"/>
      <c r="BI782" s="271"/>
      <c r="BJ782" s="271"/>
      <c r="BK782" s="271"/>
      <c r="BL782" s="271"/>
      <c r="BM782" s="271"/>
      <c r="BN782" s="271"/>
      <c r="BO782" s="271"/>
      <c r="BP782" s="271"/>
      <c r="BQ782" s="271"/>
      <c r="BR782" s="271"/>
      <c r="BS782" s="271"/>
      <c r="BT782" s="271"/>
      <c r="BU782" s="271"/>
      <c r="BV782" s="271"/>
      <c r="BW782" s="271"/>
      <c r="BX782" s="271"/>
      <c r="BY782" s="271"/>
      <c r="BZ782" s="271"/>
      <c r="CA782" s="271"/>
      <c r="CB782" s="271"/>
      <c r="CC782" s="271"/>
      <c r="CD782" s="271"/>
      <c r="CE782" s="271"/>
    </row>
    <row r="783" spans="1:83" ht="12.65" customHeight="1">
      <c r="A783" s="209" t="e">
        <f>RIGHT($C$83,3)&amp;"*"&amp;RIGHT($C$82,4)&amp;"*"&amp;AZ$55&amp;"*"&amp;"A"</f>
        <v>#VALUE!</v>
      </c>
      <c r="B783" s="270">
        <f>ROUND(AZ59,0)</f>
        <v>0</v>
      </c>
      <c r="C783" s="272">
        <f>ROUND(AZ60,2)</f>
        <v>0</v>
      </c>
      <c r="D783" s="270">
        <f>ROUND(AZ61,0)</f>
        <v>0</v>
      </c>
      <c r="E783" s="270">
        <f>ROUND(AZ62,0)</f>
        <v>0</v>
      </c>
      <c r="F783" s="270">
        <f>ROUND(AZ63,0)</f>
        <v>0</v>
      </c>
      <c r="G783" s="270">
        <f>ROUND(AZ64,0)</f>
        <v>0</v>
      </c>
      <c r="H783" s="270">
        <f>ROUND(AZ65,0)</f>
        <v>0</v>
      </c>
      <c r="I783" s="270">
        <f>ROUND(AZ66,0)</f>
        <v>0</v>
      </c>
      <c r="J783" s="270">
        <f>ROUND(AZ67,0)</f>
        <v>0</v>
      </c>
      <c r="K783" s="270">
        <f>ROUND(AZ68,0)</f>
        <v>0</v>
      </c>
      <c r="L783" s="270">
        <f>ROUND(AZ69,0)</f>
        <v>0</v>
      </c>
      <c r="M783" s="270">
        <f>ROUND(AZ70,0)</f>
        <v>0</v>
      </c>
      <c r="N783" s="270"/>
      <c r="O783" s="270"/>
      <c r="P783" s="270">
        <f>IF(AZ76&gt;0,ROUND(AZ76,0),0)</f>
        <v>0</v>
      </c>
      <c r="Q783" s="270">
        <f>IF(AZ77&gt;0,ROUND(AZ77,0),0)</f>
        <v>34659</v>
      </c>
      <c r="R783" s="270">
        <f>IF(AZ78&gt;0,ROUND(AZ78,0),0)</f>
        <v>0</v>
      </c>
      <c r="S783" s="270">
        <f>IF(AZ79&gt;0,ROUND(AZ79,0),0)</f>
        <v>0</v>
      </c>
      <c r="T783" s="272">
        <f>IF(AZ80&gt;0,ROUND(AZ80,2),0)</f>
        <v>0</v>
      </c>
      <c r="U783" s="270"/>
      <c r="V783" s="271"/>
      <c r="W783" s="270"/>
      <c r="X783" s="270"/>
      <c r="Y783" s="270"/>
      <c r="Z783" s="271"/>
      <c r="AA783" s="271"/>
      <c r="AB783" s="271"/>
      <c r="AC783" s="271"/>
      <c r="AD783" s="271"/>
      <c r="AE783" s="271"/>
      <c r="AF783" s="271"/>
      <c r="AG783" s="271"/>
      <c r="AH783" s="271"/>
      <c r="AI783" s="271"/>
      <c r="AJ783" s="271"/>
      <c r="AK783" s="271"/>
      <c r="AL783" s="271"/>
      <c r="AM783" s="271"/>
      <c r="AN783" s="271"/>
      <c r="AO783" s="271"/>
      <c r="AP783" s="271"/>
      <c r="AQ783" s="271"/>
      <c r="AR783" s="271"/>
      <c r="AS783" s="271"/>
      <c r="AT783" s="271"/>
      <c r="AU783" s="271"/>
      <c r="AV783" s="271"/>
      <c r="AW783" s="271"/>
      <c r="AX783" s="271"/>
      <c r="AY783" s="271"/>
      <c r="AZ783" s="271"/>
      <c r="BA783" s="271"/>
      <c r="BB783" s="271"/>
      <c r="BC783" s="271"/>
      <c r="BD783" s="271"/>
      <c r="BE783" s="271"/>
      <c r="BF783" s="271"/>
      <c r="BG783" s="271"/>
      <c r="BH783" s="271"/>
      <c r="BI783" s="271"/>
      <c r="BJ783" s="271"/>
      <c r="BK783" s="271"/>
      <c r="BL783" s="271"/>
      <c r="BM783" s="271"/>
      <c r="BN783" s="271"/>
      <c r="BO783" s="271"/>
      <c r="BP783" s="271"/>
      <c r="BQ783" s="271"/>
      <c r="BR783" s="271"/>
      <c r="BS783" s="271"/>
      <c r="BT783" s="271"/>
      <c r="BU783" s="271"/>
      <c r="BV783" s="271"/>
      <c r="BW783" s="271"/>
      <c r="BX783" s="271"/>
      <c r="BY783" s="271"/>
      <c r="BZ783" s="271"/>
      <c r="CA783" s="271"/>
      <c r="CB783" s="271"/>
      <c r="CC783" s="271"/>
      <c r="CD783" s="271"/>
      <c r="CE783" s="271"/>
    </row>
    <row r="784" spans="1:83" ht="12.65" customHeight="1">
      <c r="A784" s="209" t="e">
        <f>RIGHT($C$83,3)&amp;"*"&amp;RIGHT($C$82,4)&amp;"*"&amp;BA$55&amp;"*"&amp;"A"</f>
        <v>#VALUE!</v>
      </c>
      <c r="B784" s="270">
        <f>ROUND(BA59,0)</f>
        <v>0</v>
      </c>
      <c r="C784" s="272">
        <f>ROUND(BA60,2)</f>
        <v>0.9</v>
      </c>
      <c r="D784" s="270">
        <f>ROUND(BA61,0)</f>
        <v>33229</v>
      </c>
      <c r="E784" s="270">
        <f>ROUND(BA62,0)</f>
        <v>5841</v>
      </c>
      <c r="F784" s="270">
        <f>ROUND(BA63,0)</f>
        <v>0</v>
      </c>
      <c r="G784" s="270">
        <f>ROUND(BA64,0)</f>
        <v>4368</v>
      </c>
      <c r="H784" s="270">
        <f>ROUND(BA65,0)</f>
        <v>0</v>
      </c>
      <c r="I784" s="270">
        <f>ROUND(BA66,0)</f>
        <v>97826</v>
      </c>
      <c r="J784" s="270">
        <f>ROUND(BA67,0)</f>
        <v>22714</v>
      </c>
      <c r="K784" s="270">
        <f>ROUND(BA68,0)</f>
        <v>0</v>
      </c>
      <c r="L784" s="270">
        <f>ROUND(BA69,0)</f>
        <v>0</v>
      </c>
      <c r="M784" s="270">
        <f>ROUND(BA70,0)</f>
        <v>0</v>
      </c>
      <c r="N784" s="270"/>
      <c r="O784" s="270"/>
      <c r="P784" s="270">
        <f>IF(BA76&gt;0,ROUND(BA76,0),0)</f>
        <v>1170</v>
      </c>
      <c r="Q784" s="270">
        <f>IF(BA77&gt;0,ROUND(BA77,0),0)</f>
        <v>0</v>
      </c>
      <c r="R784" s="270">
        <f>IF(BA78&gt;0,ROUND(BA78,0),0)</f>
        <v>333</v>
      </c>
      <c r="S784" s="270">
        <f>IF(BA79&gt;0,ROUND(BA79,0),0)</f>
        <v>0</v>
      </c>
      <c r="T784" s="272">
        <f>IF(BA80&gt;0,ROUND(BA80,2),0)</f>
        <v>0</v>
      </c>
      <c r="U784" s="270"/>
      <c r="V784" s="271"/>
      <c r="W784" s="270"/>
      <c r="X784" s="270"/>
      <c r="Y784" s="270"/>
      <c r="Z784" s="271"/>
      <c r="AA784" s="271"/>
      <c r="AB784" s="271"/>
      <c r="AC784" s="271"/>
      <c r="AD784" s="271"/>
      <c r="AE784" s="271"/>
      <c r="AF784" s="271"/>
      <c r="AG784" s="271"/>
      <c r="AH784" s="271"/>
      <c r="AI784" s="271"/>
      <c r="AJ784" s="271"/>
      <c r="AK784" s="271"/>
      <c r="AL784" s="271"/>
      <c r="AM784" s="271"/>
      <c r="AN784" s="271"/>
      <c r="AO784" s="271"/>
      <c r="AP784" s="271"/>
      <c r="AQ784" s="271"/>
      <c r="AR784" s="271"/>
      <c r="AS784" s="271"/>
      <c r="AT784" s="271"/>
      <c r="AU784" s="271"/>
      <c r="AV784" s="271"/>
      <c r="AW784" s="271"/>
      <c r="AX784" s="271"/>
      <c r="AY784" s="271"/>
      <c r="AZ784" s="271"/>
      <c r="BA784" s="271"/>
      <c r="BB784" s="271"/>
      <c r="BC784" s="271"/>
      <c r="BD784" s="271"/>
      <c r="BE784" s="271"/>
      <c r="BF784" s="271"/>
      <c r="BG784" s="271"/>
      <c r="BH784" s="271"/>
      <c r="BI784" s="271"/>
      <c r="BJ784" s="271"/>
      <c r="BK784" s="271"/>
      <c r="BL784" s="271"/>
      <c r="BM784" s="271"/>
      <c r="BN784" s="271"/>
      <c r="BO784" s="271"/>
      <c r="BP784" s="271"/>
      <c r="BQ784" s="271"/>
      <c r="BR784" s="271"/>
      <c r="BS784" s="271"/>
      <c r="BT784" s="271"/>
      <c r="BU784" s="271"/>
      <c r="BV784" s="271"/>
      <c r="BW784" s="271"/>
      <c r="BX784" s="271"/>
      <c r="BY784" s="271"/>
      <c r="BZ784" s="271"/>
      <c r="CA784" s="271"/>
      <c r="CB784" s="271"/>
      <c r="CC784" s="271"/>
      <c r="CD784" s="271"/>
      <c r="CE784" s="271"/>
    </row>
    <row r="785" spans="1:83" ht="12.65" customHeight="1">
      <c r="A785" s="209" t="e">
        <f>RIGHT($C$83,3)&amp;"*"&amp;RIGHT($C$82,4)&amp;"*"&amp;BB$55&amp;"*"&amp;"A"</f>
        <v>#VALUE!</v>
      </c>
      <c r="B785" s="270"/>
      <c r="C785" s="272">
        <f>ROUND(BB60,2)</f>
        <v>2.66</v>
      </c>
      <c r="D785" s="270">
        <f>ROUND(BB61,0)</f>
        <v>92013</v>
      </c>
      <c r="E785" s="270">
        <f>ROUND(BB62,0)</f>
        <v>16175</v>
      </c>
      <c r="F785" s="270">
        <f>ROUND(BB63,0)</f>
        <v>0</v>
      </c>
      <c r="G785" s="270">
        <f>ROUND(BB64,0)</f>
        <v>725</v>
      </c>
      <c r="H785" s="270">
        <f>ROUND(BB65,0)</f>
        <v>301</v>
      </c>
      <c r="I785" s="270">
        <f>ROUND(BB66,0)</f>
        <v>1765</v>
      </c>
      <c r="J785" s="270">
        <f>ROUND(BB67,0)</f>
        <v>6853</v>
      </c>
      <c r="K785" s="270">
        <f>ROUND(BB68,0)</f>
        <v>0</v>
      </c>
      <c r="L785" s="270">
        <f>ROUND(BB69,0)</f>
        <v>148</v>
      </c>
      <c r="M785" s="270">
        <f>ROUND(BB70,0)</f>
        <v>0</v>
      </c>
      <c r="N785" s="270"/>
      <c r="O785" s="270"/>
      <c r="P785" s="270">
        <f>IF(BB76&gt;0,ROUND(BB76,0),0)</f>
        <v>353</v>
      </c>
      <c r="Q785" s="270">
        <f>IF(BB77&gt;0,ROUND(BB77,0),0)</f>
        <v>0</v>
      </c>
      <c r="R785" s="270">
        <f>IF(BB78&gt;0,ROUND(BB78,0),0)</f>
        <v>100</v>
      </c>
      <c r="S785" s="270">
        <f>IF(BB79&gt;0,ROUND(BB79,0),0)</f>
        <v>0</v>
      </c>
      <c r="T785" s="272">
        <f>IF(BB80&gt;0,ROUND(BB80,2),0)</f>
        <v>0</v>
      </c>
      <c r="U785" s="270"/>
      <c r="V785" s="271"/>
      <c r="W785" s="270"/>
      <c r="X785" s="270"/>
      <c r="Y785" s="270"/>
      <c r="Z785" s="271"/>
      <c r="AA785" s="271"/>
      <c r="AB785" s="271"/>
      <c r="AC785" s="271"/>
      <c r="AD785" s="271"/>
      <c r="AE785" s="271"/>
      <c r="AF785" s="271"/>
      <c r="AG785" s="271"/>
      <c r="AH785" s="271"/>
      <c r="AI785" s="271"/>
      <c r="AJ785" s="271"/>
      <c r="AK785" s="271"/>
      <c r="AL785" s="271"/>
      <c r="AM785" s="271"/>
      <c r="AN785" s="271"/>
      <c r="AO785" s="271"/>
      <c r="AP785" s="271"/>
      <c r="AQ785" s="271"/>
      <c r="AR785" s="271"/>
      <c r="AS785" s="271"/>
      <c r="AT785" s="271"/>
      <c r="AU785" s="271"/>
      <c r="AV785" s="271"/>
      <c r="AW785" s="271"/>
      <c r="AX785" s="271"/>
      <c r="AY785" s="271"/>
      <c r="AZ785" s="271"/>
      <c r="BA785" s="271"/>
      <c r="BB785" s="271"/>
      <c r="BC785" s="271"/>
      <c r="BD785" s="271"/>
      <c r="BE785" s="271"/>
      <c r="BF785" s="271"/>
      <c r="BG785" s="271"/>
      <c r="BH785" s="271"/>
      <c r="BI785" s="271"/>
      <c r="BJ785" s="271"/>
      <c r="BK785" s="271"/>
      <c r="BL785" s="271"/>
      <c r="BM785" s="271"/>
      <c r="BN785" s="271"/>
      <c r="BO785" s="271"/>
      <c r="BP785" s="271"/>
      <c r="BQ785" s="271"/>
      <c r="BR785" s="271"/>
      <c r="BS785" s="271"/>
      <c r="BT785" s="271"/>
      <c r="BU785" s="271"/>
      <c r="BV785" s="271"/>
      <c r="BW785" s="271"/>
      <c r="BX785" s="271"/>
      <c r="BY785" s="271"/>
      <c r="BZ785" s="271"/>
      <c r="CA785" s="271"/>
      <c r="CB785" s="271"/>
      <c r="CC785" s="271"/>
      <c r="CD785" s="271"/>
      <c r="CE785" s="271"/>
    </row>
    <row r="786" spans="1:83" ht="12.65" customHeight="1">
      <c r="A786" s="209" t="e">
        <f>RIGHT($C$83,3)&amp;"*"&amp;RIGHT($C$82,4)&amp;"*"&amp;BC$55&amp;"*"&amp;"A"</f>
        <v>#VALUE!</v>
      </c>
      <c r="B786" s="270"/>
      <c r="C786" s="272">
        <f>ROUND(BC60,2)</f>
        <v>0</v>
      </c>
      <c r="D786" s="270">
        <f>ROUND(BC61,0)</f>
        <v>0</v>
      </c>
      <c r="E786" s="270">
        <f>ROUND(BC62,0)</f>
        <v>0</v>
      </c>
      <c r="F786" s="270">
        <f>ROUND(BC63,0)</f>
        <v>0</v>
      </c>
      <c r="G786" s="270">
        <f>ROUND(BC64,0)</f>
        <v>0</v>
      </c>
      <c r="H786" s="270">
        <f>ROUND(BC65,0)</f>
        <v>0</v>
      </c>
      <c r="I786" s="270">
        <f>ROUND(BC66,0)</f>
        <v>0</v>
      </c>
      <c r="J786" s="270">
        <f>ROUND(BC67,0)</f>
        <v>0</v>
      </c>
      <c r="K786" s="270">
        <f>ROUND(BC68,0)</f>
        <v>0</v>
      </c>
      <c r="L786" s="270">
        <f>ROUND(BC69,0)</f>
        <v>0</v>
      </c>
      <c r="M786" s="270">
        <f>ROUND(BC70,0)</f>
        <v>0</v>
      </c>
      <c r="N786" s="270"/>
      <c r="O786" s="270"/>
      <c r="P786" s="270">
        <f>IF(BC76&gt;0,ROUND(BC76,0),0)</f>
        <v>0</v>
      </c>
      <c r="Q786" s="270">
        <f>IF(BC77&gt;0,ROUND(BC77,0),0)</f>
        <v>0</v>
      </c>
      <c r="R786" s="270">
        <f>IF(BC78&gt;0,ROUND(BC78,0),0)</f>
        <v>0</v>
      </c>
      <c r="S786" s="270">
        <f>IF(BC79&gt;0,ROUND(BC79,0),0)</f>
        <v>0</v>
      </c>
      <c r="T786" s="272">
        <f>IF(BC80&gt;0,ROUND(BC80,2),0)</f>
        <v>0</v>
      </c>
      <c r="U786" s="270"/>
      <c r="V786" s="271"/>
      <c r="W786" s="270"/>
      <c r="X786" s="270"/>
      <c r="Y786" s="270"/>
      <c r="Z786" s="271"/>
      <c r="AA786" s="271"/>
      <c r="AB786" s="271"/>
      <c r="AC786" s="271"/>
      <c r="AD786" s="271"/>
      <c r="AE786" s="271"/>
      <c r="AF786" s="271"/>
      <c r="AG786" s="271"/>
      <c r="AH786" s="271"/>
      <c r="AI786" s="271"/>
      <c r="AJ786" s="271"/>
      <c r="AK786" s="271"/>
      <c r="AL786" s="271"/>
      <c r="AM786" s="271"/>
      <c r="AN786" s="271"/>
      <c r="AO786" s="271"/>
      <c r="AP786" s="271"/>
      <c r="AQ786" s="271"/>
      <c r="AR786" s="271"/>
      <c r="AS786" s="271"/>
      <c r="AT786" s="271"/>
      <c r="AU786" s="271"/>
      <c r="AV786" s="271"/>
      <c r="AW786" s="271"/>
      <c r="AX786" s="271"/>
      <c r="AY786" s="271"/>
      <c r="AZ786" s="271"/>
      <c r="BA786" s="271"/>
      <c r="BB786" s="271"/>
      <c r="BC786" s="271"/>
      <c r="BD786" s="271"/>
      <c r="BE786" s="271"/>
      <c r="BF786" s="271"/>
      <c r="BG786" s="271"/>
      <c r="BH786" s="271"/>
      <c r="BI786" s="271"/>
      <c r="BJ786" s="271"/>
      <c r="BK786" s="271"/>
      <c r="BL786" s="271"/>
      <c r="BM786" s="271"/>
      <c r="BN786" s="271"/>
      <c r="BO786" s="271"/>
      <c r="BP786" s="271"/>
      <c r="BQ786" s="271"/>
      <c r="BR786" s="271"/>
      <c r="BS786" s="271"/>
      <c r="BT786" s="271"/>
      <c r="BU786" s="271"/>
      <c r="BV786" s="271"/>
      <c r="BW786" s="271"/>
      <c r="BX786" s="271"/>
      <c r="BY786" s="271"/>
      <c r="BZ786" s="271"/>
      <c r="CA786" s="271"/>
      <c r="CB786" s="271"/>
      <c r="CC786" s="271"/>
      <c r="CD786" s="271"/>
      <c r="CE786" s="271"/>
    </row>
    <row r="787" spans="1:83" ht="12.65" customHeight="1">
      <c r="A787" s="209" t="e">
        <f>RIGHT($C$83,3)&amp;"*"&amp;RIGHT($C$82,4)&amp;"*"&amp;BD$55&amp;"*"&amp;"A"</f>
        <v>#VALUE!</v>
      </c>
      <c r="B787" s="270"/>
      <c r="C787" s="272">
        <f>ROUND(BD60,2)</f>
        <v>1.51</v>
      </c>
      <c r="D787" s="270">
        <f>ROUND(BD61,0)</f>
        <v>60883</v>
      </c>
      <c r="E787" s="270">
        <f>ROUND(BD62,0)</f>
        <v>10703</v>
      </c>
      <c r="F787" s="270">
        <f>ROUND(BD63,0)</f>
        <v>0</v>
      </c>
      <c r="G787" s="270">
        <f>ROUND(BD64,0)</f>
        <v>35515</v>
      </c>
      <c r="H787" s="270">
        <f>ROUND(BD65,0)</f>
        <v>0</v>
      </c>
      <c r="I787" s="270">
        <f>ROUND(BD66,0)</f>
        <v>-2575</v>
      </c>
      <c r="J787" s="270">
        <f>ROUND(BD67,0)</f>
        <v>0</v>
      </c>
      <c r="K787" s="270">
        <f>ROUND(BD68,0)</f>
        <v>0</v>
      </c>
      <c r="L787" s="270">
        <f>ROUND(BD69,0)</f>
        <v>1650</v>
      </c>
      <c r="M787" s="270">
        <f>ROUND(BD70,0)</f>
        <v>0</v>
      </c>
      <c r="N787" s="270"/>
      <c r="O787" s="270"/>
      <c r="P787" s="270">
        <f>IF(BD76&gt;0,ROUND(BD76,0),0)</f>
        <v>0</v>
      </c>
      <c r="Q787" s="270">
        <f>IF(BD77&gt;0,ROUND(BD77,0),0)</f>
        <v>0</v>
      </c>
      <c r="R787" s="270">
        <f>IF(BD78&gt;0,ROUND(BD78,0),0)</f>
        <v>0</v>
      </c>
      <c r="S787" s="270">
        <f>IF(BD79&gt;0,ROUND(BD79,0),0)</f>
        <v>0</v>
      </c>
      <c r="T787" s="272">
        <f>IF(BD80&gt;0,ROUND(BD80,2),0)</f>
        <v>0</v>
      </c>
      <c r="U787" s="270"/>
      <c r="V787" s="271"/>
      <c r="W787" s="270"/>
      <c r="X787" s="270"/>
      <c r="Y787" s="270"/>
      <c r="Z787" s="271"/>
      <c r="AA787" s="271"/>
      <c r="AB787" s="271"/>
      <c r="AC787" s="271"/>
      <c r="AD787" s="271"/>
      <c r="AE787" s="271"/>
      <c r="AF787" s="271"/>
      <c r="AG787" s="271"/>
      <c r="AH787" s="271"/>
      <c r="AI787" s="271"/>
      <c r="AJ787" s="271"/>
      <c r="AK787" s="271"/>
      <c r="AL787" s="271"/>
      <c r="AM787" s="271"/>
      <c r="AN787" s="271"/>
      <c r="AO787" s="271"/>
      <c r="AP787" s="271"/>
      <c r="AQ787" s="271"/>
      <c r="AR787" s="271"/>
      <c r="AS787" s="271"/>
      <c r="AT787" s="271"/>
      <c r="AU787" s="271"/>
      <c r="AV787" s="271"/>
      <c r="AW787" s="271"/>
      <c r="AX787" s="271"/>
      <c r="AY787" s="271"/>
      <c r="AZ787" s="271"/>
      <c r="BA787" s="271"/>
      <c r="BB787" s="271"/>
      <c r="BC787" s="271"/>
      <c r="BD787" s="271"/>
      <c r="BE787" s="271"/>
      <c r="BF787" s="271"/>
      <c r="BG787" s="271"/>
      <c r="BH787" s="271"/>
      <c r="BI787" s="271"/>
      <c r="BJ787" s="271"/>
      <c r="BK787" s="271"/>
      <c r="BL787" s="271"/>
      <c r="BM787" s="271"/>
      <c r="BN787" s="271"/>
      <c r="BO787" s="271"/>
      <c r="BP787" s="271"/>
      <c r="BQ787" s="271"/>
      <c r="BR787" s="271"/>
      <c r="BS787" s="271"/>
      <c r="BT787" s="271"/>
      <c r="BU787" s="271"/>
      <c r="BV787" s="271"/>
      <c r="BW787" s="271"/>
      <c r="BX787" s="271"/>
      <c r="BY787" s="271"/>
      <c r="BZ787" s="271"/>
      <c r="CA787" s="271"/>
      <c r="CB787" s="271"/>
      <c r="CC787" s="271"/>
      <c r="CD787" s="271"/>
      <c r="CE787" s="271"/>
    </row>
    <row r="788" spans="1:83" ht="12.65" customHeight="1">
      <c r="A788" s="209" t="e">
        <f>RIGHT($C$83,3)&amp;"*"&amp;RIGHT($C$82,4)&amp;"*"&amp;BE$55&amp;"*"&amp;"A"</f>
        <v>#VALUE!</v>
      </c>
      <c r="B788" s="270">
        <f>ROUND(BE59,0)</f>
        <v>61170</v>
      </c>
      <c r="C788" s="272">
        <f>ROUND(BE60,2)</f>
        <v>3.14</v>
      </c>
      <c r="D788" s="270">
        <f>ROUND(BE61,0)</f>
        <v>122878</v>
      </c>
      <c r="E788" s="270">
        <f>ROUND(BE62,0)</f>
        <v>21601</v>
      </c>
      <c r="F788" s="270">
        <f>ROUND(BE63,0)</f>
        <v>0</v>
      </c>
      <c r="G788" s="270">
        <f>ROUND(BE64,0)</f>
        <v>14983</v>
      </c>
      <c r="H788" s="270">
        <f>ROUND(BE65,0)</f>
        <v>260953</v>
      </c>
      <c r="I788" s="270">
        <f>ROUND(BE66,0)</f>
        <v>107017</v>
      </c>
      <c r="J788" s="270">
        <f>ROUND(BE67,0)</f>
        <v>364419</v>
      </c>
      <c r="K788" s="270">
        <f>ROUND(BE68,0)</f>
        <v>1200</v>
      </c>
      <c r="L788" s="270">
        <f>ROUND(BE69,0)</f>
        <v>35</v>
      </c>
      <c r="M788" s="270">
        <f>ROUND(BE70,0)</f>
        <v>0</v>
      </c>
      <c r="N788" s="270"/>
      <c r="O788" s="270"/>
      <c r="P788" s="270">
        <f>IF(BE76&gt;0,ROUND(BE76,0),0)</f>
        <v>18771</v>
      </c>
      <c r="Q788" s="270">
        <f>IF(BE77&gt;0,ROUND(BE77,0),0)</f>
        <v>0</v>
      </c>
      <c r="R788" s="270">
        <f>IF(BE78&gt;0,ROUND(BE78,0),0)</f>
        <v>0</v>
      </c>
      <c r="S788" s="270">
        <f>IF(BE79&gt;0,ROUND(BE79,0),0)</f>
        <v>0</v>
      </c>
      <c r="T788" s="272">
        <f>IF(BE80&gt;0,ROUND(BE80,2),0)</f>
        <v>0</v>
      </c>
      <c r="U788" s="270"/>
      <c r="V788" s="271"/>
      <c r="W788" s="270"/>
      <c r="X788" s="270"/>
      <c r="Y788" s="270"/>
      <c r="Z788" s="271"/>
      <c r="AA788" s="271"/>
      <c r="AB788" s="271"/>
      <c r="AC788" s="271"/>
      <c r="AD788" s="271"/>
      <c r="AE788" s="271"/>
      <c r="AF788" s="271"/>
      <c r="AG788" s="271"/>
      <c r="AH788" s="271"/>
      <c r="AI788" s="271"/>
      <c r="AJ788" s="271"/>
      <c r="AK788" s="271"/>
      <c r="AL788" s="271"/>
      <c r="AM788" s="271"/>
      <c r="AN788" s="271"/>
      <c r="AO788" s="271"/>
      <c r="AP788" s="271"/>
      <c r="AQ788" s="271"/>
      <c r="AR788" s="271"/>
      <c r="AS788" s="271"/>
      <c r="AT788" s="271"/>
      <c r="AU788" s="271"/>
      <c r="AV788" s="271"/>
      <c r="AW788" s="271"/>
      <c r="AX788" s="271"/>
      <c r="AY788" s="271"/>
      <c r="AZ788" s="271"/>
      <c r="BA788" s="271"/>
      <c r="BB788" s="271"/>
      <c r="BC788" s="271"/>
      <c r="BD788" s="271"/>
      <c r="BE788" s="271"/>
      <c r="BF788" s="271"/>
      <c r="BG788" s="271"/>
      <c r="BH788" s="271"/>
      <c r="BI788" s="271"/>
      <c r="BJ788" s="271"/>
      <c r="BK788" s="271"/>
      <c r="BL788" s="271"/>
      <c r="BM788" s="271"/>
      <c r="BN788" s="271"/>
      <c r="BO788" s="271"/>
      <c r="BP788" s="271"/>
      <c r="BQ788" s="271"/>
      <c r="BR788" s="271"/>
      <c r="BS788" s="271"/>
      <c r="BT788" s="271"/>
      <c r="BU788" s="271"/>
      <c r="BV788" s="271"/>
      <c r="BW788" s="271"/>
      <c r="BX788" s="271"/>
      <c r="BY788" s="271"/>
      <c r="BZ788" s="271"/>
      <c r="CA788" s="271"/>
      <c r="CB788" s="271"/>
      <c r="CC788" s="271"/>
      <c r="CD788" s="271"/>
      <c r="CE788" s="271"/>
    </row>
    <row r="789" spans="1:83" ht="12.65" customHeight="1">
      <c r="A789" s="209" t="e">
        <f>RIGHT($C$83,3)&amp;"*"&amp;RIGHT($C$82,4)&amp;"*"&amp;BF$55&amp;"*"&amp;"A"</f>
        <v>#VALUE!</v>
      </c>
      <c r="B789" s="270"/>
      <c r="C789" s="272">
        <f>ROUND(BF60,2)</f>
        <v>8.33</v>
      </c>
      <c r="D789" s="270">
        <f>ROUND(BF61,0)</f>
        <v>249245</v>
      </c>
      <c r="E789" s="270">
        <f>ROUND(BF62,0)</f>
        <v>43815</v>
      </c>
      <c r="F789" s="270">
        <f>ROUND(BF63,0)</f>
        <v>0</v>
      </c>
      <c r="G789" s="270">
        <f>ROUND(BF64,0)</f>
        <v>37460</v>
      </c>
      <c r="H789" s="270">
        <f>ROUND(BF65,0)</f>
        <v>0</v>
      </c>
      <c r="I789" s="270">
        <f>ROUND(BF66,0)</f>
        <v>2729</v>
      </c>
      <c r="J789" s="270">
        <f>ROUND(BF67,0)</f>
        <v>76879</v>
      </c>
      <c r="K789" s="270">
        <f>ROUND(BF68,0)</f>
        <v>0</v>
      </c>
      <c r="L789" s="270">
        <f>ROUND(BF69,0)</f>
        <v>1911</v>
      </c>
      <c r="M789" s="270">
        <f>ROUND(BF70,0)</f>
        <v>0</v>
      </c>
      <c r="N789" s="270"/>
      <c r="O789" s="270"/>
      <c r="P789" s="270">
        <f>IF(BF76&gt;0,ROUND(BF76,0),0)</f>
        <v>3960</v>
      </c>
      <c r="Q789" s="270">
        <f>IF(BF77&gt;0,ROUND(BF77,0),0)</f>
        <v>0</v>
      </c>
      <c r="R789" s="270">
        <f>IF(BF78&gt;0,ROUND(BF78,0),0)</f>
        <v>0</v>
      </c>
      <c r="S789" s="270">
        <f>IF(BF79&gt;0,ROUND(BF79,0),0)</f>
        <v>0</v>
      </c>
      <c r="T789" s="272">
        <f>IF(BF80&gt;0,ROUND(BF80,2),0)</f>
        <v>0</v>
      </c>
      <c r="U789" s="270"/>
      <c r="V789" s="271"/>
      <c r="W789" s="270"/>
      <c r="X789" s="270"/>
      <c r="Y789" s="270"/>
      <c r="Z789" s="271"/>
      <c r="AA789" s="271"/>
      <c r="AB789" s="271"/>
      <c r="AC789" s="271"/>
      <c r="AD789" s="271"/>
      <c r="AE789" s="271"/>
      <c r="AF789" s="271"/>
      <c r="AG789" s="271"/>
      <c r="AH789" s="271"/>
      <c r="AI789" s="271"/>
      <c r="AJ789" s="271"/>
      <c r="AK789" s="271"/>
      <c r="AL789" s="271"/>
      <c r="AM789" s="271"/>
      <c r="AN789" s="271"/>
      <c r="AO789" s="271"/>
      <c r="AP789" s="271"/>
      <c r="AQ789" s="271"/>
      <c r="AR789" s="271"/>
      <c r="AS789" s="271"/>
      <c r="AT789" s="271"/>
      <c r="AU789" s="271"/>
      <c r="AV789" s="271"/>
      <c r="AW789" s="271"/>
      <c r="AX789" s="271"/>
      <c r="AY789" s="271"/>
      <c r="AZ789" s="271"/>
      <c r="BA789" s="271"/>
      <c r="BB789" s="271"/>
      <c r="BC789" s="271"/>
      <c r="BD789" s="271"/>
      <c r="BE789" s="271"/>
      <c r="BF789" s="271"/>
      <c r="BG789" s="271"/>
      <c r="BH789" s="271"/>
      <c r="BI789" s="271"/>
      <c r="BJ789" s="271"/>
      <c r="BK789" s="271"/>
      <c r="BL789" s="271"/>
      <c r="BM789" s="271"/>
      <c r="BN789" s="271"/>
      <c r="BO789" s="271"/>
      <c r="BP789" s="271"/>
      <c r="BQ789" s="271"/>
      <c r="BR789" s="271"/>
      <c r="BS789" s="271"/>
      <c r="BT789" s="271"/>
      <c r="BU789" s="271"/>
      <c r="BV789" s="271"/>
      <c r="BW789" s="271"/>
      <c r="BX789" s="271"/>
      <c r="BY789" s="271"/>
      <c r="BZ789" s="271"/>
      <c r="CA789" s="271"/>
      <c r="CB789" s="271"/>
      <c r="CC789" s="271"/>
      <c r="CD789" s="271"/>
      <c r="CE789" s="271"/>
    </row>
    <row r="790" spans="1:83" ht="12.65" customHeight="1">
      <c r="A790" s="209" t="e">
        <f>RIGHT($C$83,3)&amp;"*"&amp;RIGHT($C$82,4)&amp;"*"&amp;BG$55&amp;"*"&amp;"A"</f>
        <v>#VALUE!</v>
      </c>
      <c r="B790" s="270"/>
      <c r="C790" s="272">
        <f>ROUND(BG60,2)</f>
        <v>0</v>
      </c>
      <c r="D790" s="270">
        <f>ROUND(BG61,0)</f>
        <v>0</v>
      </c>
      <c r="E790" s="270">
        <f>ROUND(BG62,0)</f>
        <v>0</v>
      </c>
      <c r="F790" s="270">
        <f>ROUND(BG63,0)</f>
        <v>0</v>
      </c>
      <c r="G790" s="270">
        <f>ROUND(BG64,0)</f>
        <v>0</v>
      </c>
      <c r="H790" s="270">
        <f>ROUND(BG65,0)</f>
        <v>0</v>
      </c>
      <c r="I790" s="270">
        <f>ROUND(BG66,0)</f>
        <v>0</v>
      </c>
      <c r="J790" s="270">
        <f>ROUND(BG67,0)</f>
        <v>0</v>
      </c>
      <c r="K790" s="270">
        <f>ROUND(BG68,0)</f>
        <v>0</v>
      </c>
      <c r="L790" s="270">
        <f>ROUND(BG69,0)</f>
        <v>0</v>
      </c>
      <c r="M790" s="270">
        <f>ROUND(BG70,0)</f>
        <v>0</v>
      </c>
      <c r="N790" s="270"/>
      <c r="O790" s="270"/>
      <c r="P790" s="270">
        <f>IF(BG76&gt;0,ROUND(BG76,0),0)</f>
        <v>0</v>
      </c>
      <c r="Q790" s="270">
        <f>IF(BG77&gt;0,ROUND(BG77,0),0)</f>
        <v>0</v>
      </c>
      <c r="R790" s="270">
        <f>IF(BG78&gt;0,ROUND(BG78,0),0)</f>
        <v>0</v>
      </c>
      <c r="S790" s="270">
        <f>IF(BG79&gt;0,ROUND(BG79,0),0)</f>
        <v>0</v>
      </c>
      <c r="T790" s="272">
        <f>IF(BG80&gt;0,ROUND(BG80,2),0)</f>
        <v>0</v>
      </c>
      <c r="U790" s="270"/>
      <c r="V790" s="271"/>
      <c r="W790" s="270"/>
      <c r="X790" s="270"/>
      <c r="Y790" s="270"/>
      <c r="Z790" s="271"/>
      <c r="AA790" s="271"/>
      <c r="AB790" s="271"/>
      <c r="AC790" s="271"/>
      <c r="AD790" s="271"/>
      <c r="AE790" s="271"/>
      <c r="AF790" s="271"/>
      <c r="AG790" s="271"/>
      <c r="AH790" s="271"/>
      <c r="AI790" s="271"/>
      <c r="AJ790" s="271"/>
      <c r="AK790" s="271"/>
      <c r="AL790" s="271"/>
      <c r="AM790" s="271"/>
      <c r="AN790" s="271"/>
      <c r="AO790" s="271"/>
      <c r="AP790" s="271"/>
      <c r="AQ790" s="271"/>
      <c r="AR790" s="271"/>
      <c r="AS790" s="271"/>
      <c r="AT790" s="271"/>
      <c r="AU790" s="271"/>
      <c r="AV790" s="271"/>
      <c r="AW790" s="271"/>
      <c r="AX790" s="271"/>
      <c r="AY790" s="271"/>
      <c r="AZ790" s="271"/>
      <c r="BA790" s="271"/>
      <c r="BB790" s="271"/>
      <c r="BC790" s="271"/>
      <c r="BD790" s="271"/>
      <c r="BE790" s="271"/>
      <c r="BF790" s="271"/>
      <c r="BG790" s="271"/>
      <c r="BH790" s="271"/>
      <c r="BI790" s="271"/>
      <c r="BJ790" s="271"/>
      <c r="BK790" s="271"/>
      <c r="BL790" s="271"/>
      <c r="BM790" s="271"/>
      <c r="BN790" s="271"/>
      <c r="BO790" s="271"/>
      <c r="BP790" s="271"/>
      <c r="BQ790" s="271"/>
      <c r="BR790" s="271"/>
      <c r="BS790" s="271"/>
      <c r="BT790" s="271"/>
      <c r="BU790" s="271"/>
      <c r="BV790" s="271"/>
      <c r="BW790" s="271"/>
      <c r="BX790" s="271"/>
      <c r="BY790" s="271"/>
      <c r="BZ790" s="271"/>
      <c r="CA790" s="271"/>
      <c r="CB790" s="271"/>
      <c r="CC790" s="271"/>
      <c r="CD790" s="271"/>
      <c r="CE790" s="271"/>
    </row>
    <row r="791" spans="1:83" ht="12.65" customHeight="1">
      <c r="A791" s="209" t="e">
        <f>RIGHT($C$83,3)&amp;"*"&amp;RIGHT($C$82,4)&amp;"*"&amp;BH$55&amp;"*"&amp;"A"</f>
        <v>#VALUE!</v>
      </c>
      <c r="B791" s="270"/>
      <c r="C791" s="272">
        <f>ROUND(BH60,2)</f>
        <v>2.44</v>
      </c>
      <c r="D791" s="270">
        <f>ROUND(BH61,0)</f>
        <v>165511</v>
      </c>
      <c r="E791" s="270">
        <f>ROUND(BH62,0)</f>
        <v>29095</v>
      </c>
      <c r="F791" s="270">
        <f>ROUND(BH63,0)</f>
        <v>0</v>
      </c>
      <c r="G791" s="270">
        <f>ROUND(BH64,0)</f>
        <v>186130</v>
      </c>
      <c r="H791" s="270">
        <f>ROUND(BH65,0)</f>
        <v>82004</v>
      </c>
      <c r="I791" s="270">
        <f>ROUND(BH66,0)</f>
        <v>352661</v>
      </c>
      <c r="J791" s="270">
        <f>ROUND(BH67,0)</f>
        <v>6504</v>
      </c>
      <c r="K791" s="270">
        <f>ROUND(BH68,0)</f>
        <v>706</v>
      </c>
      <c r="L791" s="270">
        <f>ROUND(BH69,0)</f>
        <v>12823</v>
      </c>
      <c r="M791" s="270">
        <f>ROUND(BH70,0)</f>
        <v>0</v>
      </c>
      <c r="N791" s="270"/>
      <c r="O791" s="270"/>
      <c r="P791" s="270">
        <f>IF(BH76&gt;0,ROUND(BH76,0),0)</f>
        <v>335</v>
      </c>
      <c r="Q791" s="270">
        <f>IF(BH77&gt;0,ROUND(BH77,0),0)</f>
        <v>0</v>
      </c>
      <c r="R791" s="270">
        <f>IF(BH78&gt;0,ROUND(BH78,0),0)</f>
        <v>95</v>
      </c>
      <c r="S791" s="270">
        <f>IF(BH79&gt;0,ROUND(BH79,0),0)</f>
        <v>0</v>
      </c>
      <c r="T791" s="272">
        <f>IF(BH80&gt;0,ROUND(BH80,2),0)</f>
        <v>0</v>
      </c>
      <c r="U791" s="270"/>
      <c r="V791" s="271"/>
      <c r="W791" s="270"/>
      <c r="X791" s="270"/>
      <c r="Y791" s="270"/>
      <c r="Z791" s="271"/>
      <c r="AA791" s="271"/>
      <c r="AB791" s="271"/>
      <c r="AC791" s="271"/>
      <c r="AD791" s="271"/>
      <c r="AE791" s="271"/>
      <c r="AF791" s="271"/>
      <c r="AG791" s="271"/>
      <c r="AH791" s="271"/>
      <c r="AI791" s="271"/>
      <c r="AJ791" s="271"/>
      <c r="AK791" s="271"/>
      <c r="AL791" s="271"/>
      <c r="AM791" s="271"/>
      <c r="AN791" s="271"/>
      <c r="AO791" s="271"/>
      <c r="AP791" s="271"/>
      <c r="AQ791" s="271"/>
      <c r="AR791" s="271"/>
      <c r="AS791" s="271"/>
      <c r="AT791" s="271"/>
      <c r="AU791" s="271"/>
      <c r="AV791" s="271"/>
      <c r="AW791" s="271"/>
      <c r="AX791" s="271"/>
      <c r="AY791" s="271"/>
      <c r="AZ791" s="271"/>
      <c r="BA791" s="271"/>
      <c r="BB791" s="271"/>
      <c r="BC791" s="271"/>
      <c r="BD791" s="271"/>
      <c r="BE791" s="271"/>
      <c r="BF791" s="271"/>
      <c r="BG791" s="271"/>
      <c r="BH791" s="271"/>
      <c r="BI791" s="271"/>
      <c r="BJ791" s="271"/>
      <c r="BK791" s="271"/>
      <c r="BL791" s="271"/>
      <c r="BM791" s="271"/>
      <c r="BN791" s="271"/>
      <c r="BO791" s="271"/>
      <c r="BP791" s="271"/>
      <c r="BQ791" s="271"/>
      <c r="BR791" s="271"/>
      <c r="BS791" s="271"/>
      <c r="BT791" s="271"/>
      <c r="BU791" s="271"/>
      <c r="BV791" s="271"/>
      <c r="BW791" s="271"/>
      <c r="BX791" s="271"/>
      <c r="BY791" s="271"/>
      <c r="BZ791" s="271"/>
      <c r="CA791" s="271"/>
      <c r="CB791" s="271"/>
      <c r="CC791" s="271"/>
      <c r="CD791" s="271"/>
      <c r="CE791" s="271"/>
    </row>
    <row r="792" spans="1:83" ht="12.65" customHeight="1">
      <c r="A792" s="209" t="e">
        <f>RIGHT($C$83,3)&amp;"*"&amp;RIGHT($C$82,4)&amp;"*"&amp;BI$55&amp;"*"&amp;"A"</f>
        <v>#VALUE!</v>
      </c>
      <c r="B792" s="270"/>
      <c r="C792" s="272">
        <f>ROUND(BI60,2)</f>
        <v>0</v>
      </c>
      <c r="D792" s="270">
        <f>ROUND(BI61,0)</f>
        <v>0</v>
      </c>
      <c r="E792" s="270">
        <f>ROUND(BI62,0)</f>
        <v>0</v>
      </c>
      <c r="F792" s="270">
        <f>ROUND(BI63,0)</f>
        <v>0</v>
      </c>
      <c r="G792" s="270">
        <f>ROUND(BI64,0)</f>
        <v>0</v>
      </c>
      <c r="H792" s="270">
        <f>ROUND(BI65,0)</f>
        <v>0</v>
      </c>
      <c r="I792" s="270">
        <f>ROUND(BI66,0)</f>
        <v>0</v>
      </c>
      <c r="J792" s="270">
        <f>ROUND(BI67,0)</f>
        <v>0</v>
      </c>
      <c r="K792" s="270">
        <f>ROUND(BI68,0)</f>
        <v>0</v>
      </c>
      <c r="L792" s="270">
        <f>ROUND(BI69,0)</f>
        <v>0</v>
      </c>
      <c r="M792" s="270">
        <f>ROUND(BI70,0)</f>
        <v>0</v>
      </c>
      <c r="N792" s="270"/>
      <c r="O792" s="270"/>
      <c r="P792" s="270">
        <f>IF(BI76&gt;0,ROUND(BI76,0),0)</f>
        <v>0</v>
      </c>
      <c r="Q792" s="270">
        <f>IF(BI77&gt;0,ROUND(BI77,0),0)</f>
        <v>0</v>
      </c>
      <c r="R792" s="270">
        <f>IF(BI78&gt;0,ROUND(BI78,0),0)</f>
        <v>0</v>
      </c>
      <c r="S792" s="270">
        <f>IF(BI79&gt;0,ROUND(BI79,0),0)</f>
        <v>0</v>
      </c>
      <c r="T792" s="272">
        <f>IF(BI80&gt;0,ROUND(BI80,2),0)</f>
        <v>0</v>
      </c>
      <c r="U792" s="270"/>
      <c r="V792" s="271"/>
      <c r="W792" s="270"/>
      <c r="X792" s="270"/>
      <c r="Y792" s="270"/>
      <c r="Z792" s="271"/>
      <c r="AA792" s="271"/>
      <c r="AB792" s="271"/>
      <c r="AC792" s="271"/>
      <c r="AD792" s="271"/>
      <c r="AE792" s="271"/>
      <c r="AF792" s="271"/>
      <c r="AG792" s="271"/>
      <c r="AH792" s="271"/>
      <c r="AI792" s="271"/>
      <c r="AJ792" s="271"/>
      <c r="AK792" s="271"/>
      <c r="AL792" s="271"/>
      <c r="AM792" s="271"/>
      <c r="AN792" s="271"/>
      <c r="AO792" s="271"/>
      <c r="AP792" s="271"/>
      <c r="AQ792" s="271"/>
      <c r="AR792" s="271"/>
      <c r="AS792" s="271"/>
      <c r="AT792" s="271"/>
      <c r="AU792" s="271"/>
      <c r="AV792" s="271"/>
      <c r="AW792" s="271"/>
      <c r="AX792" s="271"/>
      <c r="AY792" s="271"/>
      <c r="AZ792" s="271"/>
      <c r="BA792" s="271"/>
      <c r="BB792" s="271"/>
      <c r="BC792" s="271"/>
      <c r="BD792" s="271"/>
      <c r="BE792" s="271"/>
      <c r="BF792" s="271"/>
      <c r="BG792" s="271"/>
      <c r="BH792" s="271"/>
      <c r="BI792" s="271"/>
      <c r="BJ792" s="271"/>
      <c r="BK792" s="271"/>
      <c r="BL792" s="271"/>
      <c r="BM792" s="271"/>
      <c r="BN792" s="271"/>
      <c r="BO792" s="271"/>
      <c r="BP792" s="271"/>
      <c r="BQ792" s="271"/>
      <c r="BR792" s="271"/>
      <c r="BS792" s="271"/>
      <c r="BT792" s="271"/>
      <c r="BU792" s="271"/>
      <c r="BV792" s="271"/>
      <c r="BW792" s="271"/>
      <c r="BX792" s="271"/>
      <c r="BY792" s="271"/>
      <c r="BZ792" s="271"/>
      <c r="CA792" s="271"/>
      <c r="CB792" s="271"/>
      <c r="CC792" s="271"/>
      <c r="CD792" s="271"/>
      <c r="CE792" s="271"/>
    </row>
    <row r="793" spans="1:83" ht="12.65" customHeight="1">
      <c r="A793" s="209" t="e">
        <f>RIGHT($C$83,3)&amp;"*"&amp;RIGHT($C$82,4)&amp;"*"&amp;BJ$55&amp;"*"&amp;"A"</f>
        <v>#VALUE!</v>
      </c>
      <c r="B793" s="270"/>
      <c r="C793" s="272">
        <f>ROUND(BJ60,2)</f>
        <v>3</v>
      </c>
      <c r="D793" s="270">
        <f>ROUND(BJ61,0)</f>
        <v>272858</v>
      </c>
      <c r="E793" s="270">
        <f>ROUND(BJ62,0)</f>
        <v>47966</v>
      </c>
      <c r="F793" s="270">
        <f>ROUND(BJ63,0)</f>
        <v>97966</v>
      </c>
      <c r="G793" s="270">
        <f>ROUND(BJ64,0)</f>
        <v>84</v>
      </c>
      <c r="H793" s="270">
        <f>ROUND(BJ65,0)</f>
        <v>0</v>
      </c>
      <c r="I793" s="270">
        <f>ROUND(BJ66,0)</f>
        <v>1393</v>
      </c>
      <c r="J793" s="270">
        <f>ROUND(BJ67,0)</f>
        <v>6484</v>
      </c>
      <c r="K793" s="270">
        <f>ROUND(BJ68,0)</f>
        <v>0</v>
      </c>
      <c r="L793" s="270">
        <f>ROUND(BJ69,0)</f>
        <v>27376</v>
      </c>
      <c r="M793" s="270">
        <f>ROUND(BJ70,0)</f>
        <v>0</v>
      </c>
      <c r="N793" s="270"/>
      <c r="O793" s="270"/>
      <c r="P793" s="270">
        <f>IF(BJ76&gt;0,ROUND(BJ76,0),0)</f>
        <v>334</v>
      </c>
      <c r="Q793" s="270">
        <f>IF(BJ77&gt;0,ROUND(BJ77,0),0)</f>
        <v>0</v>
      </c>
      <c r="R793" s="270">
        <f>IF(BJ78&gt;0,ROUND(BJ78,0),0)</f>
        <v>0</v>
      </c>
      <c r="S793" s="270">
        <f>IF(BJ79&gt;0,ROUND(BJ79,0),0)</f>
        <v>0</v>
      </c>
      <c r="T793" s="272">
        <f>IF(BJ80&gt;0,ROUND(BJ80,2),0)</f>
        <v>0</v>
      </c>
      <c r="U793" s="270"/>
      <c r="V793" s="271"/>
      <c r="W793" s="270"/>
      <c r="X793" s="270"/>
      <c r="Y793" s="270"/>
      <c r="Z793" s="271"/>
      <c r="AA793" s="271"/>
      <c r="AB793" s="271"/>
      <c r="AC793" s="271"/>
      <c r="AD793" s="271"/>
      <c r="AE793" s="271"/>
      <c r="AF793" s="271"/>
      <c r="AG793" s="271"/>
      <c r="AH793" s="271"/>
      <c r="AI793" s="271"/>
      <c r="AJ793" s="271"/>
      <c r="AK793" s="271"/>
      <c r="AL793" s="271"/>
      <c r="AM793" s="271"/>
      <c r="AN793" s="271"/>
      <c r="AO793" s="271"/>
      <c r="AP793" s="271"/>
      <c r="AQ793" s="271"/>
      <c r="AR793" s="271"/>
      <c r="AS793" s="271"/>
      <c r="AT793" s="271"/>
      <c r="AU793" s="271"/>
      <c r="AV793" s="271"/>
      <c r="AW793" s="271"/>
      <c r="AX793" s="271"/>
      <c r="AY793" s="271"/>
      <c r="AZ793" s="271"/>
      <c r="BA793" s="271"/>
      <c r="BB793" s="271"/>
      <c r="BC793" s="271"/>
      <c r="BD793" s="271"/>
      <c r="BE793" s="271"/>
      <c r="BF793" s="271"/>
      <c r="BG793" s="271"/>
      <c r="BH793" s="271"/>
      <c r="BI793" s="271"/>
      <c r="BJ793" s="271"/>
      <c r="BK793" s="271"/>
      <c r="BL793" s="271"/>
      <c r="BM793" s="271"/>
      <c r="BN793" s="271"/>
      <c r="BO793" s="271"/>
      <c r="BP793" s="271"/>
      <c r="BQ793" s="271"/>
      <c r="BR793" s="271"/>
      <c r="BS793" s="271"/>
      <c r="BT793" s="271"/>
      <c r="BU793" s="271"/>
      <c r="BV793" s="271"/>
      <c r="BW793" s="271"/>
      <c r="BX793" s="271"/>
      <c r="BY793" s="271"/>
      <c r="BZ793" s="271"/>
      <c r="CA793" s="271"/>
      <c r="CB793" s="271"/>
      <c r="CC793" s="271"/>
      <c r="CD793" s="271"/>
      <c r="CE793" s="271"/>
    </row>
    <row r="794" spans="1:83" ht="12.65" customHeight="1">
      <c r="A794" s="209" t="e">
        <f>RIGHT($C$83,3)&amp;"*"&amp;RIGHT($C$82,4)&amp;"*"&amp;BK$55&amp;"*"&amp;"A"</f>
        <v>#VALUE!</v>
      </c>
      <c r="B794" s="270"/>
      <c r="C794" s="272">
        <f>ROUND(BK60,2)</f>
        <v>5.99</v>
      </c>
      <c r="D794" s="270">
        <f>ROUND(BK61,0)</f>
        <v>255485</v>
      </c>
      <c r="E794" s="270">
        <f>ROUND(BK62,0)</f>
        <v>44912</v>
      </c>
      <c r="F794" s="270">
        <f>ROUND(BK63,0)</f>
        <v>0</v>
      </c>
      <c r="G794" s="270">
        <f>ROUND(BK64,0)</f>
        <v>14175</v>
      </c>
      <c r="H794" s="270">
        <f>ROUND(BK65,0)</f>
        <v>0</v>
      </c>
      <c r="I794" s="270">
        <f>ROUND(BK66,0)</f>
        <v>686191</v>
      </c>
      <c r="J794" s="270">
        <f>ROUND(BK67,0)</f>
        <v>0</v>
      </c>
      <c r="K794" s="270">
        <f>ROUND(BK68,0)</f>
        <v>5021</v>
      </c>
      <c r="L794" s="270">
        <f>ROUND(BK69,0)</f>
        <v>28507</v>
      </c>
      <c r="M794" s="270">
        <f>ROUND(BK70,0)</f>
        <v>0</v>
      </c>
      <c r="N794" s="270"/>
      <c r="O794" s="270"/>
      <c r="P794" s="270">
        <f>IF(BK76&gt;0,ROUND(BK76,0),0)</f>
        <v>0</v>
      </c>
      <c r="Q794" s="270">
        <f>IF(BK77&gt;0,ROUND(BK77,0),0)</f>
        <v>0</v>
      </c>
      <c r="R794" s="270">
        <f>IF(BK78&gt;0,ROUND(BK78,0),0)</f>
        <v>0</v>
      </c>
      <c r="S794" s="270">
        <f>IF(BK79&gt;0,ROUND(BK79,0),0)</f>
        <v>0</v>
      </c>
      <c r="T794" s="272">
        <f>IF(BK80&gt;0,ROUND(BK80,2),0)</f>
        <v>0</v>
      </c>
      <c r="U794" s="270"/>
      <c r="V794" s="271"/>
      <c r="W794" s="270"/>
      <c r="X794" s="270"/>
      <c r="Y794" s="270"/>
      <c r="Z794" s="271"/>
      <c r="AA794" s="271"/>
      <c r="AB794" s="271"/>
      <c r="AC794" s="271"/>
      <c r="AD794" s="271"/>
      <c r="AE794" s="271"/>
      <c r="AF794" s="271"/>
      <c r="AG794" s="271"/>
      <c r="AH794" s="271"/>
      <c r="AI794" s="271"/>
      <c r="AJ794" s="271"/>
      <c r="AK794" s="271"/>
      <c r="AL794" s="271"/>
      <c r="AM794" s="271"/>
      <c r="AN794" s="271"/>
      <c r="AO794" s="271"/>
      <c r="AP794" s="271"/>
      <c r="AQ794" s="271"/>
      <c r="AR794" s="271"/>
      <c r="AS794" s="271"/>
      <c r="AT794" s="271"/>
      <c r="AU794" s="271"/>
      <c r="AV794" s="271"/>
      <c r="AW794" s="271"/>
      <c r="AX794" s="271"/>
      <c r="AY794" s="271"/>
      <c r="AZ794" s="271"/>
      <c r="BA794" s="271"/>
      <c r="BB794" s="271"/>
      <c r="BC794" s="271"/>
      <c r="BD794" s="271"/>
      <c r="BE794" s="271"/>
      <c r="BF794" s="271"/>
      <c r="BG794" s="271"/>
      <c r="BH794" s="271"/>
      <c r="BI794" s="271"/>
      <c r="BJ794" s="271"/>
      <c r="BK794" s="271"/>
      <c r="BL794" s="271"/>
      <c r="BM794" s="271"/>
      <c r="BN794" s="271"/>
      <c r="BO794" s="271"/>
      <c r="BP794" s="271"/>
      <c r="BQ794" s="271"/>
      <c r="BR794" s="271"/>
      <c r="BS794" s="271"/>
      <c r="BT794" s="271"/>
      <c r="BU794" s="271"/>
      <c r="BV794" s="271"/>
      <c r="BW794" s="271"/>
      <c r="BX794" s="271"/>
      <c r="BY794" s="271"/>
      <c r="BZ794" s="271"/>
      <c r="CA794" s="271"/>
      <c r="CB794" s="271"/>
      <c r="CC794" s="271"/>
      <c r="CD794" s="271"/>
      <c r="CE794" s="271"/>
    </row>
    <row r="795" spans="1:83" ht="12.65" customHeight="1">
      <c r="A795" s="209" t="e">
        <f>RIGHT($C$83,3)&amp;"*"&amp;RIGHT($C$82,4)&amp;"*"&amp;BL$55&amp;"*"&amp;"A"</f>
        <v>#VALUE!</v>
      </c>
      <c r="B795" s="270"/>
      <c r="C795" s="272">
        <f>ROUND(BL60,2)</f>
        <v>0</v>
      </c>
      <c r="D795" s="270">
        <f>ROUND(BL61,0)</f>
        <v>0</v>
      </c>
      <c r="E795" s="270">
        <f>ROUND(BL62,0)</f>
        <v>0</v>
      </c>
      <c r="F795" s="270">
        <f>ROUND(BL63,0)</f>
        <v>0</v>
      </c>
      <c r="G795" s="270">
        <f>ROUND(BL64,0)</f>
        <v>0</v>
      </c>
      <c r="H795" s="270">
        <f>ROUND(BL65,0)</f>
        <v>0</v>
      </c>
      <c r="I795" s="270">
        <f>ROUND(BL66,0)</f>
        <v>0</v>
      </c>
      <c r="J795" s="270">
        <f>ROUND(BL67,0)</f>
        <v>0</v>
      </c>
      <c r="K795" s="270">
        <f>ROUND(BL68,0)</f>
        <v>0</v>
      </c>
      <c r="L795" s="270">
        <f>ROUND(BL69,0)</f>
        <v>0</v>
      </c>
      <c r="M795" s="270">
        <f>ROUND(BL70,0)</f>
        <v>0</v>
      </c>
      <c r="N795" s="270"/>
      <c r="O795" s="270"/>
      <c r="P795" s="270">
        <f>IF(BL76&gt;0,ROUND(BL76,0),0)</f>
        <v>0</v>
      </c>
      <c r="Q795" s="270">
        <f>IF(BL77&gt;0,ROUND(BL77,0),0)</f>
        <v>0</v>
      </c>
      <c r="R795" s="270">
        <f>IF(BL78&gt;0,ROUND(BL78,0),0)</f>
        <v>0</v>
      </c>
      <c r="S795" s="270">
        <f>IF(BL79&gt;0,ROUND(BL79,0),0)</f>
        <v>0</v>
      </c>
      <c r="T795" s="272">
        <f>IF(BL80&gt;0,ROUND(BL80,2),0)</f>
        <v>0</v>
      </c>
      <c r="U795" s="270"/>
      <c r="V795" s="271"/>
      <c r="W795" s="270"/>
      <c r="X795" s="270"/>
      <c r="Y795" s="270"/>
      <c r="Z795" s="271"/>
      <c r="AA795" s="271"/>
      <c r="AB795" s="271"/>
      <c r="AC795" s="271"/>
      <c r="AD795" s="271"/>
      <c r="AE795" s="271"/>
      <c r="AF795" s="271"/>
      <c r="AG795" s="271"/>
      <c r="AH795" s="271"/>
      <c r="AI795" s="271"/>
      <c r="AJ795" s="271"/>
      <c r="AK795" s="271"/>
      <c r="AL795" s="271"/>
      <c r="AM795" s="271"/>
      <c r="AN795" s="271"/>
      <c r="AO795" s="271"/>
      <c r="AP795" s="271"/>
      <c r="AQ795" s="271"/>
      <c r="AR795" s="271"/>
      <c r="AS795" s="271"/>
      <c r="AT795" s="271"/>
      <c r="AU795" s="271"/>
      <c r="AV795" s="271"/>
      <c r="AW795" s="271"/>
      <c r="AX795" s="271"/>
      <c r="AY795" s="271"/>
      <c r="AZ795" s="271"/>
      <c r="BA795" s="271"/>
      <c r="BB795" s="271"/>
      <c r="BC795" s="271"/>
      <c r="BD795" s="271"/>
      <c r="BE795" s="271"/>
      <c r="BF795" s="271"/>
      <c r="BG795" s="271"/>
      <c r="BH795" s="271"/>
      <c r="BI795" s="271"/>
      <c r="BJ795" s="271"/>
      <c r="BK795" s="271"/>
      <c r="BL795" s="271"/>
      <c r="BM795" s="271"/>
      <c r="BN795" s="271"/>
      <c r="BO795" s="271"/>
      <c r="BP795" s="271"/>
      <c r="BQ795" s="271"/>
      <c r="BR795" s="271"/>
      <c r="BS795" s="271"/>
      <c r="BT795" s="271"/>
      <c r="BU795" s="271"/>
      <c r="BV795" s="271"/>
      <c r="BW795" s="271"/>
      <c r="BX795" s="271"/>
      <c r="BY795" s="271"/>
      <c r="BZ795" s="271"/>
      <c r="CA795" s="271"/>
      <c r="CB795" s="271"/>
      <c r="CC795" s="271"/>
      <c r="CD795" s="271"/>
      <c r="CE795" s="271"/>
    </row>
    <row r="796" spans="1:83" ht="12.65" customHeight="1">
      <c r="A796" s="209" t="e">
        <f>RIGHT($C$83,3)&amp;"*"&amp;RIGHT($C$82,4)&amp;"*"&amp;BM$55&amp;"*"&amp;"A"</f>
        <v>#VALUE!</v>
      </c>
      <c r="B796" s="270"/>
      <c r="C796" s="272">
        <f>ROUND(BM60,2)</f>
        <v>0</v>
      </c>
      <c r="D796" s="270">
        <f>ROUND(BM61,0)</f>
        <v>0</v>
      </c>
      <c r="E796" s="270">
        <f>ROUND(BM62,0)</f>
        <v>0</v>
      </c>
      <c r="F796" s="270">
        <f>ROUND(BM63,0)</f>
        <v>0</v>
      </c>
      <c r="G796" s="270">
        <f>ROUND(BM64,0)</f>
        <v>0</v>
      </c>
      <c r="H796" s="270">
        <f>ROUND(BM65,0)</f>
        <v>0</v>
      </c>
      <c r="I796" s="270">
        <f>ROUND(BM66,0)</f>
        <v>0</v>
      </c>
      <c r="J796" s="270">
        <f>ROUND(BM67,0)</f>
        <v>0</v>
      </c>
      <c r="K796" s="270">
        <f>ROUND(BM68,0)</f>
        <v>0</v>
      </c>
      <c r="L796" s="270">
        <f>ROUND(BM69,0)</f>
        <v>0</v>
      </c>
      <c r="M796" s="270">
        <f>ROUND(BM70,0)</f>
        <v>0</v>
      </c>
      <c r="N796" s="270"/>
      <c r="O796" s="270"/>
      <c r="P796" s="270">
        <f>IF(BM76&gt;0,ROUND(BM76,0),0)</f>
        <v>0</v>
      </c>
      <c r="Q796" s="270">
        <f>IF(BM77&gt;0,ROUND(BM77,0),0)</f>
        <v>0</v>
      </c>
      <c r="R796" s="270">
        <f>IF(BM78&gt;0,ROUND(BM78,0),0)</f>
        <v>0</v>
      </c>
      <c r="S796" s="270">
        <f>IF(BM79&gt;0,ROUND(BM79,0),0)</f>
        <v>0</v>
      </c>
      <c r="T796" s="272">
        <f>IF(BM80&gt;0,ROUND(BM80,2),0)</f>
        <v>0</v>
      </c>
      <c r="U796" s="270"/>
      <c r="V796" s="271"/>
      <c r="W796" s="270"/>
      <c r="X796" s="270"/>
      <c r="Y796" s="270"/>
      <c r="Z796" s="271"/>
      <c r="AA796" s="271"/>
      <c r="AB796" s="271"/>
      <c r="AC796" s="271"/>
      <c r="AD796" s="271"/>
      <c r="AE796" s="271"/>
      <c r="AF796" s="271"/>
      <c r="AG796" s="271"/>
      <c r="AH796" s="271"/>
      <c r="AI796" s="271"/>
      <c r="AJ796" s="271"/>
      <c r="AK796" s="271"/>
      <c r="AL796" s="271"/>
      <c r="AM796" s="271"/>
      <c r="AN796" s="271"/>
      <c r="AO796" s="271"/>
      <c r="AP796" s="271"/>
      <c r="AQ796" s="271"/>
      <c r="AR796" s="271"/>
      <c r="AS796" s="271"/>
      <c r="AT796" s="271"/>
      <c r="AU796" s="271"/>
      <c r="AV796" s="271"/>
      <c r="AW796" s="271"/>
      <c r="AX796" s="271"/>
      <c r="AY796" s="271"/>
      <c r="AZ796" s="271"/>
      <c r="BA796" s="271"/>
      <c r="BB796" s="271"/>
      <c r="BC796" s="271"/>
      <c r="BD796" s="271"/>
      <c r="BE796" s="271"/>
      <c r="BF796" s="271"/>
      <c r="BG796" s="271"/>
      <c r="BH796" s="271"/>
      <c r="BI796" s="271"/>
      <c r="BJ796" s="271"/>
      <c r="BK796" s="271"/>
      <c r="BL796" s="271"/>
      <c r="BM796" s="271"/>
      <c r="BN796" s="271"/>
      <c r="BO796" s="271"/>
      <c r="BP796" s="271"/>
      <c r="BQ796" s="271"/>
      <c r="BR796" s="271"/>
      <c r="BS796" s="271"/>
      <c r="BT796" s="271"/>
      <c r="BU796" s="271"/>
      <c r="BV796" s="271"/>
      <c r="BW796" s="271"/>
      <c r="BX796" s="271"/>
      <c r="BY796" s="271"/>
      <c r="BZ796" s="271"/>
      <c r="CA796" s="271"/>
      <c r="CB796" s="271"/>
      <c r="CC796" s="271"/>
      <c r="CD796" s="271"/>
      <c r="CE796" s="271"/>
    </row>
    <row r="797" spans="1:83" ht="12.65" customHeight="1">
      <c r="A797" s="209" t="e">
        <f>RIGHT($C$83,3)&amp;"*"&amp;RIGHT($C$82,4)&amp;"*"&amp;BN$55&amp;"*"&amp;"A"</f>
        <v>#VALUE!</v>
      </c>
      <c r="B797" s="270"/>
      <c r="C797" s="272">
        <f>ROUND(BN60,2)</f>
        <v>8.99</v>
      </c>
      <c r="D797" s="270">
        <f>ROUND(BN61,0)</f>
        <v>438987</v>
      </c>
      <c r="E797" s="270">
        <f>ROUND(BN62,0)</f>
        <v>77169</v>
      </c>
      <c r="F797" s="270">
        <f>ROUND(BN63,0)</f>
        <v>68464</v>
      </c>
      <c r="G797" s="270">
        <f>ROUND(BN64,0)</f>
        <v>24856</v>
      </c>
      <c r="H797" s="270">
        <f>ROUND(BN65,0)</f>
        <v>2370</v>
      </c>
      <c r="I797" s="270">
        <f>ROUND(BN66,0)</f>
        <v>227948</v>
      </c>
      <c r="J797" s="270">
        <f>ROUND(BN67,0)</f>
        <v>89421</v>
      </c>
      <c r="K797" s="270">
        <f>ROUND(BN68,0)</f>
        <v>28396</v>
      </c>
      <c r="L797" s="270">
        <f>ROUND(BN69,0)</f>
        <v>90669</v>
      </c>
      <c r="M797" s="270">
        <f>ROUND(BN70,0)</f>
        <v>0</v>
      </c>
      <c r="N797" s="270"/>
      <c r="O797" s="270"/>
      <c r="P797" s="270">
        <f>IF(BN76&gt;0,ROUND(BN76,0),0)</f>
        <v>4606</v>
      </c>
      <c r="Q797" s="270">
        <f>IF(BN77&gt;0,ROUND(BN77,0),0)</f>
        <v>0</v>
      </c>
      <c r="R797" s="270">
        <f>IF(BN78&gt;0,ROUND(BN78,0),0)</f>
        <v>0</v>
      </c>
      <c r="S797" s="270">
        <f>IF(BN79&gt;0,ROUND(BN79,0),0)</f>
        <v>0</v>
      </c>
      <c r="T797" s="272">
        <f>IF(BN80&gt;0,ROUND(BN80,2),0)</f>
        <v>0</v>
      </c>
      <c r="U797" s="270"/>
      <c r="V797" s="271"/>
      <c r="W797" s="270"/>
      <c r="X797" s="270"/>
      <c r="Y797" s="270"/>
      <c r="Z797" s="271"/>
      <c r="AA797" s="271"/>
      <c r="AB797" s="271"/>
      <c r="AC797" s="271"/>
      <c r="AD797" s="271"/>
      <c r="AE797" s="271"/>
      <c r="AF797" s="271"/>
      <c r="AG797" s="271"/>
      <c r="AH797" s="271"/>
      <c r="AI797" s="271"/>
      <c r="AJ797" s="271"/>
      <c r="AK797" s="271"/>
      <c r="AL797" s="271"/>
      <c r="AM797" s="271"/>
      <c r="AN797" s="271"/>
      <c r="AO797" s="271"/>
      <c r="AP797" s="271"/>
      <c r="AQ797" s="271"/>
      <c r="AR797" s="271"/>
      <c r="AS797" s="271"/>
      <c r="AT797" s="271"/>
      <c r="AU797" s="271"/>
      <c r="AV797" s="271"/>
      <c r="AW797" s="271"/>
      <c r="AX797" s="271"/>
      <c r="AY797" s="271"/>
      <c r="AZ797" s="271"/>
      <c r="BA797" s="271"/>
      <c r="BB797" s="271"/>
      <c r="BC797" s="271"/>
      <c r="BD797" s="271"/>
      <c r="BE797" s="271"/>
      <c r="BF797" s="271"/>
      <c r="BG797" s="271"/>
      <c r="BH797" s="271"/>
      <c r="BI797" s="271"/>
      <c r="BJ797" s="271"/>
      <c r="BK797" s="271"/>
      <c r="BL797" s="271"/>
      <c r="BM797" s="271"/>
      <c r="BN797" s="271"/>
      <c r="BO797" s="271"/>
      <c r="BP797" s="271"/>
      <c r="BQ797" s="271"/>
      <c r="BR797" s="271"/>
      <c r="BS797" s="271"/>
      <c r="BT797" s="271"/>
      <c r="BU797" s="271"/>
      <c r="BV797" s="271"/>
      <c r="BW797" s="271"/>
      <c r="BX797" s="271"/>
      <c r="BY797" s="271"/>
      <c r="BZ797" s="271"/>
      <c r="CA797" s="271"/>
      <c r="CB797" s="271"/>
      <c r="CC797" s="271"/>
      <c r="CD797" s="271"/>
      <c r="CE797" s="271"/>
    </row>
    <row r="798" spans="1:83" ht="12.65" customHeight="1">
      <c r="A798" s="209" t="e">
        <f>RIGHT($C$83,3)&amp;"*"&amp;RIGHT($C$82,4)&amp;"*"&amp;BO$55&amp;"*"&amp;"A"</f>
        <v>#VALUE!</v>
      </c>
      <c r="B798" s="270"/>
      <c r="C798" s="272">
        <f>ROUND(BO60,2)</f>
        <v>0</v>
      </c>
      <c r="D798" s="270">
        <f>ROUND(BO61,0)</f>
        <v>0</v>
      </c>
      <c r="E798" s="270">
        <f>ROUND(BO62,0)</f>
        <v>0</v>
      </c>
      <c r="F798" s="270">
        <f>ROUND(BO63,0)</f>
        <v>0</v>
      </c>
      <c r="G798" s="270">
        <f>ROUND(BO64,0)</f>
        <v>0</v>
      </c>
      <c r="H798" s="270">
        <f>ROUND(BO65,0)</f>
        <v>0</v>
      </c>
      <c r="I798" s="270">
        <f>ROUND(BO66,0)</f>
        <v>0</v>
      </c>
      <c r="J798" s="270">
        <f>ROUND(BO67,0)</f>
        <v>0</v>
      </c>
      <c r="K798" s="270">
        <f>ROUND(BO68,0)</f>
        <v>0</v>
      </c>
      <c r="L798" s="270">
        <f>ROUND(BO69,0)</f>
        <v>0</v>
      </c>
      <c r="M798" s="270">
        <f>ROUND(BO70,0)</f>
        <v>0</v>
      </c>
      <c r="N798" s="270"/>
      <c r="O798" s="270"/>
      <c r="P798" s="270">
        <f>IF(BO76&gt;0,ROUND(BO76,0),0)</f>
        <v>0</v>
      </c>
      <c r="Q798" s="270">
        <f>IF(BO77&gt;0,ROUND(BO77,0),0)</f>
        <v>0</v>
      </c>
      <c r="R798" s="270">
        <f>IF(BO78&gt;0,ROUND(BO78,0),0)</f>
        <v>0</v>
      </c>
      <c r="S798" s="270">
        <f>IF(BO79&gt;0,ROUND(BO79,0),0)</f>
        <v>0</v>
      </c>
      <c r="T798" s="272">
        <f>IF(BO80&gt;0,ROUND(BO80,2),0)</f>
        <v>0</v>
      </c>
      <c r="U798" s="270"/>
      <c r="V798" s="271"/>
      <c r="W798" s="270"/>
      <c r="X798" s="270"/>
      <c r="Y798" s="270"/>
      <c r="Z798" s="271"/>
      <c r="AA798" s="271"/>
      <c r="AB798" s="271"/>
      <c r="AC798" s="271"/>
      <c r="AD798" s="271"/>
      <c r="AE798" s="271"/>
      <c r="AF798" s="271"/>
      <c r="AG798" s="271"/>
      <c r="AH798" s="271"/>
      <c r="AI798" s="271"/>
      <c r="AJ798" s="271"/>
      <c r="AK798" s="271"/>
      <c r="AL798" s="271"/>
      <c r="AM798" s="271"/>
      <c r="AN798" s="271"/>
      <c r="AO798" s="271"/>
      <c r="AP798" s="271"/>
      <c r="AQ798" s="271"/>
      <c r="AR798" s="271"/>
      <c r="AS798" s="271"/>
      <c r="AT798" s="271"/>
      <c r="AU798" s="271"/>
      <c r="AV798" s="271"/>
      <c r="AW798" s="271"/>
      <c r="AX798" s="271"/>
      <c r="AY798" s="271"/>
      <c r="AZ798" s="271"/>
      <c r="BA798" s="271"/>
      <c r="BB798" s="271"/>
      <c r="BC798" s="271"/>
      <c r="BD798" s="271"/>
      <c r="BE798" s="271"/>
      <c r="BF798" s="271"/>
      <c r="BG798" s="271"/>
      <c r="BH798" s="271"/>
      <c r="BI798" s="271"/>
      <c r="BJ798" s="271"/>
      <c r="BK798" s="271"/>
      <c r="BL798" s="271"/>
      <c r="BM798" s="271"/>
      <c r="BN798" s="271"/>
      <c r="BO798" s="271"/>
      <c r="BP798" s="271"/>
      <c r="BQ798" s="271"/>
      <c r="BR798" s="271"/>
      <c r="BS798" s="271"/>
      <c r="BT798" s="271"/>
      <c r="BU798" s="271"/>
      <c r="BV798" s="271"/>
      <c r="BW798" s="271"/>
      <c r="BX798" s="271"/>
      <c r="BY798" s="271"/>
      <c r="BZ798" s="271"/>
      <c r="CA798" s="271"/>
      <c r="CB798" s="271"/>
      <c r="CC798" s="271"/>
      <c r="CD798" s="271"/>
      <c r="CE798" s="271"/>
    </row>
    <row r="799" spans="1:83" ht="12.65" customHeight="1">
      <c r="A799" s="209" t="e">
        <f>RIGHT($C$83,3)&amp;"*"&amp;RIGHT($C$82,4)&amp;"*"&amp;BP$55&amp;"*"&amp;"A"</f>
        <v>#VALUE!</v>
      </c>
      <c r="B799" s="270"/>
      <c r="C799" s="272">
        <f>ROUND(BP60,2)</f>
        <v>0.34</v>
      </c>
      <c r="D799" s="270">
        <f>ROUND(BP61,0)</f>
        <v>14497</v>
      </c>
      <c r="E799" s="270">
        <f>ROUND(BP62,0)</f>
        <v>2548</v>
      </c>
      <c r="F799" s="270">
        <f>ROUND(BP63,0)</f>
        <v>0</v>
      </c>
      <c r="G799" s="270">
        <f>ROUND(BP64,0)</f>
        <v>19771</v>
      </c>
      <c r="H799" s="270">
        <f>ROUND(BP65,0)</f>
        <v>0</v>
      </c>
      <c r="I799" s="270">
        <f>ROUND(BP66,0)</f>
        <v>2614</v>
      </c>
      <c r="J799" s="270">
        <f>ROUND(BP67,0)</f>
        <v>0</v>
      </c>
      <c r="K799" s="270">
        <f>ROUND(BP68,0)</f>
        <v>9201</v>
      </c>
      <c r="L799" s="270">
        <f>ROUND(BP69,0)</f>
        <v>29066</v>
      </c>
      <c r="M799" s="270">
        <f>ROUND(BP70,0)</f>
        <v>0</v>
      </c>
      <c r="N799" s="270"/>
      <c r="O799" s="270"/>
      <c r="P799" s="270">
        <f>IF(BP76&gt;0,ROUND(BP76,0),0)</f>
        <v>0</v>
      </c>
      <c r="Q799" s="270">
        <f>IF(BP77&gt;0,ROUND(BP77,0),0)</f>
        <v>0</v>
      </c>
      <c r="R799" s="270">
        <f>IF(BP78&gt;0,ROUND(BP78,0),0)</f>
        <v>0</v>
      </c>
      <c r="S799" s="270">
        <f>IF(BP79&gt;0,ROUND(BP79,0),0)</f>
        <v>0</v>
      </c>
      <c r="T799" s="272">
        <f>IF(BP80&gt;0,ROUND(BP80,2),0)</f>
        <v>0</v>
      </c>
      <c r="U799" s="270"/>
      <c r="V799" s="271"/>
      <c r="W799" s="270"/>
      <c r="X799" s="270"/>
      <c r="Y799" s="270"/>
      <c r="Z799" s="271"/>
      <c r="AA799" s="271"/>
      <c r="AB799" s="271"/>
      <c r="AC799" s="271"/>
      <c r="AD799" s="271"/>
      <c r="AE799" s="271"/>
      <c r="AF799" s="271"/>
      <c r="AG799" s="271"/>
      <c r="AH799" s="271"/>
      <c r="AI799" s="271"/>
      <c r="AJ799" s="271"/>
      <c r="AK799" s="271"/>
      <c r="AL799" s="271"/>
      <c r="AM799" s="271"/>
      <c r="AN799" s="271"/>
      <c r="AO799" s="271"/>
      <c r="AP799" s="271"/>
      <c r="AQ799" s="271"/>
      <c r="AR799" s="271"/>
      <c r="AS799" s="271"/>
      <c r="AT799" s="271"/>
      <c r="AU799" s="271"/>
      <c r="AV799" s="271"/>
      <c r="AW799" s="271"/>
      <c r="AX799" s="271"/>
      <c r="AY799" s="271"/>
      <c r="AZ799" s="271"/>
      <c r="BA799" s="271"/>
      <c r="BB799" s="271"/>
      <c r="BC799" s="271"/>
      <c r="BD799" s="271"/>
      <c r="BE799" s="271"/>
      <c r="BF799" s="271"/>
      <c r="BG799" s="271"/>
      <c r="BH799" s="271"/>
      <c r="BI799" s="271"/>
      <c r="BJ799" s="271"/>
      <c r="BK799" s="271"/>
      <c r="BL799" s="271"/>
      <c r="BM799" s="271"/>
      <c r="BN799" s="271"/>
      <c r="BO799" s="271"/>
      <c r="BP799" s="271"/>
      <c r="BQ799" s="271"/>
      <c r="BR799" s="271"/>
      <c r="BS799" s="271"/>
      <c r="BT799" s="271"/>
      <c r="BU799" s="271"/>
      <c r="BV799" s="271"/>
      <c r="BW799" s="271"/>
      <c r="BX799" s="271"/>
      <c r="BY799" s="271"/>
      <c r="BZ799" s="271"/>
      <c r="CA799" s="271"/>
      <c r="CB799" s="271"/>
      <c r="CC799" s="271"/>
      <c r="CD799" s="271"/>
      <c r="CE799" s="271"/>
    </row>
    <row r="800" spans="1:83" ht="12.65" customHeight="1">
      <c r="A800" s="209" t="e">
        <f>RIGHT($C$83,3)&amp;"*"&amp;RIGHT($C$82,4)&amp;"*"&amp;BQ$55&amp;"*"&amp;"A"</f>
        <v>#VALUE!</v>
      </c>
      <c r="B800" s="270"/>
      <c r="C800" s="272">
        <f>ROUND(BQ60,2)</f>
        <v>0</v>
      </c>
      <c r="D800" s="270">
        <f>ROUND(BQ61,0)</f>
        <v>0</v>
      </c>
      <c r="E800" s="270">
        <f>ROUND(BQ62,0)</f>
        <v>0</v>
      </c>
      <c r="F800" s="270">
        <f>ROUND(BQ63,0)</f>
        <v>0</v>
      </c>
      <c r="G800" s="270">
        <f>ROUND(BQ64,0)</f>
        <v>0</v>
      </c>
      <c r="H800" s="270">
        <f>ROUND(BQ65,0)</f>
        <v>0</v>
      </c>
      <c r="I800" s="270">
        <f>ROUND(BQ66,0)</f>
        <v>0</v>
      </c>
      <c r="J800" s="270">
        <f>ROUND(BQ67,0)</f>
        <v>0</v>
      </c>
      <c r="K800" s="270">
        <f>ROUND(BQ68,0)</f>
        <v>0</v>
      </c>
      <c r="L800" s="270">
        <f>ROUND(BQ69,0)</f>
        <v>0</v>
      </c>
      <c r="M800" s="270">
        <f>ROUND(BQ70,0)</f>
        <v>0</v>
      </c>
      <c r="N800" s="270"/>
      <c r="O800" s="270"/>
      <c r="P800" s="270">
        <f>IF(BQ76&gt;0,ROUND(BQ76,0),0)</f>
        <v>0</v>
      </c>
      <c r="Q800" s="270">
        <f>IF(BQ77&gt;0,ROUND(BQ77,0),0)</f>
        <v>0</v>
      </c>
      <c r="R800" s="270">
        <f>IF(BQ78&gt;0,ROUND(BQ78,0),0)</f>
        <v>0</v>
      </c>
      <c r="S800" s="270">
        <f>IF(BQ79&gt;0,ROUND(BQ79,0),0)</f>
        <v>0</v>
      </c>
      <c r="T800" s="272">
        <f>IF(BQ80&gt;0,ROUND(BQ80,2),0)</f>
        <v>0</v>
      </c>
      <c r="U800" s="270"/>
      <c r="V800" s="271"/>
      <c r="W800" s="270"/>
      <c r="X800" s="270"/>
      <c r="Y800" s="270"/>
      <c r="Z800" s="271"/>
      <c r="AA800" s="271"/>
      <c r="AB800" s="271"/>
      <c r="AC800" s="271"/>
      <c r="AD800" s="271"/>
      <c r="AE800" s="271"/>
      <c r="AF800" s="271"/>
      <c r="AG800" s="271"/>
      <c r="AH800" s="271"/>
      <c r="AI800" s="271"/>
      <c r="AJ800" s="271"/>
      <c r="AK800" s="271"/>
      <c r="AL800" s="271"/>
      <c r="AM800" s="271"/>
      <c r="AN800" s="271"/>
      <c r="AO800" s="271"/>
      <c r="AP800" s="271"/>
      <c r="AQ800" s="271"/>
      <c r="AR800" s="271"/>
      <c r="AS800" s="271"/>
      <c r="AT800" s="271"/>
      <c r="AU800" s="271"/>
      <c r="AV800" s="271"/>
      <c r="AW800" s="271"/>
      <c r="AX800" s="271"/>
      <c r="AY800" s="271"/>
      <c r="AZ800" s="271"/>
      <c r="BA800" s="271"/>
      <c r="BB800" s="271"/>
      <c r="BC800" s="271"/>
      <c r="BD800" s="271"/>
      <c r="BE800" s="271"/>
      <c r="BF800" s="271"/>
      <c r="BG800" s="271"/>
      <c r="BH800" s="271"/>
      <c r="BI800" s="271"/>
      <c r="BJ800" s="271"/>
      <c r="BK800" s="271"/>
      <c r="BL800" s="271"/>
      <c r="BM800" s="271"/>
      <c r="BN800" s="271"/>
      <c r="BO800" s="271"/>
      <c r="BP800" s="271"/>
      <c r="BQ800" s="271"/>
      <c r="BR800" s="271"/>
      <c r="BS800" s="271"/>
      <c r="BT800" s="271"/>
      <c r="BU800" s="271"/>
      <c r="BV800" s="271"/>
      <c r="BW800" s="271"/>
      <c r="BX800" s="271"/>
      <c r="BY800" s="271"/>
      <c r="BZ800" s="271"/>
      <c r="CA800" s="271"/>
      <c r="CB800" s="271"/>
      <c r="CC800" s="271"/>
      <c r="CD800" s="271"/>
      <c r="CE800" s="271"/>
    </row>
    <row r="801" spans="1:83" ht="12.65" customHeight="1">
      <c r="A801" s="209" t="e">
        <f>RIGHT($C$83,3)&amp;"*"&amp;RIGHT($C$82,4)&amp;"*"&amp;BR$55&amp;"*"&amp;"A"</f>
        <v>#VALUE!</v>
      </c>
      <c r="B801" s="270"/>
      <c r="C801" s="272">
        <f>ROUND(BR60,2)</f>
        <v>0</v>
      </c>
      <c r="D801" s="270">
        <f>ROUND(BR61,0)</f>
        <v>0</v>
      </c>
      <c r="E801" s="270">
        <f>ROUND(BR62,0)</f>
        <v>0</v>
      </c>
      <c r="F801" s="270">
        <f>ROUND(BR63,0)</f>
        <v>0</v>
      </c>
      <c r="G801" s="270">
        <f>ROUND(BR64,0)</f>
        <v>0</v>
      </c>
      <c r="H801" s="270">
        <f>ROUND(BR65,0)</f>
        <v>0</v>
      </c>
      <c r="I801" s="270">
        <f>ROUND(BR66,0)</f>
        <v>0</v>
      </c>
      <c r="J801" s="270">
        <f>ROUND(BR67,0)</f>
        <v>0</v>
      </c>
      <c r="K801" s="270">
        <f>ROUND(BR68,0)</f>
        <v>0</v>
      </c>
      <c r="L801" s="270">
        <f>ROUND(BR69,0)</f>
        <v>0</v>
      </c>
      <c r="M801" s="270">
        <f>ROUND(BR70,0)</f>
        <v>0</v>
      </c>
      <c r="N801" s="270"/>
      <c r="O801" s="270"/>
      <c r="P801" s="270">
        <f>IF(BR76&gt;0,ROUND(BR76,0),0)</f>
        <v>0</v>
      </c>
      <c r="Q801" s="270">
        <f>IF(BR77&gt;0,ROUND(BR77,0),0)</f>
        <v>0</v>
      </c>
      <c r="R801" s="270">
        <f>IF(BR78&gt;0,ROUND(BR78,0),0)</f>
        <v>0</v>
      </c>
      <c r="S801" s="270">
        <f>IF(BR79&gt;0,ROUND(BR79,0),0)</f>
        <v>0</v>
      </c>
      <c r="T801" s="272">
        <f>IF(BR80&gt;0,ROUND(BR80,2),0)</f>
        <v>0</v>
      </c>
      <c r="U801" s="270"/>
      <c r="V801" s="271"/>
      <c r="W801" s="270"/>
      <c r="X801" s="270"/>
      <c r="Y801" s="270"/>
      <c r="Z801" s="271"/>
      <c r="AA801" s="271"/>
      <c r="AB801" s="271"/>
      <c r="AC801" s="271"/>
      <c r="AD801" s="271"/>
      <c r="AE801" s="271"/>
      <c r="AF801" s="271"/>
      <c r="AG801" s="271"/>
      <c r="AH801" s="271"/>
      <c r="AI801" s="271"/>
      <c r="AJ801" s="271"/>
      <c r="AK801" s="271"/>
      <c r="AL801" s="271"/>
      <c r="AM801" s="271"/>
      <c r="AN801" s="271"/>
      <c r="AO801" s="271"/>
      <c r="AP801" s="271"/>
      <c r="AQ801" s="271"/>
      <c r="AR801" s="271"/>
      <c r="AS801" s="271"/>
      <c r="AT801" s="271"/>
      <c r="AU801" s="271"/>
      <c r="AV801" s="271"/>
      <c r="AW801" s="271"/>
      <c r="AX801" s="271"/>
      <c r="AY801" s="271"/>
      <c r="AZ801" s="271"/>
      <c r="BA801" s="271"/>
      <c r="BB801" s="271"/>
      <c r="BC801" s="271"/>
      <c r="BD801" s="271"/>
      <c r="BE801" s="271"/>
      <c r="BF801" s="271"/>
      <c r="BG801" s="271"/>
      <c r="BH801" s="271"/>
      <c r="BI801" s="271"/>
      <c r="BJ801" s="271"/>
      <c r="BK801" s="271"/>
      <c r="BL801" s="271"/>
      <c r="BM801" s="271"/>
      <c r="BN801" s="271"/>
      <c r="BO801" s="271"/>
      <c r="BP801" s="271"/>
      <c r="BQ801" s="271"/>
      <c r="BR801" s="271"/>
      <c r="BS801" s="271"/>
      <c r="BT801" s="271"/>
      <c r="BU801" s="271"/>
      <c r="BV801" s="271"/>
      <c r="BW801" s="271"/>
      <c r="BX801" s="271"/>
      <c r="BY801" s="271"/>
      <c r="BZ801" s="271"/>
      <c r="CA801" s="271"/>
      <c r="CB801" s="271"/>
      <c r="CC801" s="271"/>
      <c r="CD801" s="271"/>
      <c r="CE801" s="271"/>
    </row>
    <row r="802" spans="1:83" ht="12.65" customHeight="1">
      <c r="A802" s="209" t="e">
        <f>RIGHT($C$83,3)&amp;"*"&amp;RIGHT($C$82,4)&amp;"*"&amp;BS$55&amp;"*"&amp;"A"</f>
        <v>#VALUE!</v>
      </c>
      <c r="B802" s="270"/>
      <c r="C802" s="272">
        <f>ROUND(BS60,2)</f>
        <v>0</v>
      </c>
      <c r="D802" s="270">
        <f>ROUND(BS61,0)</f>
        <v>0</v>
      </c>
      <c r="E802" s="270">
        <f>ROUND(BS62,0)</f>
        <v>0</v>
      </c>
      <c r="F802" s="270">
        <f>ROUND(BS63,0)</f>
        <v>0</v>
      </c>
      <c r="G802" s="270">
        <f>ROUND(BS64,0)</f>
        <v>0</v>
      </c>
      <c r="H802" s="270">
        <f>ROUND(BS65,0)</f>
        <v>0</v>
      </c>
      <c r="I802" s="270">
        <f>ROUND(BS66,0)</f>
        <v>0</v>
      </c>
      <c r="J802" s="270">
        <f>ROUND(BS67,0)</f>
        <v>0</v>
      </c>
      <c r="K802" s="270">
        <f>ROUND(BS68,0)</f>
        <v>0</v>
      </c>
      <c r="L802" s="270">
        <f>ROUND(BS69,0)</f>
        <v>0</v>
      </c>
      <c r="M802" s="270">
        <f>ROUND(BS70,0)</f>
        <v>0</v>
      </c>
      <c r="N802" s="270"/>
      <c r="O802" s="270"/>
      <c r="P802" s="270">
        <f>IF(BS76&gt;0,ROUND(BS76,0),0)</f>
        <v>0</v>
      </c>
      <c r="Q802" s="270">
        <f>IF(BS77&gt;0,ROUND(BS77,0),0)</f>
        <v>0</v>
      </c>
      <c r="R802" s="270">
        <f>IF(BS78&gt;0,ROUND(BS78,0),0)</f>
        <v>0</v>
      </c>
      <c r="S802" s="270">
        <f>IF(BS79&gt;0,ROUND(BS79,0),0)</f>
        <v>0</v>
      </c>
      <c r="T802" s="272">
        <f>IF(BS80&gt;0,ROUND(BS80,2),0)</f>
        <v>0</v>
      </c>
      <c r="U802" s="270"/>
      <c r="V802" s="271"/>
      <c r="W802" s="270"/>
      <c r="X802" s="270"/>
      <c r="Y802" s="270"/>
      <c r="Z802" s="271"/>
      <c r="AA802" s="271"/>
      <c r="AB802" s="271"/>
      <c r="AC802" s="271"/>
      <c r="AD802" s="271"/>
      <c r="AE802" s="271"/>
      <c r="AF802" s="271"/>
      <c r="AG802" s="271"/>
      <c r="AH802" s="271"/>
      <c r="AI802" s="271"/>
      <c r="AJ802" s="271"/>
      <c r="AK802" s="271"/>
      <c r="AL802" s="271"/>
      <c r="AM802" s="271"/>
      <c r="AN802" s="271"/>
      <c r="AO802" s="271"/>
      <c r="AP802" s="271"/>
      <c r="AQ802" s="271"/>
      <c r="AR802" s="271"/>
      <c r="AS802" s="271"/>
      <c r="AT802" s="271"/>
      <c r="AU802" s="271"/>
      <c r="AV802" s="271"/>
      <c r="AW802" s="271"/>
      <c r="AX802" s="271"/>
      <c r="AY802" s="271"/>
      <c r="AZ802" s="271"/>
      <c r="BA802" s="271"/>
      <c r="BB802" s="271"/>
      <c r="BC802" s="271"/>
      <c r="BD802" s="271"/>
      <c r="BE802" s="271"/>
      <c r="BF802" s="271"/>
      <c r="BG802" s="271"/>
      <c r="BH802" s="271"/>
      <c r="BI802" s="271"/>
      <c r="BJ802" s="271"/>
      <c r="BK802" s="271"/>
      <c r="BL802" s="271"/>
      <c r="BM802" s="271"/>
      <c r="BN802" s="271"/>
      <c r="BO802" s="271"/>
      <c r="BP802" s="271"/>
      <c r="BQ802" s="271"/>
      <c r="BR802" s="271"/>
      <c r="BS802" s="271"/>
      <c r="BT802" s="271"/>
      <c r="BU802" s="271"/>
      <c r="BV802" s="271"/>
      <c r="BW802" s="271"/>
      <c r="BX802" s="271"/>
      <c r="BY802" s="271"/>
      <c r="BZ802" s="271"/>
      <c r="CA802" s="271"/>
      <c r="CB802" s="271"/>
      <c r="CC802" s="271"/>
      <c r="CD802" s="271"/>
      <c r="CE802" s="271"/>
    </row>
    <row r="803" spans="1:83" ht="12.65" customHeight="1">
      <c r="A803" s="209" t="e">
        <f>RIGHT($C$83,3)&amp;"*"&amp;RIGHT($C$82,4)&amp;"*"&amp;BT$55&amp;"*"&amp;"A"</f>
        <v>#VALUE!</v>
      </c>
      <c r="B803" s="270"/>
      <c r="C803" s="272">
        <f>ROUND(BT60,2)</f>
        <v>0</v>
      </c>
      <c r="D803" s="270">
        <f>ROUND(BT61,0)</f>
        <v>0</v>
      </c>
      <c r="E803" s="270">
        <f>ROUND(BT62,0)</f>
        <v>0</v>
      </c>
      <c r="F803" s="270">
        <f>ROUND(BT63,0)</f>
        <v>0</v>
      </c>
      <c r="G803" s="270">
        <f>ROUND(BT64,0)</f>
        <v>0</v>
      </c>
      <c r="H803" s="270">
        <f>ROUND(BT65,0)</f>
        <v>0</v>
      </c>
      <c r="I803" s="270">
        <f>ROUND(BT66,0)</f>
        <v>0</v>
      </c>
      <c r="J803" s="270">
        <f>ROUND(BT67,0)</f>
        <v>0</v>
      </c>
      <c r="K803" s="270">
        <f>ROUND(BT68,0)</f>
        <v>0</v>
      </c>
      <c r="L803" s="270">
        <f>ROUND(BT69,0)</f>
        <v>0</v>
      </c>
      <c r="M803" s="270">
        <f>ROUND(BT70,0)</f>
        <v>0</v>
      </c>
      <c r="N803" s="270"/>
      <c r="O803" s="270"/>
      <c r="P803" s="270">
        <f>IF(BT76&gt;0,ROUND(BT76,0),0)</f>
        <v>0</v>
      </c>
      <c r="Q803" s="270">
        <f>IF(BT77&gt;0,ROUND(BT77,0),0)</f>
        <v>0</v>
      </c>
      <c r="R803" s="270">
        <f>IF(BT78&gt;0,ROUND(BT78,0),0)</f>
        <v>0</v>
      </c>
      <c r="S803" s="270">
        <f>IF(BT79&gt;0,ROUND(BT79,0),0)</f>
        <v>0</v>
      </c>
      <c r="T803" s="272">
        <f>IF(BT80&gt;0,ROUND(BT80,2),0)</f>
        <v>0</v>
      </c>
      <c r="U803" s="270"/>
      <c r="V803" s="271"/>
      <c r="W803" s="270"/>
      <c r="X803" s="270"/>
      <c r="Y803" s="270"/>
      <c r="Z803" s="271"/>
      <c r="AA803" s="271"/>
      <c r="AB803" s="271"/>
      <c r="AC803" s="271"/>
      <c r="AD803" s="271"/>
      <c r="AE803" s="271"/>
      <c r="AF803" s="271"/>
      <c r="AG803" s="271"/>
      <c r="AH803" s="271"/>
      <c r="AI803" s="271"/>
      <c r="AJ803" s="271"/>
      <c r="AK803" s="271"/>
      <c r="AL803" s="271"/>
      <c r="AM803" s="271"/>
      <c r="AN803" s="271"/>
      <c r="AO803" s="271"/>
      <c r="AP803" s="271"/>
      <c r="AQ803" s="271"/>
      <c r="AR803" s="271"/>
      <c r="AS803" s="271"/>
      <c r="AT803" s="271"/>
      <c r="AU803" s="271"/>
      <c r="AV803" s="271"/>
      <c r="AW803" s="271"/>
      <c r="AX803" s="271"/>
      <c r="AY803" s="271"/>
      <c r="AZ803" s="271"/>
      <c r="BA803" s="271"/>
      <c r="BB803" s="271"/>
      <c r="BC803" s="271"/>
      <c r="BD803" s="271"/>
      <c r="BE803" s="271"/>
      <c r="BF803" s="271"/>
      <c r="BG803" s="271"/>
      <c r="BH803" s="271"/>
      <c r="BI803" s="271"/>
      <c r="BJ803" s="271"/>
      <c r="BK803" s="271"/>
      <c r="BL803" s="271"/>
      <c r="BM803" s="271"/>
      <c r="BN803" s="271"/>
      <c r="BO803" s="271"/>
      <c r="BP803" s="271"/>
      <c r="BQ803" s="271"/>
      <c r="BR803" s="271"/>
      <c r="BS803" s="271"/>
      <c r="BT803" s="271"/>
      <c r="BU803" s="271"/>
      <c r="BV803" s="271"/>
      <c r="BW803" s="271"/>
      <c r="BX803" s="271"/>
      <c r="BY803" s="271"/>
      <c r="BZ803" s="271"/>
      <c r="CA803" s="271"/>
      <c r="CB803" s="271"/>
      <c r="CC803" s="271"/>
      <c r="CD803" s="271"/>
      <c r="CE803" s="271"/>
    </row>
    <row r="804" spans="1:83" ht="12.65" customHeight="1">
      <c r="A804" s="209" t="e">
        <f>RIGHT($C$83,3)&amp;"*"&amp;RIGHT($C$82,4)&amp;"*"&amp;BU$55&amp;"*"&amp;"A"</f>
        <v>#VALUE!</v>
      </c>
      <c r="B804" s="270"/>
      <c r="C804" s="272">
        <f>ROUND(BU60,2)</f>
        <v>0</v>
      </c>
      <c r="D804" s="270">
        <f>ROUND(BU61,0)</f>
        <v>0</v>
      </c>
      <c r="E804" s="270">
        <f>ROUND(BU62,0)</f>
        <v>0</v>
      </c>
      <c r="F804" s="270">
        <f>ROUND(BU63,0)</f>
        <v>0</v>
      </c>
      <c r="G804" s="270">
        <f>ROUND(BU64,0)</f>
        <v>0</v>
      </c>
      <c r="H804" s="270">
        <f>ROUND(BU65,0)</f>
        <v>0</v>
      </c>
      <c r="I804" s="270">
        <f>ROUND(BU66,0)</f>
        <v>0</v>
      </c>
      <c r="J804" s="270">
        <f>ROUND(BU67,0)</f>
        <v>0</v>
      </c>
      <c r="K804" s="270">
        <f>ROUND(BU68,0)</f>
        <v>0</v>
      </c>
      <c r="L804" s="270">
        <f>ROUND(BU69,0)</f>
        <v>0</v>
      </c>
      <c r="M804" s="270">
        <f>ROUND(BU70,0)</f>
        <v>0</v>
      </c>
      <c r="N804" s="270"/>
      <c r="O804" s="270"/>
      <c r="P804" s="270">
        <f>IF(BU76&gt;0,ROUND(BU76,0),0)</f>
        <v>0</v>
      </c>
      <c r="Q804" s="270">
        <f>IF(BU77&gt;0,ROUND(BU77,0),0)</f>
        <v>0</v>
      </c>
      <c r="R804" s="270">
        <f>IF(BU78&gt;0,ROUND(BU78,0),0)</f>
        <v>0</v>
      </c>
      <c r="S804" s="270">
        <f>IF(BU79&gt;0,ROUND(BU79,0),0)</f>
        <v>0</v>
      </c>
      <c r="T804" s="272">
        <f>IF(BU80&gt;0,ROUND(BU80,2),0)</f>
        <v>0</v>
      </c>
      <c r="U804" s="270"/>
      <c r="V804" s="271"/>
      <c r="W804" s="270"/>
      <c r="X804" s="270"/>
      <c r="Y804" s="270"/>
      <c r="Z804" s="271"/>
      <c r="AA804" s="271"/>
      <c r="AB804" s="271"/>
      <c r="AC804" s="271"/>
      <c r="AD804" s="271"/>
      <c r="AE804" s="271"/>
      <c r="AF804" s="271"/>
      <c r="AG804" s="271"/>
      <c r="AH804" s="271"/>
      <c r="AI804" s="271"/>
      <c r="AJ804" s="271"/>
      <c r="AK804" s="271"/>
      <c r="AL804" s="271"/>
      <c r="AM804" s="271"/>
      <c r="AN804" s="271"/>
      <c r="AO804" s="271"/>
      <c r="AP804" s="271"/>
      <c r="AQ804" s="271"/>
      <c r="AR804" s="271"/>
      <c r="AS804" s="271"/>
      <c r="AT804" s="271"/>
      <c r="AU804" s="271"/>
      <c r="AV804" s="271"/>
      <c r="AW804" s="271"/>
      <c r="AX804" s="271"/>
      <c r="AY804" s="271"/>
      <c r="AZ804" s="271"/>
      <c r="BA804" s="271"/>
      <c r="BB804" s="271"/>
      <c r="BC804" s="271"/>
      <c r="BD804" s="271"/>
      <c r="BE804" s="271"/>
      <c r="BF804" s="271"/>
      <c r="BG804" s="271"/>
      <c r="BH804" s="271"/>
      <c r="BI804" s="271"/>
      <c r="BJ804" s="271"/>
      <c r="BK804" s="271"/>
      <c r="BL804" s="271"/>
      <c r="BM804" s="271"/>
      <c r="BN804" s="271"/>
      <c r="BO804" s="271"/>
      <c r="BP804" s="271"/>
      <c r="BQ804" s="271"/>
      <c r="BR804" s="271"/>
      <c r="BS804" s="271"/>
      <c r="BT804" s="271"/>
      <c r="BU804" s="271"/>
      <c r="BV804" s="271"/>
      <c r="BW804" s="271"/>
      <c r="BX804" s="271"/>
      <c r="BY804" s="271"/>
      <c r="BZ804" s="271"/>
      <c r="CA804" s="271"/>
      <c r="CB804" s="271"/>
      <c r="CC804" s="271"/>
      <c r="CD804" s="271"/>
      <c r="CE804" s="271"/>
    </row>
    <row r="805" spans="1:83" ht="12.65" customHeight="1">
      <c r="A805" s="209" t="e">
        <f>RIGHT($C$83,3)&amp;"*"&amp;RIGHT($C$82,4)&amp;"*"&amp;BV$55&amp;"*"&amp;"A"</f>
        <v>#VALUE!</v>
      </c>
      <c r="B805" s="270"/>
      <c r="C805" s="272">
        <f>ROUND(BV60,2)</f>
        <v>3.08</v>
      </c>
      <c r="D805" s="270">
        <f>ROUND(BV61,0)</f>
        <v>146254</v>
      </c>
      <c r="E805" s="270">
        <f>ROUND(BV62,0)</f>
        <v>25710</v>
      </c>
      <c r="F805" s="270">
        <f>ROUND(BV63,0)</f>
        <v>0</v>
      </c>
      <c r="G805" s="270">
        <f>ROUND(BV64,0)</f>
        <v>3145</v>
      </c>
      <c r="H805" s="270">
        <f>ROUND(BV65,0)</f>
        <v>0</v>
      </c>
      <c r="I805" s="270">
        <f>ROUND(BV66,0)</f>
        <v>546</v>
      </c>
      <c r="J805" s="270">
        <f>ROUND(BV67,0)</f>
        <v>38731</v>
      </c>
      <c r="K805" s="270">
        <f>ROUND(BV68,0)</f>
        <v>1589</v>
      </c>
      <c r="L805" s="270">
        <f>ROUND(BV69,0)</f>
        <v>1394</v>
      </c>
      <c r="M805" s="270">
        <f>ROUND(BV70,0)</f>
        <v>0</v>
      </c>
      <c r="N805" s="270"/>
      <c r="O805" s="270"/>
      <c r="P805" s="270">
        <f>IF(BV76&gt;0,ROUND(BV76,0),0)</f>
        <v>1995</v>
      </c>
      <c r="Q805" s="270">
        <f>IF(BV77&gt;0,ROUND(BV77,0),0)</f>
        <v>0</v>
      </c>
      <c r="R805" s="270">
        <f>IF(BV78&gt;0,ROUND(BV78,0),0)</f>
        <v>565</v>
      </c>
      <c r="S805" s="270">
        <f>IF(BV79&gt;0,ROUND(BV79,0),0)</f>
        <v>0</v>
      </c>
      <c r="T805" s="272">
        <f>IF(BV80&gt;0,ROUND(BV80,2),0)</f>
        <v>0</v>
      </c>
      <c r="U805" s="270"/>
      <c r="V805" s="271"/>
      <c r="W805" s="270"/>
      <c r="X805" s="270"/>
      <c r="Y805" s="270"/>
      <c r="Z805" s="271"/>
      <c r="AA805" s="271"/>
      <c r="AB805" s="271"/>
      <c r="AC805" s="271"/>
      <c r="AD805" s="271"/>
      <c r="AE805" s="271"/>
      <c r="AF805" s="271"/>
      <c r="AG805" s="271"/>
      <c r="AH805" s="271"/>
      <c r="AI805" s="271"/>
      <c r="AJ805" s="271"/>
      <c r="AK805" s="271"/>
      <c r="AL805" s="271"/>
      <c r="AM805" s="271"/>
      <c r="AN805" s="271"/>
      <c r="AO805" s="271"/>
      <c r="AP805" s="271"/>
      <c r="AQ805" s="271"/>
      <c r="AR805" s="271"/>
      <c r="AS805" s="271"/>
      <c r="AT805" s="271"/>
      <c r="AU805" s="271"/>
      <c r="AV805" s="271"/>
      <c r="AW805" s="271"/>
      <c r="AX805" s="271"/>
      <c r="AY805" s="271"/>
      <c r="AZ805" s="271"/>
      <c r="BA805" s="271"/>
      <c r="BB805" s="271"/>
      <c r="BC805" s="271"/>
      <c r="BD805" s="271"/>
      <c r="BE805" s="271"/>
      <c r="BF805" s="271"/>
      <c r="BG805" s="271"/>
      <c r="BH805" s="271"/>
      <c r="BI805" s="271"/>
      <c r="BJ805" s="271"/>
      <c r="BK805" s="271"/>
      <c r="BL805" s="271"/>
      <c r="BM805" s="271"/>
      <c r="BN805" s="271"/>
      <c r="BO805" s="271"/>
      <c r="BP805" s="271"/>
      <c r="BQ805" s="271"/>
      <c r="BR805" s="271"/>
      <c r="BS805" s="271"/>
      <c r="BT805" s="271"/>
      <c r="BU805" s="271"/>
      <c r="BV805" s="271"/>
      <c r="BW805" s="271"/>
      <c r="BX805" s="271"/>
      <c r="BY805" s="271"/>
      <c r="BZ805" s="271"/>
      <c r="CA805" s="271"/>
      <c r="CB805" s="271"/>
      <c r="CC805" s="271"/>
      <c r="CD805" s="271"/>
      <c r="CE805" s="271"/>
    </row>
    <row r="806" spans="1:83" ht="12.65" customHeight="1">
      <c r="A806" s="209" t="e">
        <f>RIGHT($C$83,3)&amp;"*"&amp;RIGHT($C$82,4)&amp;"*"&amp;BW$55&amp;"*"&amp;"A"</f>
        <v>#VALUE!</v>
      </c>
      <c r="B806" s="270"/>
      <c r="C806" s="272">
        <f>ROUND(BW60,2)</f>
        <v>0</v>
      </c>
      <c r="D806" s="270">
        <f>ROUND(BW61,0)</f>
        <v>0</v>
      </c>
      <c r="E806" s="270">
        <f>ROUND(BW62,0)</f>
        <v>0</v>
      </c>
      <c r="F806" s="270">
        <f>ROUND(BW63,0)</f>
        <v>0</v>
      </c>
      <c r="G806" s="270">
        <f>ROUND(BW64,0)</f>
        <v>0</v>
      </c>
      <c r="H806" s="270">
        <f>ROUND(BW65,0)</f>
        <v>0</v>
      </c>
      <c r="I806" s="270">
        <f>ROUND(BW66,0)</f>
        <v>0</v>
      </c>
      <c r="J806" s="270">
        <f>ROUND(BW67,0)</f>
        <v>0</v>
      </c>
      <c r="K806" s="270">
        <f>ROUND(BW68,0)</f>
        <v>0</v>
      </c>
      <c r="L806" s="270">
        <f>ROUND(BW69,0)</f>
        <v>0</v>
      </c>
      <c r="M806" s="270">
        <f>ROUND(BW70,0)</f>
        <v>0</v>
      </c>
      <c r="N806" s="270"/>
      <c r="O806" s="270"/>
      <c r="P806" s="270">
        <f>IF(BW76&gt;0,ROUND(BW76,0),0)</f>
        <v>0</v>
      </c>
      <c r="Q806" s="270">
        <f>IF(BW77&gt;0,ROUND(BW77,0),0)</f>
        <v>0</v>
      </c>
      <c r="R806" s="270">
        <f>IF(BW78&gt;0,ROUND(BW78,0),0)</f>
        <v>0</v>
      </c>
      <c r="S806" s="270">
        <f>IF(BW79&gt;0,ROUND(BW79,0),0)</f>
        <v>0</v>
      </c>
      <c r="T806" s="272">
        <f>IF(BW80&gt;0,ROUND(BW80,2),0)</f>
        <v>0</v>
      </c>
      <c r="U806" s="270"/>
      <c r="V806" s="271"/>
      <c r="W806" s="270"/>
      <c r="X806" s="270"/>
      <c r="Y806" s="270"/>
      <c r="Z806" s="271"/>
      <c r="AA806" s="271"/>
      <c r="AB806" s="271"/>
      <c r="AC806" s="271"/>
      <c r="AD806" s="271"/>
      <c r="AE806" s="271"/>
      <c r="AF806" s="271"/>
      <c r="AG806" s="271"/>
      <c r="AH806" s="271"/>
      <c r="AI806" s="271"/>
      <c r="AJ806" s="271"/>
      <c r="AK806" s="271"/>
      <c r="AL806" s="271"/>
      <c r="AM806" s="271"/>
      <c r="AN806" s="271"/>
      <c r="AO806" s="271"/>
      <c r="AP806" s="271"/>
      <c r="AQ806" s="271"/>
      <c r="AR806" s="271"/>
      <c r="AS806" s="271"/>
      <c r="AT806" s="271"/>
      <c r="AU806" s="271"/>
      <c r="AV806" s="271"/>
      <c r="AW806" s="271"/>
      <c r="AX806" s="271"/>
      <c r="AY806" s="271"/>
      <c r="AZ806" s="271"/>
      <c r="BA806" s="271"/>
      <c r="BB806" s="271"/>
      <c r="BC806" s="271"/>
      <c r="BD806" s="271"/>
      <c r="BE806" s="271"/>
      <c r="BF806" s="271"/>
      <c r="BG806" s="271"/>
      <c r="BH806" s="271"/>
      <c r="BI806" s="271"/>
      <c r="BJ806" s="271"/>
      <c r="BK806" s="271"/>
      <c r="BL806" s="271"/>
      <c r="BM806" s="271"/>
      <c r="BN806" s="271"/>
      <c r="BO806" s="271"/>
      <c r="BP806" s="271"/>
      <c r="BQ806" s="271"/>
      <c r="BR806" s="271"/>
      <c r="BS806" s="271"/>
      <c r="BT806" s="271"/>
      <c r="BU806" s="271"/>
      <c r="BV806" s="271"/>
      <c r="BW806" s="271"/>
      <c r="BX806" s="271"/>
      <c r="BY806" s="271"/>
      <c r="BZ806" s="271"/>
      <c r="CA806" s="271"/>
      <c r="CB806" s="271"/>
      <c r="CC806" s="271"/>
      <c r="CD806" s="271"/>
      <c r="CE806" s="271"/>
    </row>
    <row r="807" spans="1:83" ht="12.65" customHeight="1">
      <c r="A807" s="209" t="e">
        <f>RIGHT($C$83,3)&amp;"*"&amp;RIGHT($C$82,4)&amp;"*"&amp;BX$55&amp;"*"&amp;"A"</f>
        <v>#VALUE!</v>
      </c>
      <c r="B807" s="270"/>
      <c r="C807" s="272">
        <f>ROUND(BX60,2)</f>
        <v>0</v>
      </c>
      <c r="D807" s="270">
        <f>ROUND(BX61,0)</f>
        <v>0</v>
      </c>
      <c r="E807" s="270">
        <f>ROUND(BX62,0)</f>
        <v>0</v>
      </c>
      <c r="F807" s="270">
        <f>ROUND(BX63,0)</f>
        <v>0</v>
      </c>
      <c r="G807" s="270">
        <f>ROUND(BX64,0)</f>
        <v>0</v>
      </c>
      <c r="H807" s="270">
        <f>ROUND(BX65,0)</f>
        <v>0</v>
      </c>
      <c r="I807" s="270">
        <f>ROUND(BX66,0)</f>
        <v>0</v>
      </c>
      <c r="J807" s="270">
        <f>ROUND(BX67,0)</f>
        <v>0</v>
      </c>
      <c r="K807" s="270">
        <f>ROUND(BX68,0)</f>
        <v>0</v>
      </c>
      <c r="L807" s="270">
        <f>ROUND(BX69,0)</f>
        <v>0</v>
      </c>
      <c r="M807" s="270">
        <f>ROUND(BX70,0)</f>
        <v>0</v>
      </c>
      <c r="N807" s="270"/>
      <c r="O807" s="270"/>
      <c r="P807" s="270">
        <f>IF(BX76&gt;0,ROUND(BX76,0),0)</f>
        <v>0</v>
      </c>
      <c r="Q807" s="270">
        <f>IF(BX77&gt;0,ROUND(BX77,0),0)</f>
        <v>0</v>
      </c>
      <c r="R807" s="270">
        <f>IF(BX78&gt;0,ROUND(BX78,0),0)</f>
        <v>0</v>
      </c>
      <c r="S807" s="270">
        <f>IF(BX79&gt;0,ROUND(BX79,0),0)</f>
        <v>0</v>
      </c>
      <c r="T807" s="272">
        <f>IF(BX80&gt;0,ROUND(BX80,2),0)</f>
        <v>0</v>
      </c>
      <c r="U807" s="270"/>
      <c r="V807" s="271"/>
      <c r="W807" s="270"/>
      <c r="X807" s="270"/>
      <c r="Y807" s="270"/>
      <c r="Z807" s="271"/>
      <c r="AA807" s="271"/>
      <c r="AB807" s="271"/>
      <c r="AC807" s="271"/>
      <c r="AD807" s="271"/>
      <c r="AE807" s="271"/>
      <c r="AF807" s="271"/>
      <c r="AG807" s="271"/>
      <c r="AH807" s="271"/>
      <c r="AI807" s="271"/>
      <c r="AJ807" s="271"/>
      <c r="AK807" s="271"/>
      <c r="AL807" s="271"/>
      <c r="AM807" s="271"/>
      <c r="AN807" s="271"/>
      <c r="AO807" s="271"/>
      <c r="AP807" s="271"/>
      <c r="AQ807" s="271"/>
      <c r="AR807" s="271"/>
      <c r="AS807" s="271"/>
      <c r="AT807" s="271"/>
      <c r="AU807" s="271"/>
      <c r="AV807" s="271"/>
      <c r="AW807" s="271"/>
      <c r="AX807" s="271"/>
      <c r="AY807" s="271"/>
      <c r="AZ807" s="271"/>
      <c r="BA807" s="271"/>
      <c r="BB807" s="271"/>
      <c r="BC807" s="271"/>
      <c r="BD807" s="271"/>
      <c r="BE807" s="271"/>
      <c r="BF807" s="271"/>
      <c r="BG807" s="271"/>
      <c r="BH807" s="271"/>
      <c r="BI807" s="271"/>
      <c r="BJ807" s="271"/>
      <c r="BK807" s="271"/>
      <c r="BL807" s="271"/>
      <c r="BM807" s="271"/>
      <c r="BN807" s="271"/>
      <c r="BO807" s="271"/>
      <c r="BP807" s="271"/>
      <c r="BQ807" s="271"/>
      <c r="BR807" s="271"/>
      <c r="BS807" s="271"/>
      <c r="BT807" s="271"/>
      <c r="BU807" s="271"/>
      <c r="BV807" s="271"/>
      <c r="BW807" s="271"/>
      <c r="BX807" s="271"/>
      <c r="BY807" s="271"/>
      <c r="BZ807" s="271"/>
      <c r="CA807" s="271"/>
      <c r="CB807" s="271"/>
      <c r="CC807" s="271"/>
      <c r="CD807" s="271"/>
      <c r="CE807" s="271"/>
    </row>
    <row r="808" spans="1:83" ht="12.65" customHeight="1">
      <c r="A808" s="209" t="e">
        <f>RIGHT($C$83,3)&amp;"*"&amp;RIGHT($C$82,4)&amp;"*"&amp;BY$55&amp;"*"&amp;"A"</f>
        <v>#VALUE!</v>
      </c>
      <c r="B808" s="270"/>
      <c r="C808" s="272">
        <f>ROUND(BY60,2)</f>
        <v>1.7</v>
      </c>
      <c r="D808" s="270">
        <f>ROUND(BY61,0)</f>
        <v>226295</v>
      </c>
      <c r="E808" s="270">
        <f>ROUND(BY62,0)</f>
        <v>39780</v>
      </c>
      <c r="F808" s="270">
        <f>ROUND(BY63,0)</f>
        <v>0</v>
      </c>
      <c r="G808" s="270">
        <f>ROUND(BY64,0)</f>
        <v>1690</v>
      </c>
      <c r="H808" s="270">
        <f>ROUND(BY65,0)</f>
        <v>0</v>
      </c>
      <c r="I808" s="270">
        <f>ROUND(BY66,0)</f>
        <v>19204</v>
      </c>
      <c r="J808" s="270">
        <f>ROUND(BY67,0)</f>
        <v>4058</v>
      </c>
      <c r="K808" s="270">
        <f>ROUND(BY68,0)</f>
        <v>0</v>
      </c>
      <c r="L808" s="270">
        <f>ROUND(BY69,0)</f>
        <v>3725</v>
      </c>
      <c r="M808" s="270">
        <f>ROUND(BY70,0)</f>
        <v>0</v>
      </c>
      <c r="N808" s="270"/>
      <c r="O808" s="270"/>
      <c r="P808" s="270">
        <f>IF(BY76&gt;0,ROUND(BY76,0),0)</f>
        <v>209</v>
      </c>
      <c r="Q808" s="270">
        <f>IF(BY77&gt;0,ROUND(BY77,0),0)</f>
        <v>0</v>
      </c>
      <c r="R808" s="270">
        <f>IF(BY78&gt;0,ROUND(BY78,0),0)</f>
        <v>59</v>
      </c>
      <c r="S808" s="270">
        <f>IF(BY79&gt;0,ROUND(BY79,0),0)</f>
        <v>0</v>
      </c>
      <c r="T808" s="272">
        <f>IF(BY80&gt;0,ROUND(BY80,2),0)</f>
        <v>0</v>
      </c>
      <c r="U808" s="270"/>
      <c r="V808" s="271"/>
      <c r="W808" s="270"/>
      <c r="X808" s="270"/>
      <c r="Y808" s="270"/>
      <c r="Z808" s="271"/>
      <c r="AA808" s="271"/>
      <c r="AB808" s="271"/>
      <c r="AC808" s="271"/>
      <c r="AD808" s="271"/>
      <c r="AE808" s="271"/>
      <c r="AF808" s="271"/>
      <c r="AG808" s="271"/>
      <c r="AH808" s="271"/>
      <c r="AI808" s="271"/>
      <c r="AJ808" s="271"/>
      <c r="AK808" s="271"/>
      <c r="AL808" s="271"/>
      <c r="AM808" s="271"/>
      <c r="AN808" s="271"/>
      <c r="AO808" s="271"/>
      <c r="AP808" s="271"/>
      <c r="AQ808" s="271"/>
      <c r="AR808" s="271"/>
      <c r="AS808" s="271"/>
      <c r="AT808" s="271"/>
      <c r="AU808" s="271"/>
      <c r="AV808" s="271"/>
      <c r="AW808" s="271"/>
      <c r="AX808" s="271"/>
      <c r="AY808" s="271"/>
      <c r="AZ808" s="271"/>
      <c r="BA808" s="271"/>
      <c r="BB808" s="271"/>
      <c r="BC808" s="271"/>
      <c r="BD808" s="271"/>
      <c r="BE808" s="271"/>
      <c r="BF808" s="271"/>
      <c r="BG808" s="271"/>
      <c r="BH808" s="271"/>
      <c r="BI808" s="271"/>
      <c r="BJ808" s="271"/>
      <c r="BK808" s="271"/>
      <c r="BL808" s="271"/>
      <c r="BM808" s="271"/>
      <c r="BN808" s="271"/>
      <c r="BO808" s="271"/>
      <c r="BP808" s="271"/>
      <c r="BQ808" s="271"/>
      <c r="BR808" s="271"/>
      <c r="BS808" s="271"/>
      <c r="BT808" s="271"/>
      <c r="BU808" s="271"/>
      <c r="BV808" s="271"/>
      <c r="BW808" s="271"/>
      <c r="BX808" s="271"/>
      <c r="BY808" s="271"/>
      <c r="BZ808" s="271"/>
      <c r="CA808" s="271"/>
      <c r="CB808" s="271"/>
      <c r="CC808" s="271"/>
      <c r="CD808" s="271"/>
      <c r="CE808" s="271"/>
    </row>
    <row r="809" spans="1:83" ht="12.65" customHeight="1">
      <c r="A809" s="209" t="e">
        <f>RIGHT($C$83,3)&amp;"*"&amp;RIGHT($C$82,4)&amp;"*"&amp;BZ$55&amp;"*"&amp;"A"</f>
        <v>#VALUE!</v>
      </c>
      <c r="B809" s="270"/>
      <c r="C809" s="272">
        <f>ROUND(BZ60,2)</f>
        <v>0</v>
      </c>
      <c r="D809" s="270">
        <f>ROUND(BZ61,0)</f>
        <v>0</v>
      </c>
      <c r="E809" s="270">
        <f>ROUND(BZ62,0)</f>
        <v>0</v>
      </c>
      <c r="F809" s="270">
        <f>ROUND(BZ63,0)</f>
        <v>0</v>
      </c>
      <c r="G809" s="270">
        <f>ROUND(BZ64,0)</f>
        <v>0</v>
      </c>
      <c r="H809" s="270">
        <f>ROUND(BZ65,0)</f>
        <v>0</v>
      </c>
      <c r="I809" s="270">
        <f>ROUND(BZ66,0)</f>
        <v>0</v>
      </c>
      <c r="J809" s="270">
        <f>ROUND(BZ67,0)</f>
        <v>0</v>
      </c>
      <c r="K809" s="270">
        <f>ROUND(BZ68,0)</f>
        <v>0</v>
      </c>
      <c r="L809" s="270">
        <f>ROUND(BZ69,0)</f>
        <v>0</v>
      </c>
      <c r="M809" s="270">
        <f>ROUND(BZ70,0)</f>
        <v>0</v>
      </c>
      <c r="N809" s="270"/>
      <c r="O809" s="270"/>
      <c r="P809" s="270">
        <f>IF(BZ76&gt;0,ROUND(BZ76,0),0)</f>
        <v>0</v>
      </c>
      <c r="Q809" s="270">
        <f>IF(BZ77&gt;0,ROUND(BZ77,0),0)</f>
        <v>0</v>
      </c>
      <c r="R809" s="270">
        <f>IF(BZ78&gt;0,ROUND(BZ78,0),0)</f>
        <v>0</v>
      </c>
      <c r="S809" s="270">
        <f>IF(BZ79&gt;0,ROUND(BZ79,0),0)</f>
        <v>0</v>
      </c>
      <c r="T809" s="272">
        <f>IF(BZ80&gt;0,ROUND(BZ80,2),0)</f>
        <v>0</v>
      </c>
      <c r="U809" s="270"/>
      <c r="V809" s="271"/>
      <c r="W809" s="270"/>
      <c r="X809" s="270"/>
      <c r="Y809" s="270"/>
      <c r="Z809" s="271"/>
      <c r="AA809" s="271"/>
      <c r="AB809" s="271"/>
      <c r="AC809" s="271"/>
      <c r="AD809" s="271"/>
      <c r="AE809" s="271"/>
      <c r="AF809" s="271"/>
      <c r="AG809" s="271"/>
      <c r="AH809" s="271"/>
      <c r="AI809" s="271"/>
      <c r="AJ809" s="271"/>
      <c r="AK809" s="271"/>
      <c r="AL809" s="271"/>
      <c r="AM809" s="271"/>
      <c r="AN809" s="271"/>
      <c r="AO809" s="271"/>
      <c r="AP809" s="271"/>
      <c r="AQ809" s="271"/>
      <c r="AR809" s="271"/>
      <c r="AS809" s="271"/>
      <c r="AT809" s="271"/>
      <c r="AU809" s="271"/>
      <c r="AV809" s="271"/>
      <c r="AW809" s="271"/>
      <c r="AX809" s="271"/>
      <c r="AY809" s="271"/>
      <c r="AZ809" s="271"/>
      <c r="BA809" s="271"/>
      <c r="BB809" s="271"/>
      <c r="BC809" s="271"/>
      <c r="BD809" s="271"/>
      <c r="BE809" s="271"/>
      <c r="BF809" s="271"/>
      <c r="BG809" s="271"/>
      <c r="BH809" s="271"/>
      <c r="BI809" s="271"/>
      <c r="BJ809" s="271"/>
      <c r="BK809" s="271"/>
      <c r="BL809" s="271"/>
      <c r="BM809" s="271"/>
      <c r="BN809" s="271"/>
      <c r="BO809" s="271"/>
      <c r="BP809" s="271"/>
      <c r="BQ809" s="271"/>
      <c r="BR809" s="271"/>
      <c r="BS809" s="271"/>
      <c r="BT809" s="271"/>
      <c r="BU809" s="271"/>
      <c r="BV809" s="271"/>
      <c r="BW809" s="271"/>
      <c r="BX809" s="271"/>
      <c r="BY809" s="271"/>
      <c r="BZ809" s="271"/>
      <c r="CA809" s="271"/>
      <c r="CB809" s="271"/>
      <c r="CC809" s="271"/>
      <c r="CD809" s="271"/>
      <c r="CE809" s="271"/>
    </row>
    <row r="810" spans="1:83" ht="12.65" customHeight="1">
      <c r="A810" s="209" t="e">
        <f>RIGHT($C$83,3)&amp;"*"&amp;RIGHT($C$82,4)&amp;"*"&amp;CA$55&amp;"*"&amp;"A"</f>
        <v>#VALUE!</v>
      </c>
      <c r="B810" s="270"/>
      <c r="C810" s="272">
        <f>ROUND(CA60,2)</f>
        <v>0</v>
      </c>
      <c r="D810" s="270">
        <f>ROUND(CA61,0)</f>
        <v>0</v>
      </c>
      <c r="E810" s="270">
        <f>ROUND(CA62,0)</f>
        <v>0</v>
      </c>
      <c r="F810" s="270">
        <f>ROUND(CA63,0)</f>
        <v>0</v>
      </c>
      <c r="G810" s="270">
        <f>ROUND(CA64,0)</f>
        <v>0</v>
      </c>
      <c r="H810" s="270">
        <f>ROUND(CA65,0)</f>
        <v>0</v>
      </c>
      <c r="I810" s="270">
        <f>ROUND(CA66,0)</f>
        <v>0</v>
      </c>
      <c r="J810" s="270">
        <f>ROUND(CA67,0)</f>
        <v>0</v>
      </c>
      <c r="K810" s="270">
        <f>ROUND(CA68,0)</f>
        <v>0</v>
      </c>
      <c r="L810" s="270">
        <f>ROUND(CA69,0)</f>
        <v>0</v>
      </c>
      <c r="M810" s="270">
        <f>ROUND(CA70,0)</f>
        <v>0</v>
      </c>
      <c r="N810" s="270"/>
      <c r="O810" s="270"/>
      <c r="P810" s="270">
        <f>IF(CA76&gt;0,ROUND(CA76,0),0)</f>
        <v>0</v>
      </c>
      <c r="Q810" s="270">
        <f>IF(CA77&gt;0,ROUND(CA77,0),0)</f>
        <v>0</v>
      </c>
      <c r="R810" s="270">
        <f>IF(CA78&gt;0,ROUND(CA78,0),0)</f>
        <v>0</v>
      </c>
      <c r="S810" s="270">
        <f>IF(CA79&gt;0,ROUND(CA79,0),0)</f>
        <v>0</v>
      </c>
      <c r="T810" s="272">
        <f>IF(CA80&gt;0,ROUND(CA80,2),0)</f>
        <v>0</v>
      </c>
      <c r="U810" s="270"/>
      <c r="V810" s="271"/>
      <c r="W810" s="270"/>
      <c r="X810" s="270"/>
      <c r="Y810" s="270"/>
      <c r="Z810" s="271"/>
      <c r="AA810" s="271"/>
      <c r="AB810" s="271"/>
      <c r="AC810" s="271"/>
      <c r="AD810" s="271"/>
      <c r="AE810" s="271"/>
      <c r="AF810" s="271"/>
      <c r="AG810" s="271"/>
      <c r="AH810" s="271"/>
      <c r="AI810" s="271"/>
      <c r="AJ810" s="271"/>
      <c r="AK810" s="271"/>
      <c r="AL810" s="271"/>
      <c r="AM810" s="271"/>
      <c r="AN810" s="271"/>
      <c r="AO810" s="271"/>
      <c r="AP810" s="271"/>
      <c r="AQ810" s="271"/>
      <c r="AR810" s="271"/>
      <c r="AS810" s="271"/>
      <c r="AT810" s="271"/>
      <c r="AU810" s="271"/>
      <c r="AV810" s="271"/>
      <c r="AW810" s="271"/>
      <c r="AX810" s="271"/>
      <c r="AY810" s="271"/>
      <c r="AZ810" s="271"/>
      <c r="BA810" s="271"/>
      <c r="BB810" s="271"/>
      <c r="BC810" s="271"/>
      <c r="BD810" s="271"/>
      <c r="BE810" s="271"/>
      <c r="BF810" s="271"/>
      <c r="BG810" s="271"/>
      <c r="BH810" s="271"/>
      <c r="BI810" s="271"/>
      <c r="BJ810" s="271"/>
      <c r="BK810" s="271"/>
      <c r="BL810" s="271"/>
      <c r="BM810" s="271"/>
      <c r="BN810" s="271"/>
      <c r="BO810" s="271"/>
      <c r="BP810" s="271"/>
      <c r="BQ810" s="271"/>
      <c r="BR810" s="271"/>
      <c r="BS810" s="271"/>
      <c r="BT810" s="271"/>
      <c r="BU810" s="271"/>
      <c r="BV810" s="271"/>
      <c r="BW810" s="271"/>
      <c r="BX810" s="271"/>
      <c r="BY810" s="271"/>
      <c r="BZ810" s="271"/>
      <c r="CA810" s="271"/>
      <c r="CB810" s="271"/>
      <c r="CC810" s="271"/>
      <c r="CD810" s="271"/>
      <c r="CE810" s="271"/>
    </row>
    <row r="811" spans="1:83" ht="12.65" customHeight="1">
      <c r="A811" s="209" t="e">
        <f>RIGHT($C$83,3)&amp;"*"&amp;RIGHT($C$82,4)&amp;"*"&amp;CB$55&amp;"*"&amp;"A"</f>
        <v>#VALUE!</v>
      </c>
      <c r="B811" s="270"/>
      <c r="C811" s="272">
        <f>ROUND(CB60,2)</f>
        <v>0</v>
      </c>
      <c r="D811" s="270">
        <f>ROUND(CB61,0)</f>
        <v>0</v>
      </c>
      <c r="E811" s="270">
        <f>ROUND(CB62,0)</f>
        <v>0</v>
      </c>
      <c r="F811" s="270">
        <f>ROUND(CB63,0)</f>
        <v>0</v>
      </c>
      <c r="G811" s="270">
        <f>ROUND(CB64,0)</f>
        <v>0</v>
      </c>
      <c r="H811" s="270">
        <f>ROUND(CB65,0)</f>
        <v>0</v>
      </c>
      <c r="I811" s="270">
        <f>ROUND(CB66,0)</f>
        <v>0</v>
      </c>
      <c r="J811" s="270">
        <f>ROUND(CB67,0)</f>
        <v>0</v>
      </c>
      <c r="K811" s="270">
        <f>ROUND(CB68,0)</f>
        <v>0</v>
      </c>
      <c r="L811" s="270">
        <f>ROUND(CB69,0)</f>
        <v>0</v>
      </c>
      <c r="M811" s="270">
        <f>ROUND(CB70,0)</f>
        <v>0</v>
      </c>
      <c r="N811" s="270"/>
      <c r="O811" s="270"/>
      <c r="P811" s="270">
        <f>IF(CB76&gt;0,ROUND(CB76,0),0)</f>
        <v>0</v>
      </c>
      <c r="Q811" s="270">
        <f>IF(CB77&gt;0,ROUND(CB77,0),0)</f>
        <v>0</v>
      </c>
      <c r="R811" s="270">
        <f>IF(CB78&gt;0,ROUND(CB78,0),0)</f>
        <v>0</v>
      </c>
      <c r="S811" s="270">
        <f>IF(CB79&gt;0,ROUND(CB79,0),0)</f>
        <v>0</v>
      </c>
      <c r="T811" s="272">
        <f>IF(CB80&gt;0,ROUND(CB80,2),0)</f>
        <v>0</v>
      </c>
      <c r="U811" s="270"/>
      <c r="V811" s="271"/>
      <c r="W811" s="270"/>
      <c r="X811" s="270"/>
      <c r="Y811" s="270"/>
      <c r="Z811" s="271"/>
      <c r="AA811" s="271"/>
      <c r="AB811" s="271"/>
      <c r="AC811" s="271"/>
      <c r="AD811" s="271"/>
      <c r="AE811" s="271"/>
      <c r="AF811" s="271"/>
      <c r="AG811" s="271"/>
      <c r="AH811" s="271"/>
      <c r="AI811" s="271"/>
      <c r="AJ811" s="271"/>
      <c r="AK811" s="271"/>
      <c r="AL811" s="271"/>
      <c r="AM811" s="271"/>
      <c r="AN811" s="271"/>
      <c r="AO811" s="271"/>
      <c r="AP811" s="271"/>
      <c r="AQ811" s="271"/>
      <c r="AR811" s="271"/>
      <c r="AS811" s="271"/>
      <c r="AT811" s="271"/>
      <c r="AU811" s="271"/>
      <c r="AV811" s="271"/>
      <c r="AW811" s="271"/>
      <c r="AX811" s="271"/>
      <c r="AY811" s="271"/>
      <c r="AZ811" s="271"/>
      <c r="BA811" s="271"/>
      <c r="BB811" s="271"/>
      <c r="BC811" s="271"/>
      <c r="BD811" s="271"/>
      <c r="BE811" s="271"/>
      <c r="BF811" s="271"/>
      <c r="BG811" s="271"/>
      <c r="BH811" s="271"/>
      <c r="BI811" s="271"/>
      <c r="BJ811" s="271"/>
      <c r="BK811" s="271"/>
      <c r="BL811" s="271"/>
      <c r="BM811" s="271"/>
      <c r="BN811" s="271"/>
      <c r="BO811" s="271"/>
      <c r="BP811" s="271"/>
      <c r="BQ811" s="271"/>
      <c r="BR811" s="271"/>
      <c r="BS811" s="271"/>
      <c r="BT811" s="271"/>
      <c r="BU811" s="271"/>
      <c r="BV811" s="271"/>
      <c r="BW811" s="271"/>
      <c r="BX811" s="271"/>
      <c r="BY811" s="271"/>
      <c r="BZ811" s="271"/>
      <c r="CA811" s="271"/>
      <c r="CB811" s="271"/>
      <c r="CC811" s="271"/>
      <c r="CD811" s="271"/>
      <c r="CE811" s="271"/>
    </row>
    <row r="812" spans="1:83" ht="12.65" customHeight="1">
      <c r="A812" s="209" t="e">
        <f>RIGHT($C$83,3)&amp;"*"&amp;RIGHT($C$82,4)&amp;"*"&amp;CC$55&amp;"*"&amp;"A"</f>
        <v>#VALUE!</v>
      </c>
      <c r="B812" s="270"/>
      <c r="C812" s="272">
        <f>ROUND(CC60,2)</f>
        <v>0</v>
      </c>
      <c r="D812" s="270">
        <f>ROUND(CC61,0)</f>
        <v>0</v>
      </c>
      <c r="E812" s="270">
        <f>ROUND(CC62,0)</f>
        <v>0</v>
      </c>
      <c r="F812" s="270">
        <f>ROUND(CC63,0)</f>
        <v>0</v>
      </c>
      <c r="G812" s="270">
        <f>ROUND(CC64,0)</f>
        <v>0</v>
      </c>
      <c r="H812" s="270">
        <f>ROUND(CC65,0)</f>
        <v>0</v>
      </c>
      <c r="I812" s="270">
        <f>ROUND(CC66,0)</f>
        <v>0</v>
      </c>
      <c r="J812" s="270">
        <f>ROUND(CC67,0)</f>
        <v>0</v>
      </c>
      <c r="K812" s="270">
        <f>ROUND(CC68,0)</f>
        <v>0</v>
      </c>
      <c r="L812" s="270">
        <f>ROUND(CC69,0)</f>
        <v>0</v>
      </c>
      <c r="M812" s="270">
        <f>ROUND(CC70,0)</f>
        <v>0</v>
      </c>
      <c r="N812" s="270"/>
      <c r="O812" s="270"/>
      <c r="P812" s="270">
        <f>IF(CC76&gt;0,ROUND(CC76,0),0)</f>
        <v>0</v>
      </c>
      <c r="Q812" s="270">
        <f>IF(CC77&gt;0,ROUND(CC77,0),0)</f>
        <v>0</v>
      </c>
      <c r="R812" s="270">
        <f>IF(CC78&gt;0,ROUND(CC78,0),0)</f>
        <v>0</v>
      </c>
      <c r="S812" s="270">
        <f>IF(CC79&gt;0,ROUND(CC79,0),0)</f>
        <v>0</v>
      </c>
      <c r="T812" s="272">
        <f>IF(CC80&gt;0,ROUND(CC80,2),0)</f>
        <v>0</v>
      </c>
      <c r="U812" s="270"/>
      <c r="V812" s="271"/>
      <c r="W812" s="270"/>
      <c r="X812" s="270"/>
      <c r="Y812" s="270"/>
      <c r="Z812" s="271"/>
      <c r="AA812" s="271"/>
      <c r="AB812" s="271"/>
      <c r="AC812" s="271"/>
      <c r="AD812" s="271"/>
      <c r="AE812" s="271"/>
      <c r="AF812" s="271"/>
      <c r="AG812" s="271"/>
      <c r="AH812" s="271"/>
      <c r="AI812" s="271"/>
      <c r="AJ812" s="271"/>
      <c r="AK812" s="271"/>
      <c r="AL812" s="271"/>
      <c r="AM812" s="271"/>
      <c r="AN812" s="271"/>
      <c r="AO812" s="271"/>
      <c r="AP812" s="271"/>
      <c r="AQ812" s="271"/>
      <c r="AR812" s="271"/>
      <c r="AS812" s="271"/>
      <c r="AT812" s="271"/>
      <c r="AU812" s="271"/>
      <c r="AV812" s="271"/>
      <c r="AW812" s="271"/>
      <c r="AX812" s="271"/>
      <c r="AY812" s="271"/>
      <c r="AZ812" s="271"/>
      <c r="BA812" s="271"/>
      <c r="BB812" s="271"/>
      <c r="BC812" s="271"/>
      <c r="BD812" s="271"/>
      <c r="BE812" s="271"/>
      <c r="BF812" s="271"/>
      <c r="BG812" s="271"/>
      <c r="BH812" s="271"/>
      <c r="BI812" s="271"/>
      <c r="BJ812" s="271"/>
      <c r="BK812" s="271"/>
      <c r="BL812" s="271"/>
      <c r="BM812" s="271"/>
      <c r="BN812" s="271"/>
      <c r="BO812" s="271"/>
      <c r="BP812" s="271"/>
      <c r="BQ812" s="271"/>
      <c r="BR812" s="271"/>
      <c r="BS812" s="271"/>
      <c r="BT812" s="271"/>
      <c r="BU812" s="271"/>
      <c r="BV812" s="271"/>
      <c r="BW812" s="271"/>
      <c r="BX812" s="271"/>
      <c r="BY812" s="271"/>
      <c r="BZ812" s="271"/>
      <c r="CA812" s="271"/>
      <c r="CB812" s="271"/>
      <c r="CC812" s="271"/>
      <c r="CD812" s="271"/>
      <c r="CE812" s="271"/>
    </row>
    <row r="813" spans="1:83" ht="12.65" customHeight="1">
      <c r="A813" s="209" t="e">
        <f>RIGHT($C$83,3)&amp;"*"&amp;RIGHT($C$82,4)&amp;"*"&amp;"9000"&amp;"*"&amp;"A"</f>
        <v>#VALUE!</v>
      </c>
      <c r="B813" s="270"/>
      <c r="C813" s="273"/>
      <c r="D813" s="270"/>
      <c r="E813" s="270"/>
      <c r="F813" s="270"/>
      <c r="G813" s="270"/>
      <c r="H813" s="270"/>
      <c r="I813" s="270"/>
      <c r="J813" s="270"/>
      <c r="K813" s="270"/>
      <c r="L813" s="270"/>
      <c r="M813" s="270"/>
      <c r="N813" s="270"/>
      <c r="O813" s="270"/>
      <c r="P813" s="270"/>
      <c r="Q813" s="270"/>
      <c r="R813" s="270"/>
      <c r="S813" s="270"/>
      <c r="T813" s="273"/>
      <c r="U813" s="270">
        <f>ROUND(CD69,0)</f>
        <v>778832</v>
      </c>
      <c r="V813" s="271">
        <f>ROUND(CD70,0)</f>
        <v>447737</v>
      </c>
      <c r="W813" s="270">
        <f>ROUND(CE72,0)</f>
        <v>1673661</v>
      </c>
      <c r="X813" s="270">
        <f>ROUND(C131,0)</f>
        <v>0</v>
      </c>
      <c r="Y813" s="270"/>
      <c r="Z813" s="271"/>
      <c r="AA813" s="271"/>
      <c r="AB813" s="271"/>
      <c r="AC813" s="271"/>
      <c r="AD813" s="271"/>
      <c r="AE813" s="271"/>
      <c r="AF813" s="271"/>
      <c r="AG813" s="271"/>
      <c r="AH813" s="271"/>
      <c r="AI813" s="271"/>
      <c r="AJ813" s="271"/>
      <c r="AK813" s="271"/>
      <c r="AL813" s="271"/>
      <c r="AM813" s="271"/>
      <c r="AN813" s="271"/>
      <c r="AO813" s="271"/>
      <c r="AP813" s="271"/>
      <c r="AQ813" s="271"/>
      <c r="AR813" s="271"/>
      <c r="AS813" s="271"/>
      <c r="AT813" s="271"/>
      <c r="AU813" s="271"/>
      <c r="AV813" s="271"/>
      <c r="AW813" s="271"/>
      <c r="AX813" s="271"/>
      <c r="AY813" s="271"/>
      <c r="AZ813" s="271"/>
      <c r="BA813" s="271"/>
      <c r="BB813" s="271"/>
      <c r="BC813" s="271"/>
      <c r="BD813" s="271"/>
      <c r="BE813" s="271"/>
      <c r="BF813" s="271"/>
      <c r="BG813" s="271"/>
      <c r="BH813" s="271"/>
      <c r="BI813" s="271"/>
      <c r="BJ813" s="271"/>
      <c r="BK813" s="271"/>
      <c r="BL813" s="271"/>
      <c r="BM813" s="271"/>
      <c r="BN813" s="271"/>
      <c r="BO813" s="271"/>
      <c r="BP813" s="271"/>
      <c r="BQ813" s="271"/>
      <c r="BR813" s="271"/>
      <c r="BS813" s="271"/>
      <c r="BT813" s="271"/>
      <c r="BU813" s="271"/>
      <c r="BV813" s="271"/>
      <c r="BW813" s="271"/>
      <c r="BX813" s="271"/>
      <c r="BY813" s="271"/>
      <c r="BZ813" s="271"/>
      <c r="CA813" s="271"/>
      <c r="CB813" s="271"/>
      <c r="CC813" s="271"/>
      <c r="CD813" s="271"/>
      <c r="CE813" s="271"/>
    </row>
    <row r="814" spans="1:83" ht="12.65" customHeight="1">
      <c r="B814" s="271"/>
      <c r="C814" s="271"/>
      <c r="D814" s="271"/>
      <c r="E814" s="271"/>
      <c r="F814" s="271"/>
      <c r="G814" s="271"/>
      <c r="H814" s="271"/>
      <c r="I814" s="271"/>
      <c r="J814" s="271"/>
      <c r="K814" s="271"/>
      <c r="L814" s="271"/>
      <c r="M814" s="271"/>
      <c r="N814" s="271"/>
      <c r="O814" s="271"/>
      <c r="P814" s="271"/>
      <c r="Q814" s="271"/>
      <c r="R814" s="271"/>
      <c r="S814" s="271"/>
      <c r="T814" s="271"/>
      <c r="U814" s="271"/>
      <c r="V814" s="271"/>
      <c r="W814" s="271"/>
      <c r="X814" s="271"/>
      <c r="Y814" s="271"/>
      <c r="Z814" s="271"/>
      <c r="AA814" s="271"/>
      <c r="AB814" s="271"/>
      <c r="AC814" s="271"/>
      <c r="AD814" s="271"/>
      <c r="AE814" s="271"/>
      <c r="AF814" s="271"/>
      <c r="AG814" s="271"/>
      <c r="AH814" s="271"/>
      <c r="AI814" s="271"/>
      <c r="AJ814" s="271"/>
      <c r="AK814" s="271"/>
      <c r="AL814" s="271"/>
      <c r="AM814" s="271"/>
      <c r="AN814" s="271"/>
      <c r="AO814" s="271"/>
      <c r="AP814" s="271"/>
      <c r="AQ814" s="271"/>
      <c r="AR814" s="271"/>
      <c r="AS814" s="271"/>
      <c r="AT814" s="271"/>
      <c r="AU814" s="271"/>
      <c r="AV814" s="271"/>
      <c r="AW814" s="271"/>
      <c r="AX814" s="271"/>
      <c r="AY814" s="271"/>
      <c r="AZ814" s="271"/>
      <c r="BA814" s="271"/>
      <c r="BB814" s="271"/>
      <c r="BC814" s="271"/>
      <c r="BD814" s="271"/>
      <c r="BE814" s="271"/>
      <c r="BF814" s="271"/>
      <c r="BG814" s="271"/>
      <c r="BH814" s="271"/>
      <c r="BI814" s="271"/>
      <c r="BJ814" s="271"/>
      <c r="BK814" s="271"/>
      <c r="BL814" s="271"/>
      <c r="BM814" s="271"/>
      <c r="BN814" s="271"/>
      <c r="BO814" s="271"/>
      <c r="BP814" s="271"/>
      <c r="BQ814" s="271"/>
      <c r="BR814" s="271"/>
      <c r="BS814" s="271"/>
      <c r="BT814" s="271"/>
      <c r="BU814" s="271"/>
      <c r="BV814" s="271"/>
      <c r="BW814" s="271"/>
      <c r="BX814" s="271"/>
      <c r="BY814" s="271"/>
      <c r="BZ814" s="271"/>
      <c r="CA814" s="271"/>
      <c r="CB814" s="271"/>
      <c r="CC814" s="271"/>
      <c r="CD814" s="271"/>
      <c r="CE814" s="271"/>
    </row>
    <row r="815" spans="1:83" ht="12.65" customHeight="1">
      <c r="B815" s="274" t="s">
        <v>1004</v>
      </c>
      <c r="C815" s="275">
        <f t="shared" ref="C815:K815" si="24">SUM(C734:C813)</f>
        <v>148.18000000000004</v>
      </c>
      <c r="D815" s="271">
        <f t="shared" si="24"/>
        <v>8733794</v>
      </c>
      <c r="E815" s="271">
        <f t="shared" si="24"/>
        <v>1535310</v>
      </c>
      <c r="F815" s="271">
        <f t="shared" si="24"/>
        <v>1102148</v>
      </c>
      <c r="G815" s="271">
        <f t="shared" si="24"/>
        <v>1789389</v>
      </c>
      <c r="H815" s="271">
        <f t="shared" si="24"/>
        <v>378754</v>
      </c>
      <c r="I815" s="271">
        <f t="shared" si="24"/>
        <v>4459205</v>
      </c>
      <c r="J815" s="271">
        <f t="shared" si="24"/>
        <v>1187552</v>
      </c>
      <c r="K815" s="271">
        <f t="shared" si="24"/>
        <v>194164</v>
      </c>
      <c r="L815" s="271">
        <f>SUM(L734:L813)+SUM(U734:U813)</f>
        <v>1051882</v>
      </c>
      <c r="M815" s="271">
        <f>SUM(M734:M813)+SUM(V734:V813)</f>
        <v>447737</v>
      </c>
      <c r="N815" s="271">
        <f t="shared" ref="N815:Y815" si="25">SUM(N734:N813)</f>
        <v>25380693</v>
      </c>
      <c r="O815" s="271">
        <f t="shared" si="25"/>
        <v>8414588</v>
      </c>
      <c r="P815" s="271">
        <f t="shared" si="25"/>
        <v>61170</v>
      </c>
      <c r="Q815" s="271">
        <f t="shared" si="25"/>
        <v>72320</v>
      </c>
      <c r="R815" s="271">
        <f t="shared" si="25"/>
        <v>8906</v>
      </c>
      <c r="S815" s="271">
        <f t="shared" si="25"/>
        <v>133700</v>
      </c>
      <c r="T815" s="275">
        <f t="shared" si="25"/>
        <v>61.11</v>
      </c>
      <c r="U815" s="271">
        <f t="shared" si="25"/>
        <v>778832</v>
      </c>
      <c r="V815" s="271">
        <f t="shared" si="25"/>
        <v>447737</v>
      </c>
      <c r="W815" s="271">
        <f t="shared" si="25"/>
        <v>1673661</v>
      </c>
      <c r="X815" s="271">
        <f t="shared" si="25"/>
        <v>0</v>
      </c>
      <c r="Y815" s="271">
        <f t="shared" si="25"/>
        <v>7043477</v>
      </c>
      <c r="Z815" s="271"/>
      <c r="AA815" s="271"/>
      <c r="AB815" s="271"/>
      <c r="AC815" s="271"/>
      <c r="AD815" s="271"/>
      <c r="AE815" s="271"/>
      <c r="AF815" s="271"/>
      <c r="AG815" s="271"/>
      <c r="AH815" s="271"/>
      <c r="AI815" s="271"/>
      <c r="AJ815" s="271"/>
      <c r="AK815" s="271"/>
      <c r="AL815" s="271"/>
      <c r="AM815" s="271"/>
      <c r="AN815" s="271"/>
      <c r="AO815" s="271"/>
      <c r="AP815" s="271"/>
      <c r="AQ815" s="271"/>
      <c r="AR815" s="271"/>
      <c r="AS815" s="271"/>
      <c r="AT815" s="271"/>
      <c r="AU815" s="271"/>
      <c r="AV815" s="271"/>
      <c r="AW815" s="271"/>
      <c r="AX815" s="271"/>
      <c r="AY815" s="271"/>
      <c r="AZ815" s="271"/>
      <c r="BA815" s="271"/>
      <c r="BB815" s="271"/>
      <c r="BC815" s="271"/>
      <c r="BD815" s="271"/>
      <c r="BE815" s="271"/>
      <c r="BF815" s="271"/>
      <c r="BG815" s="271"/>
      <c r="BH815" s="271"/>
      <c r="BI815" s="271"/>
      <c r="BJ815" s="271"/>
      <c r="BK815" s="271"/>
      <c r="BL815" s="271"/>
      <c r="BM815" s="271"/>
      <c r="BN815" s="271"/>
      <c r="BO815" s="271"/>
      <c r="BP815" s="271"/>
      <c r="BQ815" s="271"/>
      <c r="BR815" s="271"/>
      <c r="BS815" s="271"/>
      <c r="BT815" s="271"/>
      <c r="BU815" s="271"/>
      <c r="BV815" s="271"/>
      <c r="BW815" s="271"/>
      <c r="BX815" s="271"/>
      <c r="BY815" s="271"/>
      <c r="BZ815" s="271"/>
      <c r="CA815" s="271"/>
      <c r="CB815" s="271"/>
      <c r="CC815" s="271"/>
      <c r="CD815" s="271"/>
      <c r="CE815" s="271"/>
    </row>
    <row r="816" spans="1:83" ht="12.65" customHeight="1">
      <c r="B816" s="271" t="s">
        <v>1005</v>
      </c>
      <c r="C816" s="275">
        <f>CE60</f>
        <v>148.18000000000004</v>
      </c>
      <c r="D816" s="271">
        <f>CE61</f>
        <v>8733794</v>
      </c>
      <c r="E816" s="271">
        <f>CE62</f>
        <v>1535310</v>
      </c>
      <c r="F816" s="271">
        <f>CE63</f>
        <v>1102148</v>
      </c>
      <c r="G816" s="271">
        <f>CE64</f>
        <v>1789389</v>
      </c>
      <c r="H816" s="274">
        <f>CE65</f>
        <v>378754</v>
      </c>
      <c r="I816" s="274">
        <f>CE66</f>
        <v>4459205</v>
      </c>
      <c r="J816" s="274">
        <f>CE67</f>
        <v>1187552</v>
      </c>
      <c r="K816" s="274">
        <f>CE68</f>
        <v>194164</v>
      </c>
      <c r="L816" s="274">
        <f>CE69</f>
        <v>1051882</v>
      </c>
      <c r="M816" s="274">
        <f>CE70</f>
        <v>447737</v>
      </c>
      <c r="N816" s="271">
        <f>CE75</f>
        <v>25380693</v>
      </c>
      <c r="O816" s="271">
        <f>CE73</f>
        <v>8414588</v>
      </c>
      <c r="P816" s="271">
        <f>CE76</f>
        <v>61170</v>
      </c>
      <c r="Q816" s="271">
        <f>CE77</f>
        <v>72320</v>
      </c>
      <c r="R816" s="271">
        <f>CE78</f>
        <v>8906</v>
      </c>
      <c r="S816" s="271">
        <f>CE79</f>
        <v>133700</v>
      </c>
      <c r="T816" s="275">
        <f>CE80</f>
        <v>61.11</v>
      </c>
      <c r="U816" s="271" t="s">
        <v>1006</v>
      </c>
      <c r="V816" s="271" t="s">
        <v>1006</v>
      </c>
      <c r="W816" s="271" t="s">
        <v>1006</v>
      </c>
      <c r="X816" s="271" t="s">
        <v>1006</v>
      </c>
      <c r="Y816" s="271">
        <f>M716</f>
        <v>7043476</v>
      </c>
      <c r="Z816" s="271"/>
      <c r="AA816" s="271"/>
      <c r="AB816" s="271"/>
      <c r="AC816" s="271"/>
      <c r="AD816" s="271"/>
      <c r="AE816" s="271"/>
      <c r="AF816" s="271"/>
      <c r="AG816" s="271"/>
      <c r="AH816" s="271"/>
      <c r="AI816" s="271"/>
      <c r="AJ816" s="271"/>
      <c r="AK816" s="271"/>
      <c r="AL816" s="271"/>
      <c r="AM816" s="271"/>
      <c r="AN816" s="271"/>
      <c r="AO816" s="271"/>
      <c r="AP816" s="271"/>
      <c r="AQ816" s="271"/>
      <c r="AR816" s="271"/>
      <c r="AS816" s="271"/>
      <c r="AT816" s="271"/>
      <c r="AU816" s="271"/>
      <c r="AV816" s="271"/>
      <c r="AW816" s="271"/>
      <c r="AX816" s="271"/>
      <c r="AY816" s="271"/>
      <c r="AZ816" s="271"/>
      <c r="BA816" s="271"/>
      <c r="BB816" s="271"/>
      <c r="BC816" s="271"/>
      <c r="BD816" s="271"/>
      <c r="BE816" s="271"/>
      <c r="BF816" s="271"/>
      <c r="BG816" s="271"/>
      <c r="BH816" s="271"/>
      <c r="BI816" s="271"/>
      <c r="BJ816" s="271"/>
      <c r="BK816" s="271"/>
      <c r="BL816" s="271"/>
      <c r="BM816" s="271"/>
      <c r="BN816" s="271"/>
      <c r="BO816" s="271"/>
      <c r="BP816" s="271"/>
      <c r="BQ816" s="271"/>
      <c r="BR816" s="271"/>
      <c r="BS816" s="271"/>
      <c r="BT816" s="271"/>
      <c r="BU816" s="271"/>
      <c r="BV816" s="271"/>
      <c r="BW816" s="271"/>
      <c r="BX816" s="271"/>
      <c r="BY816" s="271"/>
      <c r="BZ816" s="271"/>
      <c r="CA816" s="271"/>
      <c r="CB816" s="271"/>
      <c r="CC816" s="271"/>
      <c r="CD816" s="271"/>
      <c r="CE816" s="271"/>
    </row>
    <row r="817" spans="2:15" ht="12.65" customHeight="1">
      <c r="B817" s="180" t="s">
        <v>471</v>
      </c>
      <c r="C817" s="199" t="s">
        <v>1007</v>
      </c>
      <c r="D817" s="180">
        <f>C378</f>
        <v>8733794</v>
      </c>
      <c r="E817" s="180">
        <f>C379</f>
        <v>1535309</v>
      </c>
      <c r="F817" s="180">
        <f>C380</f>
        <v>1102148</v>
      </c>
      <c r="G817" s="236">
        <f>C381</f>
        <v>1789389</v>
      </c>
      <c r="H817" s="236">
        <f>C382</f>
        <v>378754</v>
      </c>
      <c r="I817" s="236">
        <f>C383</f>
        <v>4459205</v>
      </c>
      <c r="J817" s="236">
        <f>C384</f>
        <v>1187551</v>
      </c>
      <c r="K817" s="236">
        <f>C385</f>
        <v>194164</v>
      </c>
      <c r="L817" s="236">
        <f>C386+C387+C388+C389</f>
        <v>1051882</v>
      </c>
      <c r="M817" s="236">
        <f>C370</f>
        <v>447737</v>
      </c>
      <c r="N817" s="180">
        <f>D361</f>
        <v>25380696</v>
      </c>
      <c r="O817" s="180">
        <f>C359</f>
        <v>8414591</v>
      </c>
    </row>
  </sheetData>
  <mergeCells count="1">
    <mergeCell ref="B220:C220"/>
  </mergeCells>
  <phoneticPr fontId="0" type="noConversion"/>
  <hyperlinks>
    <hyperlink ref="F16" r:id="rId1" xr:uid="{00000000-0004-0000-0900-000000000000}"/>
    <hyperlink ref="C17" r:id="rId2" xr:uid="{00000000-0004-0000-0900-000001000000}"/>
  </hyperlinks>
  <printOptions horizontalCentered="1" gridLinesSet="0"/>
  <pageMargins left="0.25" right="0.25" top="0.5" bottom="0.5" header="0.5" footer="0.5"/>
  <pageSetup scale="95" orientation="portrait" r:id="rId3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B1:M44"/>
  <sheetViews>
    <sheetView showGridLines="0" zoomScale="75" workbookViewId="0">
      <selection activeCell="C35" sqref="C35"/>
    </sheetView>
  </sheetViews>
  <sheetFormatPr defaultColWidth="10.75" defaultRowHeight="13.3"/>
  <cols>
    <col min="1" max="1" width="2.75" customWidth="1"/>
    <col min="2" max="3" width="10.75" customWidth="1"/>
    <col min="4" max="4" width="2.75" customWidth="1"/>
    <col min="5" max="6" width="10.75" customWidth="1"/>
    <col min="7" max="7" width="2.75" customWidth="1"/>
    <col min="8" max="8" width="10.75" customWidth="1"/>
    <col min="9" max="10" width="8.75" customWidth="1"/>
    <col min="11" max="11" width="2.75" customWidth="1"/>
  </cols>
  <sheetData>
    <row r="1" spans="2:13" ht="13.75" thickBot="1">
      <c r="J1" s="166" t="s">
        <v>1008</v>
      </c>
    </row>
    <row r="2" spans="2:13" ht="15.45" thickTop="1">
      <c r="B2" s="141"/>
      <c r="C2" s="142"/>
      <c r="D2" s="142"/>
      <c r="E2" s="142"/>
      <c r="F2" s="142"/>
      <c r="G2" s="142"/>
      <c r="H2" s="142"/>
      <c r="I2" s="142"/>
      <c r="J2" s="143"/>
    </row>
    <row r="3" spans="2:13" ht="15">
      <c r="B3" s="144"/>
      <c r="C3" s="8"/>
      <c r="D3" s="8"/>
      <c r="E3" s="8"/>
      <c r="F3" s="76" t="s">
        <v>1009</v>
      </c>
      <c r="G3" s="76"/>
      <c r="H3" s="8"/>
      <c r="I3" s="8"/>
      <c r="J3" s="145"/>
    </row>
    <row r="4" spans="2:13" ht="15">
      <c r="B4" s="144"/>
      <c r="C4" s="8"/>
      <c r="D4" s="8"/>
      <c r="E4" s="8"/>
      <c r="F4" s="76" t="s">
        <v>1010</v>
      </c>
      <c r="G4" s="76"/>
      <c r="H4" s="8"/>
      <c r="I4" s="8"/>
      <c r="J4" s="145"/>
    </row>
    <row r="5" spans="2:13" ht="15">
      <c r="B5" s="144"/>
      <c r="C5" s="8"/>
      <c r="D5" s="8"/>
      <c r="E5" s="8"/>
      <c r="F5" s="8"/>
      <c r="G5" s="8"/>
      <c r="H5" s="8"/>
      <c r="I5" s="8"/>
      <c r="J5" s="145"/>
    </row>
    <row r="6" spans="2:13" ht="15.45" thickBot="1">
      <c r="B6" s="146"/>
      <c r="C6" s="147"/>
      <c r="D6" s="147"/>
      <c r="E6" s="147"/>
      <c r="F6" s="147"/>
      <c r="G6" s="147"/>
      <c r="H6" s="147"/>
      <c r="I6" s="147"/>
      <c r="J6" s="278" t="s">
        <v>1264</v>
      </c>
    </row>
    <row r="7" spans="2:13" ht="15.45" thickTop="1">
      <c r="B7" s="144"/>
      <c r="C7" s="8"/>
      <c r="D7" s="8"/>
      <c r="E7" s="8"/>
      <c r="F7" s="8"/>
      <c r="G7" s="8"/>
      <c r="H7" s="8"/>
      <c r="I7" s="8"/>
      <c r="J7" s="145"/>
    </row>
    <row r="8" spans="2:13" ht="15.45" thickBot="1">
      <c r="B8" s="144"/>
      <c r="C8" s="8"/>
      <c r="D8" s="8"/>
      <c r="E8" s="8"/>
      <c r="F8" s="76" t="s">
        <v>1011</v>
      </c>
      <c r="G8" s="76"/>
      <c r="H8" s="8"/>
      <c r="I8" s="8"/>
      <c r="J8" s="145"/>
    </row>
    <row r="9" spans="2:13" ht="15.45" thickTop="1">
      <c r="B9" s="141"/>
      <c r="C9" s="142"/>
      <c r="D9" s="142"/>
      <c r="E9" s="142"/>
      <c r="F9" s="149" t="s">
        <v>1012</v>
      </c>
      <c r="G9" s="149"/>
      <c r="H9" s="142"/>
      <c r="I9" s="142"/>
      <c r="J9" s="143"/>
    </row>
    <row r="10" spans="2:13" ht="15">
      <c r="B10" s="144"/>
      <c r="C10" s="8"/>
      <c r="D10" s="8"/>
      <c r="E10" s="8"/>
      <c r="F10" s="76" t="s">
        <v>1261</v>
      </c>
      <c r="G10" s="76"/>
      <c r="H10" s="8"/>
      <c r="I10" s="8"/>
      <c r="J10" s="145"/>
    </row>
    <row r="11" spans="2:13" ht="15">
      <c r="B11" s="144"/>
      <c r="C11" s="8"/>
      <c r="D11" s="8"/>
      <c r="E11" s="8"/>
      <c r="F11" s="76"/>
      <c r="G11" s="76"/>
      <c r="H11" s="8"/>
      <c r="I11" s="8"/>
      <c r="J11" s="145"/>
    </row>
    <row r="12" spans="2:13" ht="15">
      <c r="B12" s="144"/>
      <c r="C12" s="8"/>
      <c r="D12" s="8"/>
      <c r="E12" s="8"/>
      <c r="F12" s="76" t="s">
        <v>1262</v>
      </c>
      <c r="G12" s="76"/>
      <c r="H12" s="8"/>
      <c r="I12" s="8"/>
      <c r="J12" s="145"/>
    </row>
    <row r="13" spans="2:13" ht="15">
      <c r="B13" s="144"/>
      <c r="C13" s="8"/>
      <c r="D13" s="8"/>
      <c r="E13" s="8"/>
      <c r="F13" s="76" t="s">
        <v>1263</v>
      </c>
      <c r="G13" s="76"/>
      <c r="H13" s="8"/>
      <c r="I13" s="8"/>
      <c r="J13" s="145"/>
    </row>
    <row r="14" spans="2:13" ht="15.45" thickBot="1">
      <c r="B14" s="146"/>
      <c r="C14" s="147"/>
      <c r="D14" s="147"/>
      <c r="E14" s="147"/>
      <c r="F14" s="147"/>
      <c r="G14" s="147"/>
      <c r="H14" s="147"/>
      <c r="I14" s="147"/>
      <c r="J14" s="148"/>
    </row>
    <row r="15" spans="2:13" ht="15.45" thickTop="1">
      <c r="B15" s="144"/>
      <c r="C15" s="8"/>
      <c r="D15" s="8"/>
      <c r="E15" s="8"/>
      <c r="F15" s="8"/>
      <c r="G15" s="8"/>
      <c r="H15" s="8"/>
      <c r="I15" s="8"/>
      <c r="J15" s="145"/>
      <c r="M15" s="255"/>
    </row>
    <row r="16" spans="2:13" ht="15.45" thickBot="1">
      <c r="B16" s="144"/>
      <c r="C16" s="8"/>
      <c r="D16" s="8"/>
      <c r="E16" s="8"/>
      <c r="F16" s="8" t="s">
        <v>1013</v>
      </c>
      <c r="G16" s="8"/>
      <c r="H16" s="8"/>
      <c r="I16" s="8"/>
      <c r="J16" s="145"/>
    </row>
    <row r="17" spans="2:10" ht="15.45" thickTop="1">
      <c r="B17" s="141"/>
      <c r="C17" s="150" t="s">
        <v>1014</v>
      </c>
      <c r="D17" s="150"/>
      <c r="E17" s="142" t="str">
        <f>+data!C84</f>
        <v>Columbia County Public Hospital District No. 1</v>
      </c>
      <c r="F17" s="149"/>
      <c r="G17" s="149"/>
      <c r="H17" s="142"/>
      <c r="I17" s="142"/>
      <c r="J17" s="143"/>
    </row>
    <row r="18" spans="2:10" ht="15">
      <c r="B18" s="144"/>
      <c r="C18" s="151" t="s">
        <v>1015</v>
      </c>
      <c r="D18" s="151"/>
      <c r="E18" s="8" t="str">
        <f>+"H-"&amp;data!C83</f>
        <v>H-141</v>
      </c>
      <c r="F18" s="76"/>
      <c r="G18" s="76"/>
      <c r="H18" s="8"/>
      <c r="I18" s="8"/>
      <c r="J18" s="145"/>
    </row>
    <row r="19" spans="2:10" ht="15">
      <c r="B19" s="144"/>
      <c r="C19" s="151" t="s">
        <v>1016</v>
      </c>
      <c r="D19" s="151"/>
      <c r="E19" s="8" t="str">
        <f>+data!C85</f>
        <v>1012 South Third Street</v>
      </c>
      <c r="F19" s="76"/>
      <c r="G19" s="76"/>
      <c r="H19" s="8"/>
      <c r="I19" s="8"/>
      <c r="J19" s="145"/>
    </row>
    <row r="20" spans="2:10" ht="15">
      <c r="B20" s="144"/>
      <c r="C20" s="151" t="s">
        <v>1017</v>
      </c>
      <c r="D20" s="151"/>
      <c r="E20" s="8" t="str">
        <f>+data!C86</f>
        <v>1012 South Third Street</v>
      </c>
      <c r="F20" s="76"/>
      <c r="G20" s="76"/>
      <c r="H20" s="8"/>
      <c r="I20" s="8"/>
      <c r="J20" s="145"/>
    </row>
    <row r="21" spans="2:10" ht="15">
      <c r="B21" s="144"/>
      <c r="C21" s="151" t="s">
        <v>1018</v>
      </c>
      <c r="D21" s="151"/>
      <c r="E21" s="8" t="str">
        <f>+data!C87</f>
        <v>Dayton 99328</v>
      </c>
      <c r="F21" s="76"/>
      <c r="G21" s="76"/>
      <c r="H21" s="8"/>
      <c r="I21" s="8"/>
      <c r="J21" s="145"/>
    </row>
    <row r="22" spans="2:10" ht="15.45" thickBot="1">
      <c r="B22" s="146"/>
      <c r="C22" s="147"/>
      <c r="D22" s="147"/>
      <c r="E22" s="147"/>
      <c r="F22" s="147"/>
      <c r="G22" s="147"/>
      <c r="H22" s="147"/>
      <c r="I22" s="147"/>
      <c r="J22" s="148"/>
    </row>
    <row r="23" spans="2:10" ht="15.45" thickTop="1">
      <c r="B23" s="144"/>
      <c r="C23" s="8"/>
      <c r="D23" s="8"/>
      <c r="E23" s="8"/>
      <c r="F23" s="8"/>
      <c r="G23" s="8"/>
      <c r="H23" s="8"/>
      <c r="I23" s="8"/>
      <c r="J23" s="145"/>
    </row>
    <row r="24" spans="2:10" ht="15">
      <c r="B24" s="144"/>
      <c r="C24" s="8"/>
      <c r="D24" s="8"/>
      <c r="E24" s="8"/>
      <c r="F24" s="8"/>
      <c r="G24" s="8"/>
      <c r="H24" s="8"/>
      <c r="I24" s="8"/>
      <c r="J24" s="145"/>
    </row>
    <row r="25" spans="2:10" ht="15">
      <c r="B25" s="144"/>
      <c r="C25" s="8"/>
      <c r="D25" s="8"/>
      <c r="E25" s="8"/>
      <c r="F25" s="8"/>
      <c r="G25" s="8"/>
      <c r="H25" s="8"/>
      <c r="I25" s="8"/>
      <c r="J25" s="145"/>
    </row>
    <row r="26" spans="2:10" ht="15">
      <c r="B26" s="152"/>
      <c r="C26" s="70"/>
      <c r="D26" s="70"/>
      <c r="E26" s="70"/>
      <c r="F26" s="153" t="s">
        <v>1019</v>
      </c>
      <c r="G26" s="70"/>
      <c r="H26" s="70"/>
      <c r="I26" s="70"/>
      <c r="J26" s="154"/>
    </row>
    <row r="27" spans="2:10" ht="15">
      <c r="B27" s="155" t="s">
        <v>1020</v>
      </c>
      <c r="C27" s="120"/>
      <c r="D27" s="120"/>
      <c r="E27" s="120"/>
      <c r="F27" s="120"/>
      <c r="G27" s="120"/>
      <c r="H27" s="120"/>
      <c r="I27" s="120"/>
      <c r="J27" s="156"/>
    </row>
    <row r="28" spans="2:10" ht="15">
      <c r="B28" s="144" t="str">
        <f>+"by the Department of Health for the fiscal year ended "&amp;data!C82&amp;"."</f>
        <v>by the Department of Health for the fiscal year ended 12/31/2019.</v>
      </c>
      <c r="C28" s="8"/>
      <c r="D28" s="8"/>
      <c r="E28" s="8"/>
      <c r="F28" s="8"/>
      <c r="G28" s="8"/>
      <c r="H28" s="8"/>
      <c r="I28" s="8"/>
      <c r="J28" s="145"/>
    </row>
    <row r="29" spans="2:10" ht="15">
      <c r="B29" s="144" t="s">
        <v>1021</v>
      </c>
      <c r="C29" s="8"/>
      <c r="D29" s="8"/>
      <c r="E29" s="8"/>
      <c r="F29" s="8"/>
      <c r="G29" s="8"/>
      <c r="H29" s="8"/>
      <c r="I29" s="8"/>
      <c r="J29" s="145"/>
    </row>
    <row r="30" spans="2:10" ht="15">
      <c r="B30" s="157" t="s">
        <v>1022</v>
      </c>
      <c r="C30" s="119"/>
      <c r="D30" s="119"/>
      <c r="E30" s="119"/>
      <c r="F30" s="119"/>
      <c r="G30" s="119"/>
      <c r="H30" s="119"/>
      <c r="I30" s="119"/>
      <c r="J30" s="158"/>
    </row>
    <row r="31" spans="2:10" ht="15">
      <c r="B31" s="155"/>
      <c r="C31" s="120"/>
      <c r="D31" s="120"/>
      <c r="E31" s="120"/>
      <c r="F31" s="120"/>
      <c r="G31" s="120"/>
      <c r="H31" s="120"/>
      <c r="I31" s="120"/>
      <c r="J31" s="156"/>
    </row>
    <row r="32" spans="2:10" ht="15">
      <c r="B32" s="144"/>
      <c r="C32" s="8"/>
      <c r="D32" s="8"/>
      <c r="E32" s="8"/>
      <c r="F32" s="8"/>
      <c r="G32" s="8"/>
      <c r="H32" s="8"/>
      <c r="I32" s="8"/>
      <c r="J32" s="145"/>
    </row>
    <row r="33" spans="2:10" ht="15">
      <c r="B33" s="159" t="s">
        <v>221</v>
      </c>
      <c r="C33" s="119"/>
      <c r="D33" s="119"/>
      <c r="E33" s="119"/>
      <c r="F33" s="119"/>
      <c r="G33" s="119"/>
      <c r="H33" s="119"/>
      <c r="I33" s="119"/>
      <c r="J33" s="158"/>
    </row>
    <row r="34" spans="2:10" ht="15">
      <c r="B34" s="152" t="s">
        <v>1023</v>
      </c>
      <c r="C34" s="70"/>
      <c r="D34" s="70"/>
      <c r="E34" s="70"/>
      <c r="F34" s="153"/>
      <c r="G34" s="70"/>
      <c r="H34" s="70"/>
      <c r="I34" s="70"/>
      <c r="J34" s="154"/>
    </row>
    <row r="35" spans="2:10" ht="15">
      <c r="B35" s="152" t="s">
        <v>1024</v>
      </c>
      <c r="C35" s="70"/>
      <c r="D35" s="70"/>
      <c r="E35" s="70"/>
      <c r="F35" s="153"/>
      <c r="G35" s="70"/>
      <c r="H35" s="70"/>
      <c r="I35" s="70"/>
      <c r="J35" s="154"/>
    </row>
    <row r="36" spans="2:10" ht="15">
      <c r="B36" s="152" t="s">
        <v>1025</v>
      </c>
      <c r="C36" s="70"/>
      <c r="D36" s="70"/>
      <c r="E36" s="70"/>
      <c r="F36" s="153"/>
      <c r="G36" s="70"/>
      <c r="H36" s="70"/>
      <c r="I36" s="70"/>
      <c r="J36" s="154"/>
    </row>
    <row r="37" spans="2:10" ht="15">
      <c r="B37" s="155"/>
      <c r="C37" s="120"/>
      <c r="D37" s="120"/>
      <c r="E37" s="120"/>
      <c r="F37" s="120"/>
      <c r="G37" s="120"/>
      <c r="H37" s="120"/>
      <c r="I37" s="120"/>
      <c r="J37" s="156"/>
    </row>
    <row r="38" spans="2:10" ht="15">
      <c r="B38" s="144"/>
      <c r="C38" s="8"/>
      <c r="D38" s="8"/>
      <c r="E38" s="8"/>
      <c r="F38" s="8"/>
      <c r="G38" s="8"/>
      <c r="H38" s="8"/>
      <c r="I38" s="8"/>
      <c r="J38" s="145"/>
    </row>
    <row r="39" spans="2:10" ht="15">
      <c r="B39" s="159" t="s">
        <v>221</v>
      </c>
      <c r="C39" s="119"/>
      <c r="D39" s="119"/>
      <c r="E39" s="119"/>
      <c r="F39" s="119"/>
      <c r="G39" s="119"/>
      <c r="H39" s="119"/>
      <c r="I39" s="119"/>
      <c r="J39" s="158"/>
    </row>
    <row r="40" spans="2:10" ht="15">
      <c r="B40" s="152" t="s">
        <v>1026</v>
      </c>
      <c r="C40" s="70"/>
      <c r="D40" s="70"/>
      <c r="E40" s="70"/>
      <c r="F40" s="153"/>
      <c r="G40" s="70"/>
      <c r="H40" s="70"/>
      <c r="I40" s="70"/>
      <c r="J40" s="154"/>
    </row>
    <row r="41" spans="2:10" ht="15">
      <c r="B41" s="152" t="s">
        <v>1024</v>
      </c>
      <c r="C41" s="70"/>
      <c r="D41" s="70"/>
      <c r="E41" s="70"/>
      <c r="F41" s="153"/>
      <c r="G41" s="70"/>
      <c r="H41" s="70"/>
      <c r="I41" s="70"/>
      <c r="J41" s="154"/>
    </row>
    <row r="42" spans="2:10" ht="15.45" thickBot="1">
      <c r="B42" s="160" t="s">
        <v>1025</v>
      </c>
      <c r="C42" s="161"/>
      <c r="D42" s="161"/>
      <c r="E42" s="161"/>
      <c r="F42" s="162"/>
      <c r="G42" s="161"/>
      <c r="H42" s="161"/>
      <c r="I42" s="161"/>
      <c r="J42" s="163"/>
    </row>
    <row r="43" spans="2:10" ht="13.75" thickTop="1"/>
    <row r="44" spans="2:10">
      <c r="B44" s="164"/>
      <c r="C44" s="164"/>
      <c r="D44" s="164"/>
      <c r="E44" s="164"/>
      <c r="F44" s="164"/>
      <c r="G44" s="164"/>
      <c r="H44" s="164"/>
      <c r="I44" s="164"/>
      <c r="J44" s="164"/>
    </row>
  </sheetData>
  <sheetProtection sheet="1" objects="1" scenarios="1"/>
  <phoneticPr fontId="0" type="noConversion"/>
  <pageMargins left="0.75" right="0.75" top="1" bottom="1" header="0.5" footer="0.5"/>
  <pageSetup scale="87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M40"/>
  <sheetViews>
    <sheetView showGridLines="0" topLeftCell="A19" zoomScale="75" workbookViewId="0">
      <selection activeCell="K43" sqref="K43"/>
    </sheetView>
  </sheetViews>
  <sheetFormatPr defaultColWidth="8.9375" defaultRowHeight="18" customHeight="1"/>
  <cols>
    <col min="1" max="1" width="4.75" style="2" customWidth="1"/>
    <col min="2" max="2" width="15.4375" style="2" customWidth="1"/>
    <col min="3" max="3" width="4.75" style="2" customWidth="1"/>
    <col min="4" max="4" width="15.75" style="2" customWidth="1"/>
    <col min="5" max="5" width="4.75" style="2" customWidth="1"/>
    <col min="6" max="7" width="13.75" style="2" customWidth="1"/>
    <col min="8" max="16384" width="8.9375" style="2"/>
  </cols>
  <sheetData>
    <row r="1" spans="1:13" ht="20.149999999999999" customHeight="1">
      <c r="A1" s="7"/>
      <c r="B1" s="7"/>
      <c r="C1" s="7"/>
      <c r="D1" s="7"/>
      <c r="E1" s="7"/>
      <c r="F1" s="7"/>
      <c r="G1" s="169" t="s">
        <v>1027</v>
      </c>
      <c r="H1" s="7"/>
    </row>
    <row r="2" spans="1:13" ht="20.149999999999999" customHeight="1">
      <c r="A2" s="6" t="s">
        <v>1028</v>
      </c>
      <c r="B2" s="6"/>
      <c r="C2" s="6"/>
      <c r="D2" s="6"/>
      <c r="E2" s="6"/>
      <c r="F2" s="6"/>
      <c r="G2" s="11"/>
      <c r="H2" s="7"/>
    </row>
    <row r="3" spans="1:13" ht="20.149999999999999" customHeight="1">
      <c r="A3" s="7"/>
      <c r="B3" s="5"/>
      <c r="C3" s="5"/>
      <c r="D3" s="5"/>
      <c r="E3" s="5"/>
      <c r="F3" s="5"/>
      <c r="G3" s="5"/>
      <c r="H3" s="7"/>
    </row>
    <row r="4" spans="1:13" ht="20.149999999999999" customHeight="1">
      <c r="A4" s="13">
        <v>1</v>
      </c>
      <c r="B4" s="127" t="str">
        <f>"Fiscal Year Ended:  "&amp;data!C82</f>
        <v>Fiscal Year Ended:  12/31/2019</v>
      </c>
      <c r="C4" s="38"/>
      <c r="D4" s="120"/>
      <c r="E4" s="70"/>
      <c r="F4" s="127" t="str">
        <f>"License Number:  "&amp;"H-"&amp;FIXED(data!C83,0)</f>
        <v>License Number:  H-141</v>
      </c>
      <c r="G4" s="24"/>
      <c r="H4" s="7"/>
    </row>
    <row r="5" spans="1:13" ht="20.149999999999999" customHeight="1">
      <c r="A5" s="13">
        <v>2</v>
      </c>
      <c r="B5" s="49" t="s">
        <v>257</v>
      </c>
      <c r="C5" s="24"/>
      <c r="D5" s="127" t="str">
        <f>"  "&amp;data!C84</f>
        <v xml:space="preserve">  Columbia County Public Hospital District No. 1</v>
      </c>
      <c r="E5" s="70"/>
      <c r="F5" s="70"/>
      <c r="G5" s="24"/>
      <c r="H5" s="7"/>
    </row>
    <row r="6" spans="1:13" ht="20.149999999999999" customHeight="1">
      <c r="A6" s="13">
        <v>3</v>
      </c>
      <c r="B6" s="49" t="s">
        <v>259</v>
      </c>
      <c r="C6" s="24"/>
      <c r="D6" s="127" t="str">
        <f>"  "&amp;data!C88</f>
        <v xml:space="preserve">  Columbia</v>
      </c>
      <c r="E6" s="70"/>
      <c r="F6" s="70"/>
      <c r="G6" s="24"/>
      <c r="H6" s="7"/>
    </row>
    <row r="7" spans="1:13" ht="20.149999999999999" customHeight="1">
      <c r="A7" s="13">
        <v>4</v>
      </c>
      <c r="B7" s="49" t="s">
        <v>1029</v>
      </c>
      <c r="C7" s="24"/>
      <c r="D7" s="127" t="str">
        <f>"  "&amp;data!C89</f>
        <v xml:space="preserve">  Shane McGuire</v>
      </c>
      <c r="E7" s="70"/>
      <c r="F7" s="70"/>
      <c r="G7" s="24"/>
      <c r="H7" s="7"/>
    </row>
    <row r="8" spans="1:13" ht="20.149999999999999" customHeight="1">
      <c r="A8" s="13">
        <v>5</v>
      </c>
      <c r="B8" s="49" t="s">
        <v>1030</v>
      </c>
      <c r="C8" s="24"/>
      <c r="D8" s="127" t="str">
        <f>"  "&amp;data!C90</f>
        <v xml:space="preserve">  </v>
      </c>
      <c r="E8" s="70"/>
      <c r="F8" s="70"/>
      <c r="G8" s="24"/>
      <c r="H8" s="7"/>
    </row>
    <row r="9" spans="1:13" ht="20.149999999999999" customHeight="1">
      <c r="A9" s="13">
        <v>6</v>
      </c>
      <c r="B9" s="49" t="s">
        <v>1031</v>
      </c>
      <c r="C9" s="24"/>
      <c r="D9" s="127" t="str">
        <f>"  "&amp;data!C91</f>
        <v xml:space="preserve">  Robert Hutchens</v>
      </c>
      <c r="E9" s="70"/>
      <c r="F9" s="70"/>
      <c r="G9" s="24"/>
      <c r="H9" s="7"/>
    </row>
    <row r="10" spans="1:13" ht="20.149999999999999" customHeight="1">
      <c r="A10" s="13">
        <v>7</v>
      </c>
      <c r="B10" s="49" t="s">
        <v>1032</v>
      </c>
      <c r="C10" s="24"/>
      <c r="D10" s="127" t="str">
        <f>"  "&amp;data!C92</f>
        <v xml:space="preserve">  509.382.2531</v>
      </c>
      <c r="E10" s="70"/>
      <c r="F10" s="70"/>
      <c r="G10" s="24"/>
      <c r="H10" s="7"/>
    </row>
    <row r="11" spans="1:13" ht="20.149999999999999" customHeight="1">
      <c r="A11" s="13">
        <v>8</v>
      </c>
      <c r="B11" s="49" t="s">
        <v>1033</v>
      </c>
      <c r="C11" s="24"/>
      <c r="D11" s="127" t="str">
        <f>"  "&amp;data!C93</f>
        <v xml:space="preserve">  509.382.3205</v>
      </c>
      <c r="E11" s="70"/>
      <c r="F11" s="70"/>
      <c r="G11" s="24"/>
      <c r="H11" s="7"/>
    </row>
    <row r="12" spans="1:13" ht="20.149999999999999" customHeight="1">
      <c r="A12" s="73"/>
      <c r="B12" s="30"/>
      <c r="C12" s="30"/>
      <c r="D12" s="30"/>
      <c r="E12" s="30"/>
      <c r="F12" s="30"/>
      <c r="G12" s="20"/>
      <c r="H12" s="7"/>
    </row>
    <row r="13" spans="1:13" ht="20.149999999999999" customHeight="1">
      <c r="A13" s="74"/>
      <c r="B13" s="8"/>
      <c r="C13" s="8"/>
      <c r="D13" s="8"/>
      <c r="E13" s="8"/>
      <c r="F13" s="8"/>
      <c r="G13" s="126"/>
      <c r="H13" s="7"/>
    </row>
    <row r="14" spans="1:13" ht="20.149999999999999" customHeight="1">
      <c r="A14" s="13">
        <v>9</v>
      </c>
      <c r="B14" s="49" t="s">
        <v>1034</v>
      </c>
      <c r="C14" s="38"/>
      <c r="D14" s="38"/>
      <c r="E14" s="38"/>
      <c r="F14" s="38"/>
      <c r="G14" s="20"/>
      <c r="H14" s="7"/>
    </row>
    <row r="15" spans="1:13" ht="20.149999999999999" customHeight="1">
      <c r="A15" s="128" t="s">
        <v>266</v>
      </c>
      <c r="B15" s="35"/>
      <c r="C15" s="71" t="s">
        <v>269</v>
      </c>
      <c r="D15" s="35"/>
      <c r="E15" s="71" t="s">
        <v>271</v>
      </c>
      <c r="F15" s="100"/>
      <c r="G15" s="101"/>
      <c r="H15" s="7"/>
      <c r="M15" s="180"/>
    </row>
    <row r="16" spans="1:13" ht="20.149999999999999" customHeight="1">
      <c r="A16" s="111" t="str">
        <f>IF(data!C97&gt;0," X","")</f>
        <v/>
      </c>
      <c r="B16" s="14" t="s">
        <v>267</v>
      </c>
      <c r="C16" s="15" t="str">
        <f>IF(data!C101&gt;0," X","")</f>
        <v/>
      </c>
      <c r="D16" s="22" t="s">
        <v>1035</v>
      </c>
      <c r="E16" s="15" t="str">
        <f>IF(data!C104&gt;0," X","")</f>
        <v/>
      </c>
      <c r="F16" s="129" t="s">
        <v>272</v>
      </c>
      <c r="G16" s="24"/>
      <c r="H16" s="7"/>
    </row>
    <row r="17" spans="1:9" ht="20.149999999999999" customHeight="1">
      <c r="A17" s="111" t="str">
        <f>IF(data!C98&gt;0," X","")</f>
        <v/>
      </c>
      <c r="B17" s="14" t="s">
        <v>259</v>
      </c>
      <c r="C17" s="15" t="str">
        <f>IF(data!C102&gt;0," X","")</f>
        <v/>
      </c>
      <c r="D17" s="22" t="s">
        <v>349</v>
      </c>
      <c r="E17" s="15" t="str">
        <f>IF(data!C105&gt;0," X","")</f>
        <v/>
      </c>
      <c r="F17" s="129" t="s">
        <v>273</v>
      </c>
      <c r="G17" s="24"/>
      <c r="H17" s="7"/>
    </row>
    <row r="18" spans="1:9" ht="20.149999999999999" customHeight="1">
      <c r="A18" s="130"/>
      <c r="B18" s="14" t="s">
        <v>1036</v>
      </c>
      <c r="C18" s="24"/>
      <c r="D18" s="24"/>
      <c r="E18" s="15" t="str">
        <f>IF(data!C106&gt;0," X","")</f>
        <v/>
      </c>
      <c r="F18" s="129" t="s">
        <v>274</v>
      </c>
      <c r="G18" s="24"/>
      <c r="H18" s="7"/>
    </row>
    <row r="19" spans="1:9" ht="20.149999999999999" customHeight="1">
      <c r="A19" s="111" t="str">
        <f>IF(data!C99&gt;0," X","")</f>
        <v xml:space="preserve"> X</v>
      </c>
      <c r="B19" s="22" t="s">
        <v>1037</v>
      </c>
      <c r="C19" s="24"/>
      <c r="D19" s="24"/>
      <c r="E19" s="24"/>
      <c r="F19" s="50"/>
      <c r="G19" s="24"/>
      <c r="H19" s="7"/>
      <c r="I19" s="1"/>
    </row>
    <row r="20" spans="1:9" ht="20.149999999999999" customHeight="1">
      <c r="A20" s="73"/>
      <c r="B20" s="30"/>
      <c r="C20" s="30"/>
      <c r="D20" s="30"/>
      <c r="E20" s="30"/>
      <c r="F20" s="30"/>
      <c r="G20" s="20"/>
      <c r="H20" s="7"/>
    </row>
    <row r="21" spans="1:9" ht="20.149999999999999" customHeight="1">
      <c r="A21" s="74"/>
      <c r="B21" s="8"/>
      <c r="C21" s="8"/>
      <c r="D21" s="8"/>
      <c r="E21" s="8"/>
      <c r="F21" s="8"/>
      <c r="G21" s="28"/>
      <c r="H21" s="7"/>
    </row>
    <row r="22" spans="1:9" ht="20.149999999999999" customHeight="1">
      <c r="A22" s="13">
        <v>10</v>
      </c>
      <c r="B22" s="49" t="s">
        <v>1038</v>
      </c>
      <c r="C22" s="38"/>
      <c r="D22" s="38"/>
      <c r="E22" s="38"/>
      <c r="F22" s="111" t="s">
        <v>277</v>
      </c>
      <c r="G22" s="15" t="s">
        <v>215</v>
      </c>
      <c r="H22" s="7"/>
    </row>
    <row r="23" spans="1:9" ht="20.149999999999999" customHeight="1">
      <c r="A23" s="130"/>
      <c r="B23" s="49" t="s">
        <v>1039</v>
      </c>
      <c r="C23" s="38"/>
      <c r="D23" s="38"/>
      <c r="E23" s="38"/>
      <c r="F23" s="13">
        <f>data!C111</f>
        <v>130</v>
      </c>
      <c r="G23" s="21">
        <f>data!D111</f>
        <v>318</v>
      </c>
      <c r="H23" s="7"/>
    </row>
    <row r="24" spans="1:9" ht="20.149999999999999" customHeight="1">
      <c r="A24" s="130"/>
      <c r="B24" s="49" t="s">
        <v>1040</v>
      </c>
      <c r="C24" s="38"/>
      <c r="D24" s="38"/>
      <c r="E24" s="38"/>
      <c r="F24" s="13">
        <f>data!C112</f>
        <v>191</v>
      </c>
      <c r="G24" s="21">
        <f>data!D112</f>
        <v>11722</v>
      </c>
      <c r="H24" s="7"/>
    </row>
    <row r="25" spans="1:9" ht="20.149999999999999" customHeight="1">
      <c r="A25" s="130"/>
      <c r="B25" s="49" t="s">
        <v>1041</v>
      </c>
      <c r="C25" s="38"/>
      <c r="D25" s="38"/>
      <c r="E25" s="38"/>
      <c r="F25" s="13">
        <f>data!C113</f>
        <v>0</v>
      </c>
      <c r="G25" s="21">
        <f>data!D113</f>
        <v>0</v>
      </c>
      <c r="H25" s="7"/>
    </row>
    <row r="26" spans="1:9" ht="20.149999999999999" customHeight="1">
      <c r="A26" s="13">
        <v>11</v>
      </c>
      <c r="B26" s="49" t="s">
        <v>281</v>
      </c>
      <c r="C26" s="38"/>
      <c r="D26" s="38"/>
      <c r="E26" s="38"/>
      <c r="F26" s="13">
        <f>data!C114</f>
        <v>0</v>
      </c>
      <c r="G26" s="13">
        <f>data!D114</f>
        <v>0</v>
      </c>
      <c r="H26" s="7"/>
    </row>
    <row r="27" spans="1:9" ht="20.149999999999999" customHeight="1">
      <c r="A27" s="73"/>
      <c r="B27" s="30"/>
      <c r="C27" s="30"/>
      <c r="D27" s="30"/>
      <c r="E27" s="30"/>
      <c r="F27" s="30"/>
      <c r="G27" s="20"/>
      <c r="H27" s="7"/>
    </row>
    <row r="28" spans="1:9" ht="20.149999999999999" customHeight="1">
      <c r="A28" s="74"/>
      <c r="B28" s="8"/>
      <c r="C28" s="8"/>
      <c r="D28" s="8"/>
      <c r="E28" s="8"/>
      <c r="F28" s="8"/>
      <c r="G28" s="28"/>
      <c r="H28" s="7"/>
    </row>
    <row r="29" spans="1:9" ht="20.149999999999999" customHeight="1">
      <c r="A29" s="13">
        <v>12</v>
      </c>
      <c r="B29" s="97" t="s">
        <v>1042</v>
      </c>
      <c r="C29" s="24"/>
      <c r="D29" s="15" t="s">
        <v>167</v>
      </c>
      <c r="E29" s="97" t="s">
        <v>1042</v>
      </c>
      <c r="F29" s="24"/>
      <c r="G29" s="15" t="s">
        <v>167</v>
      </c>
      <c r="H29" s="7"/>
    </row>
    <row r="30" spans="1:9" ht="20.149999999999999" customHeight="1">
      <c r="A30" s="130"/>
      <c r="B30" s="49" t="s">
        <v>283</v>
      </c>
      <c r="C30" s="24"/>
      <c r="D30" s="21">
        <f>data!C116</f>
        <v>0</v>
      </c>
      <c r="E30" s="49" t="s">
        <v>288</v>
      </c>
      <c r="F30" s="24"/>
      <c r="G30" s="21">
        <f>data!C123</f>
        <v>23</v>
      </c>
      <c r="H30" s="7"/>
    </row>
    <row r="31" spans="1:9" ht="20.149999999999999" customHeight="1">
      <c r="A31" s="130"/>
      <c r="B31" s="97" t="s">
        <v>1043</v>
      </c>
      <c r="C31" s="24"/>
      <c r="D31" s="21">
        <f>data!C117</f>
        <v>0</v>
      </c>
      <c r="E31" s="49" t="s">
        <v>289</v>
      </c>
      <c r="F31" s="24"/>
      <c r="G31" s="21">
        <f>data!C124</f>
        <v>0</v>
      </c>
      <c r="H31" s="7"/>
    </row>
    <row r="32" spans="1:9" ht="20.149999999999999" customHeight="1">
      <c r="A32" s="130"/>
      <c r="B32" s="97" t="s">
        <v>1044</v>
      </c>
      <c r="C32" s="24"/>
      <c r="D32" s="21">
        <f>data!C118</f>
        <v>25</v>
      </c>
      <c r="E32" s="49" t="s">
        <v>1045</v>
      </c>
      <c r="F32" s="24"/>
      <c r="G32" s="21">
        <f>data!C125</f>
        <v>0</v>
      </c>
      <c r="H32" s="7"/>
    </row>
    <row r="33" spans="1:8" ht="20.149999999999999" customHeight="1">
      <c r="A33" s="130"/>
      <c r="B33" s="97" t="s">
        <v>1046</v>
      </c>
      <c r="C33" s="24"/>
      <c r="D33" s="21">
        <f>data!C119</f>
        <v>0</v>
      </c>
      <c r="E33" s="49" t="s">
        <v>1047</v>
      </c>
      <c r="F33" s="24"/>
      <c r="G33" s="21">
        <f>data!C126</f>
        <v>0</v>
      </c>
      <c r="H33" s="7"/>
    </row>
    <row r="34" spans="1:8" ht="20.149999999999999" customHeight="1">
      <c r="A34" s="130"/>
      <c r="B34" s="97" t="s">
        <v>1048</v>
      </c>
      <c r="C34" s="24"/>
      <c r="D34" s="21">
        <f>data!C120</f>
        <v>0</v>
      </c>
      <c r="E34" s="49" t="s">
        <v>291</v>
      </c>
      <c r="F34" s="24"/>
      <c r="G34" s="21">
        <f>data!E127</f>
        <v>48</v>
      </c>
      <c r="H34" s="7"/>
    </row>
    <row r="35" spans="1:8" ht="20.149999999999999" customHeight="1">
      <c r="A35" s="130"/>
      <c r="B35" s="97" t="s">
        <v>1049</v>
      </c>
      <c r="C35" s="24"/>
      <c r="D35" s="21">
        <f>data!C121</f>
        <v>0</v>
      </c>
      <c r="E35" s="49" t="s">
        <v>1050</v>
      </c>
      <c r="F35" s="27"/>
      <c r="G35" s="21"/>
      <c r="H35" s="7"/>
    </row>
    <row r="36" spans="1:8" ht="20.149999999999999" customHeight="1">
      <c r="A36" s="130"/>
      <c r="B36" s="49" t="s">
        <v>97</v>
      </c>
      <c r="C36" s="24"/>
      <c r="D36" s="21">
        <f>data!C122</f>
        <v>0</v>
      </c>
      <c r="E36" s="49" t="s">
        <v>292</v>
      </c>
      <c r="F36" s="24"/>
      <c r="G36" s="21">
        <f>data!C128</f>
        <v>0</v>
      </c>
      <c r="H36" s="7"/>
    </row>
    <row r="37" spans="1:8" ht="20.149999999999999" customHeight="1">
      <c r="A37" s="130"/>
      <c r="E37" s="49" t="s">
        <v>293</v>
      </c>
      <c r="F37" s="24"/>
      <c r="G37" s="21">
        <f>data!C129</f>
        <v>0</v>
      </c>
      <c r="H37" s="7"/>
    </row>
    <row r="38" spans="1:8" ht="20.149999999999999" customHeight="1">
      <c r="A38" s="130"/>
      <c r="B38" s="38"/>
      <c r="C38" s="38"/>
      <c r="D38" s="38"/>
      <c r="E38" s="38"/>
      <c r="F38" s="38"/>
      <c r="G38" s="24"/>
      <c r="H38" s="7"/>
    </row>
    <row r="39" spans="1:8" ht="20.149999999999999" customHeight="1">
      <c r="A39" s="131">
        <v>13</v>
      </c>
      <c r="B39" s="94" t="s">
        <v>288</v>
      </c>
      <c r="C39" s="28"/>
      <c r="D39" s="28"/>
      <c r="E39" s="132"/>
      <c r="F39" s="132"/>
      <c r="G39" s="133"/>
      <c r="H39" s="7"/>
    </row>
    <row r="40" spans="1:8" ht="20.149999999999999" customHeight="1">
      <c r="A40" s="134"/>
      <c r="B40" s="135" t="s">
        <v>1051</v>
      </c>
      <c r="C40" s="136" t="s">
        <v>256</v>
      </c>
      <c r="D40" s="137">
        <f>data!C131</f>
        <v>0</v>
      </c>
      <c r="E40" s="138"/>
      <c r="F40" s="138"/>
      <c r="G40" s="139"/>
      <c r="H40" s="7"/>
    </row>
  </sheetData>
  <sheetProtection sheet="1" objects="1" scenarios="1"/>
  <phoneticPr fontId="0" type="noConversion"/>
  <printOptions horizontalCentered="1" verticalCentered="1" gridLinesSet="0"/>
  <pageMargins left="0" right="0" top="0" bottom="0" header="0" footer="0"/>
  <pageSetup scale="90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M34"/>
  <sheetViews>
    <sheetView showGridLines="0" zoomScale="75" workbookViewId="0">
      <selection activeCell="D7" sqref="D7"/>
    </sheetView>
  </sheetViews>
  <sheetFormatPr defaultColWidth="8.9375" defaultRowHeight="20.149999999999999" customHeight="1"/>
  <cols>
    <col min="1" max="1" width="10.3125" style="2" customWidth="1"/>
    <col min="2" max="2" width="10.75" style="2" customWidth="1"/>
    <col min="3" max="3" width="12.75" style="2" customWidth="1"/>
    <col min="4" max="4" width="11.75" style="2" customWidth="1"/>
    <col min="5" max="6" width="13.75" style="2" customWidth="1"/>
    <col min="7" max="7" width="14.75" style="2" customWidth="1"/>
    <col min="8" max="16384" width="8.9375" style="2"/>
  </cols>
  <sheetData>
    <row r="1" spans="1:13" ht="20.149999999999999" customHeight="1">
      <c r="A1" s="29" t="s">
        <v>1052</v>
      </c>
      <c r="B1" s="8"/>
      <c r="C1" s="8"/>
      <c r="D1" s="8"/>
      <c r="E1" s="8"/>
      <c r="F1" s="8"/>
      <c r="G1" s="165" t="s">
        <v>1053</v>
      </c>
    </row>
    <row r="2" spans="1:13" ht="20.149999999999999" customHeight="1">
      <c r="A2" s="105" t="str">
        <f>"Hospital Name: "&amp;data!C84</f>
        <v>Hospital Name: Columbia County Public Hospital District No. 1</v>
      </c>
      <c r="B2" s="8"/>
      <c r="C2" s="8"/>
      <c r="D2" s="8"/>
      <c r="E2" s="8"/>
      <c r="F2" s="11"/>
      <c r="G2" s="76" t="s">
        <v>1054</v>
      </c>
    </row>
    <row r="3" spans="1:13" ht="20.149999999999999" customHeight="1">
      <c r="A3" s="8"/>
      <c r="B3" s="8"/>
      <c r="C3" s="8"/>
      <c r="D3" s="8"/>
      <c r="E3" s="8"/>
      <c r="F3" s="8"/>
      <c r="G3" s="106" t="str">
        <f>"FYE: "&amp;data!C82</f>
        <v>FYE: 12/31/2019</v>
      </c>
    </row>
    <row r="4" spans="1:13" ht="20.149999999999999" customHeight="1">
      <c r="A4" s="107" t="s">
        <v>1055</v>
      </c>
      <c r="B4" s="108"/>
      <c r="C4" s="108"/>
      <c r="D4" s="108"/>
      <c r="E4" s="108"/>
      <c r="F4" s="108"/>
      <c r="G4" s="95"/>
    </row>
    <row r="5" spans="1:13" ht="20.149999999999999" customHeight="1">
      <c r="A5" s="42"/>
      <c r="B5" s="35" t="s">
        <v>1056</v>
      </c>
      <c r="C5" s="36"/>
      <c r="D5" s="36"/>
      <c r="E5" s="109" t="s">
        <v>302</v>
      </c>
      <c r="F5" s="36"/>
      <c r="G5" s="36"/>
    </row>
    <row r="6" spans="1:13" ht="20.149999999999999" customHeight="1">
      <c r="A6" s="110" t="s">
        <v>489</v>
      </c>
      <c r="B6" s="15" t="s">
        <v>277</v>
      </c>
      <c r="C6" s="15" t="s">
        <v>1057</v>
      </c>
      <c r="D6" s="15" t="s">
        <v>298</v>
      </c>
      <c r="E6" s="15" t="s">
        <v>168</v>
      </c>
      <c r="F6" s="15" t="s">
        <v>131</v>
      </c>
      <c r="G6" s="15" t="s">
        <v>203</v>
      </c>
    </row>
    <row r="7" spans="1:13" ht="20.149999999999999" customHeight="1">
      <c r="A7" s="23" t="s">
        <v>296</v>
      </c>
      <c r="B7" s="48">
        <f>data!B138</f>
        <v>107</v>
      </c>
      <c r="C7" s="48">
        <f>data!B139</f>
        <v>262</v>
      </c>
      <c r="D7" s="48">
        <f>data!B140</f>
        <v>32902</v>
      </c>
      <c r="E7" s="48">
        <f>data!B141</f>
        <v>2462024</v>
      </c>
      <c r="F7" s="48">
        <f>data!B142</f>
        <v>9417983</v>
      </c>
      <c r="G7" s="48">
        <f>data!B141+data!B142</f>
        <v>11880007</v>
      </c>
    </row>
    <row r="8" spans="1:13" ht="20.149999999999999" customHeight="1">
      <c r="A8" s="23" t="s">
        <v>297</v>
      </c>
      <c r="B8" s="48">
        <f>data!C138</f>
        <v>9</v>
      </c>
      <c r="C8" s="48">
        <f>data!C139</f>
        <v>23</v>
      </c>
      <c r="D8" s="48">
        <f>data!C140</f>
        <v>13701</v>
      </c>
      <c r="E8" s="48">
        <f>data!C141</f>
        <v>1025222</v>
      </c>
      <c r="F8" s="48">
        <f>data!C142</f>
        <v>3921782</v>
      </c>
      <c r="G8" s="48">
        <f>data!C141+data!C142</f>
        <v>4947004</v>
      </c>
    </row>
    <row r="9" spans="1:13" ht="20.149999999999999" customHeight="1">
      <c r="A9" s="23" t="s">
        <v>1058</v>
      </c>
      <c r="B9" s="48">
        <f>data!D138</f>
        <v>13</v>
      </c>
      <c r="C9" s="48">
        <f>data!D139</f>
        <v>33</v>
      </c>
      <c r="D9" s="48">
        <f>data!D140</f>
        <v>17525</v>
      </c>
      <c r="E9" s="48">
        <f>data!D141</f>
        <v>1311420</v>
      </c>
      <c r="F9" s="48">
        <f>data!D142</f>
        <v>5016575</v>
      </c>
      <c r="G9" s="48">
        <f>data!D141+data!D142</f>
        <v>6327995</v>
      </c>
    </row>
    <row r="10" spans="1:13" ht="20.149999999999999" customHeight="1">
      <c r="A10" s="111" t="s">
        <v>203</v>
      </c>
      <c r="B10" s="48">
        <f>data!E138</f>
        <v>129</v>
      </c>
      <c r="C10" s="48">
        <f>data!E139</f>
        <v>318</v>
      </c>
      <c r="D10" s="48">
        <f>data!E140</f>
        <v>64128</v>
      </c>
      <c r="E10" s="48">
        <f>data!E141</f>
        <v>4798666</v>
      </c>
      <c r="F10" s="48">
        <f>data!E142</f>
        <v>18356340</v>
      </c>
      <c r="G10" s="48">
        <f>data!E141+data!E142</f>
        <v>23155006</v>
      </c>
    </row>
    <row r="11" spans="1:13" ht="20.149999999999999" customHeight="1">
      <c r="A11" s="112"/>
      <c r="B11" s="113"/>
      <c r="C11" s="113"/>
      <c r="D11" s="113"/>
      <c r="E11" s="113"/>
      <c r="F11" s="113"/>
      <c r="G11" s="114"/>
    </row>
    <row r="12" spans="1:13" ht="20.149999999999999" customHeight="1">
      <c r="A12" s="73"/>
      <c r="B12" s="30"/>
      <c r="C12" s="30"/>
      <c r="D12" s="30"/>
      <c r="E12" s="30"/>
      <c r="F12" s="30"/>
      <c r="G12" s="20"/>
    </row>
    <row r="13" spans="1:13" ht="20.149999999999999" customHeight="1">
      <c r="A13" s="115" t="s">
        <v>1059</v>
      </c>
      <c r="B13" s="5"/>
      <c r="C13" s="5"/>
      <c r="D13" s="5"/>
      <c r="E13" s="5"/>
      <c r="F13" s="5"/>
      <c r="G13" s="116"/>
    </row>
    <row r="14" spans="1:13" ht="20.149999999999999" customHeight="1">
      <c r="A14" s="42"/>
      <c r="B14" s="117" t="s">
        <v>1056</v>
      </c>
      <c r="C14" s="34"/>
      <c r="D14" s="34"/>
      <c r="E14" s="117" t="s">
        <v>302</v>
      </c>
      <c r="F14" s="34"/>
      <c r="G14" s="34"/>
    </row>
    <row r="15" spans="1:13" ht="20.149999999999999" customHeight="1">
      <c r="A15" s="110" t="s">
        <v>489</v>
      </c>
      <c r="B15" s="15" t="s">
        <v>277</v>
      </c>
      <c r="C15" s="15" t="s">
        <v>1057</v>
      </c>
      <c r="D15" s="15" t="s">
        <v>298</v>
      </c>
      <c r="E15" s="15" t="s">
        <v>168</v>
      </c>
      <c r="F15" s="15" t="s">
        <v>131</v>
      </c>
      <c r="G15" s="15" t="s">
        <v>203</v>
      </c>
      <c r="M15" s="180"/>
    </row>
    <row r="16" spans="1:13" ht="20.149999999999999" customHeight="1">
      <c r="A16" s="23" t="s">
        <v>296</v>
      </c>
      <c r="B16" s="48">
        <f>data!B144</f>
        <v>30</v>
      </c>
      <c r="C16" s="48">
        <f>data!B145</f>
        <v>1812</v>
      </c>
      <c r="D16" s="48">
        <f>data!B146</f>
        <v>0</v>
      </c>
      <c r="E16" s="48">
        <f>data!B147</f>
        <v>2076406</v>
      </c>
      <c r="F16" s="48">
        <f>data!B148</f>
        <v>0</v>
      </c>
      <c r="G16" s="48">
        <f>data!B147+data!B148</f>
        <v>2076406</v>
      </c>
    </row>
    <row r="17" spans="1:7" ht="20.149999999999999" customHeight="1">
      <c r="A17" s="23" t="s">
        <v>297</v>
      </c>
      <c r="B17" s="48">
        <f>data!C144</f>
        <v>67</v>
      </c>
      <c r="C17" s="48">
        <f>data!C145</f>
        <v>4083</v>
      </c>
      <c r="D17" s="48">
        <f>data!C146</f>
        <v>0</v>
      </c>
      <c r="E17" s="48">
        <f>data!C147</f>
        <v>864645</v>
      </c>
      <c r="F17" s="48">
        <f>data!C148</f>
        <v>0</v>
      </c>
      <c r="G17" s="48">
        <f>data!C147+data!C148</f>
        <v>864645</v>
      </c>
    </row>
    <row r="18" spans="1:7" ht="20.149999999999999" customHeight="1">
      <c r="A18" s="23" t="s">
        <v>1058</v>
      </c>
      <c r="B18" s="48">
        <f>data!D144</f>
        <v>94</v>
      </c>
      <c r="C18" s="48">
        <f>data!D145</f>
        <v>5827</v>
      </c>
      <c r="D18" s="48">
        <f>data!D146</f>
        <v>0</v>
      </c>
      <c r="E18" s="48">
        <f>data!D147</f>
        <v>1106017</v>
      </c>
      <c r="F18" s="48">
        <f>data!D148</f>
        <v>0</v>
      </c>
      <c r="G18" s="48">
        <f>data!D147+data!D148</f>
        <v>1106017</v>
      </c>
    </row>
    <row r="19" spans="1:7" ht="20.149999999999999" customHeight="1">
      <c r="A19" s="111" t="s">
        <v>203</v>
      </c>
      <c r="B19" s="48">
        <f>data!E144</f>
        <v>191</v>
      </c>
      <c r="C19" s="48">
        <f>data!E145</f>
        <v>11722</v>
      </c>
      <c r="D19" s="48">
        <f>data!E146</f>
        <v>0</v>
      </c>
      <c r="E19" s="48">
        <f>data!E147</f>
        <v>4047068</v>
      </c>
      <c r="F19" s="48">
        <f>data!E148</f>
        <v>0</v>
      </c>
      <c r="G19" s="48">
        <f>data!E147+data!E148</f>
        <v>4047068</v>
      </c>
    </row>
    <row r="20" spans="1:7" ht="20.149999999999999" customHeight="1">
      <c r="A20" s="112"/>
      <c r="B20" s="113"/>
      <c r="C20" s="113"/>
      <c r="D20" s="113"/>
      <c r="E20" s="113"/>
      <c r="F20" s="113"/>
      <c r="G20" s="114"/>
    </row>
    <row r="21" spans="1:7" ht="20.149999999999999" customHeight="1">
      <c r="A21" s="73"/>
      <c r="B21" s="30"/>
      <c r="C21" s="30"/>
      <c r="D21" s="30"/>
      <c r="E21" s="30"/>
      <c r="F21" s="30"/>
      <c r="G21" s="20"/>
    </row>
    <row r="22" spans="1:7" ht="20.149999999999999" customHeight="1">
      <c r="A22" s="115" t="s">
        <v>1060</v>
      </c>
      <c r="B22" s="5"/>
      <c r="C22" s="5"/>
      <c r="D22" s="5"/>
      <c r="E22" s="5"/>
      <c r="F22" s="5"/>
      <c r="G22" s="116"/>
    </row>
    <row r="23" spans="1:7" ht="20.149999999999999" customHeight="1">
      <c r="A23" s="42"/>
      <c r="B23" s="35" t="s">
        <v>1056</v>
      </c>
      <c r="C23" s="36"/>
      <c r="D23" s="36"/>
      <c r="E23" s="35" t="s">
        <v>302</v>
      </c>
      <c r="F23" s="36"/>
      <c r="G23" s="36"/>
    </row>
    <row r="24" spans="1:7" ht="20.149999999999999" customHeight="1">
      <c r="A24" s="110" t="s">
        <v>489</v>
      </c>
      <c r="B24" s="15" t="s">
        <v>277</v>
      </c>
      <c r="C24" s="15" t="s">
        <v>1057</v>
      </c>
      <c r="D24" s="15" t="s">
        <v>298</v>
      </c>
      <c r="E24" s="15" t="s">
        <v>168</v>
      </c>
      <c r="F24" s="15" t="s">
        <v>131</v>
      </c>
      <c r="G24" s="15" t="s">
        <v>203</v>
      </c>
    </row>
    <row r="25" spans="1:7" ht="20.149999999999999" customHeight="1">
      <c r="A25" s="23" t="s">
        <v>296</v>
      </c>
      <c r="B25" s="48">
        <f>data!B150</f>
        <v>0</v>
      </c>
      <c r="C25" s="48">
        <f>data!B151</f>
        <v>0</v>
      </c>
      <c r="D25" s="48">
        <f>data!B152</f>
        <v>0</v>
      </c>
      <c r="E25" s="48">
        <f>data!B153</f>
        <v>0</v>
      </c>
      <c r="F25" s="48">
        <f>data!B154</f>
        <v>0</v>
      </c>
      <c r="G25" s="48">
        <f>data!B153+data!B154</f>
        <v>0</v>
      </c>
    </row>
    <row r="26" spans="1:7" ht="20.149999999999999" customHeight="1">
      <c r="A26" s="23" t="s">
        <v>297</v>
      </c>
      <c r="B26" s="48">
        <f>data!C150</f>
        <v>0</v>
      </c>
      <c r="C26" s="48">
        <f>data!C151</f>
        <v>0</v>
      </c>
      <c r="D26" s="48">
        <f>data!C152</f>
        <v>0</v>
      </c>
      <c r="E26" s="48">
        <f>data!C153</f>
        <v>0</v>
      </c>
      <c r="F26" s="48">
        <f>data!C154</f>
        <v>0</v>
      </c>
      <c r="G26" s="48">
        <f>data!C153+data!C154</f>
        <v>0</v>
      </c>
    </row>
    <row r="27" spans="1:7" ht="20.149999999999999" customHeight="1">
      <c r="A27" s="23" t="s">
        <v>1058</v>
      </c>
      <c r="B27" s="48">
        <f>data!D150</f>
        <v>0</v>
      </c>
      <c r="C27" s="48">
        <f>data!D151</f>
        <v>0</v>
      </c>
      <c r="D27" s="48">
        <f>data!D152</f>
        <v>0</v>
      </c>
      <c r="E27" s="48">
        <f>data!D153</f>
        <v>0</v>
      </c>
      <c r="F27" s="48">
        <f>data!D154</f>
        <v>0</v>
      </c>
      <c r="G27" s="48">
        <f>data!D153+data!D154</f>
        <v>0</v>
      </c>
    </row>
    <row r="28" spans="1:7" ht="20.149999999999999" customHeight="1">
      <c r="A28" s="111" t="s">
        <v>203</v>
      </c>
      <c r="B28" s="48">
        <f>data!E150</f>
        <v>0</v>
      </c>
      <c r="C28" s="48">
        <f>data!E151</f>
        <v>0</v>
      </c>
      <c r="D28" s="48">
        <f>data!E152</f>
        <v>0</v>
      </c>
      <c r="E28" s="48">
        <f>data!E153</f>
        <v>0</v>
      </c>
      <c r="F28" s="48">
        <f>data!E154</f>
        <v>0</v>
      </c>
      <c r="G28" s="48">
        <f>data!E153+data!E154</f>
        <v>0</v>
      </c>
    </row>
    <row r="29" spans="1:7" ht="20.149999999999999" customHeight="1">
      <c r="A29" s="112"/>
      <c r="B29" s="113"/>
      <c r="C29" s="113"/>
      <c r="D29" s="113"/>
      <c r="E29" s="113"/>
      <c r="F29" s="113"/>
      <c r="G29" s="114"/>
    </row>
    <row r="30" spans="1:7" ht="20.149999999999999" customHeight="1">
      <c r="A30" s="73"/>
      <c r="B30" s="50"/>
      <c r="C30" s="30"/>
      <c r="D30" s="30"/>
      <c r="E30" s="30"/>
      <c r="F30" s="30"/>
      <c r="G30" s="20"/>
    </row>
    <row r="31" spans="1:7" ht="20.149999999999999" customHeight="1">
      <c r="A31" s="118" t="s">
        <v>1061</v>
      </c>
      <c r="B31" s="119"/>
      <c r="C31" s="70"/>
      <c r="D31" s="120"/>
      <c r="E31" s="120"/>
      <c r="F31" s="120"/>
      <c r="G31" s="121"/>
    </row>
    <row r="32" spans="1:7" ht="20.149999999999999" customHeight="1">
      <c r="A32" s="122"/>
      <c r="B32" s="65" t="s">
        <v>1062</v>
      </c>
      <c r="C32" s="123">
        <f>data!B157</f>
        <v>1705550</v>
      </c>
      <c r="D32" s="70"/>
      <c r="E32" s="70"/>
      <c r="F32" s="70"/>
      <c r="G32" s="27"/>
    </row>
    <row r="33" spans="1:7" ht="20.149999999999999" customHeight="1">
      <c r="A33" s="122"/>
      <c r="B33" s="124" t="s">
        <v>1063</v>
      </c>
      <c r="C33" s="125">
        <f>data!C157</f>
        <v>326511</v>
      </c>
      <c r="D33" s="119"/>
      <c r="E33" s="119"/>
      <c r="F33" s="119"/>
      <c r="G33" s="126"/>
    </row>
    <row r="34" spans="1:7" ht="20.149999999999999" customHeight="1">
      <c r="A34" s="7"/>
      <c r="B34" s="7"/>
      <c r="C34" s="7"/>
      <c r="D34" s="7"/>
      <c r="E34" s="7"/>
      <c r="F34" s="7"/>
      <c r="G34" s="7"/>
    </row>
  </sheetData>
  <sheetProtection sheet="1" objects="1" scenarios="1"/>
  <phoneticPr fontId="0" type="noConversion"/>
  <printOptions horizontalCentered="1" verticalCentered="1" gridLinesSet="0"/>
  <pageMargins left="0" right="0" top="0" bottom="0" header="0" footer="0"/>
  <pageSetup scale="85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M41"/>
  <sheetViews>
    <sheetView showGridLines="0" topLeftCell="A13" zoomScale="75" workbookViewId="0">
      <selection activeCell="C38" sqref="C38"/>
    </sheetView>
  </sheetViews>
  <sheetFormatPr defaultColWidth="8.9375" defaultRowHeight="14.15"/>
  <cols>
    <col min="1" max="1" width="5.75" style="2" customWidth="1"/>
    <col min="2" max="2" width="54.0625" style="2" customWidth="1"/>
    <col min="3" max="3" width="13.75" style="2" customWidth="1"/>
    <col min="4" max="16384" width="8.9375" style="2"/>
  </cols>
  <sheetData>
    <row r="1" spans="1:13" ht="20.149999999999999" customHeight="1">
      <c r="A1" s="4" t="s">
        <v>305</v>
      </c>
      <c r="B1" s="5"/>
      <c r="C1" s="167" t="s">
        <v>1064</v>
      </c>
    </row>
    <row r="2" spans="1:13" ht="20.149999999999999" customHeight="1">
      <c r="A2" s="94"/>
      <c r="B2" s="8"/>
      <c r="C2" s="8"/>
    </row>
    <row r="3" spans="1:13" ht="20.149999999999999" customHeight="1">
      <c r="A3" s="29" t="str">
        <f>"Hospital: "&amp;data!C84</f>
        <v>Hospital: Columbia County Public Hospital District No. 1</v>
      </c>
      <c r="B3" s="30"/>
      <c r="C3" s="31" t="str">
        <f>"FYE: "&amp;data!C82</f>
        <v>FYE: 12/31/2019</v>
      </c>
    </row>
    <row r="4" spans="1:13" ht="20.149999999999999" customHeight="1">
      <c r="A4" s="30"/>
      <c r="B4" s="8"/>
      <c r="C4" s="8"/>
    </row>
    <row r="5" spans="1:13" ht="20.149999999999999" customHeight="1">
      <c r="A5" s="23">
        <v>1</v>
      </c>
      <c r="B5" s="37" t="s">
        <v>306</v>
      </c>
      <c r="C5" s="95"/>
    </row>
    <row r="6" spans="1:13" ht="20.149999999999999" customHeight="1">
      <c r="A6" s="96">
        <v>2</v>
      </c>
      <c r="B6" s="49" t="s">
        <v>1065</v>
      </c>
      <c r="C6" s="13">
        <f>data!C165</f>
        <v>711411</v>
      </c>
    </row>
    <row r="7" spans="1:13" ht="20.149999999999999" customHeight="1">
      <c r="A7" s="40">
        <v>3</v>
      </c>
      <c r="B7" s="97" t="s">
        <v>308</v>
      </c>
      <c r="C7" s="13">
        <f>data!C166</f>
        <v>-3980</v>
      </c>
    </row>
    <row r="8" spans="1:13" ht="20.149999999999999" customHeight="1">
      <c r="A8" s="40">
        <v>4</v>
      </c>
      <c r="B8" s="49" t="s">
        <v>309</v>
      </c>
      <c r="C8" s="13">
        <f>data!C167</f>
        <v>172992</v>
      </c>
    </row>
    <row r="9" spans="1:13" ht="20.149999999999999" customHeight="1">
      <c r="A9" s="40">
        <v>5</v>
      </c>
      <c r="B9" s="49" t="s">
        <v>310</v>
      </c>
      <c r="C9" s="13">
        <f>data!C168</f>
        <v>914191</v>
      </c>
    </row>
    <row r="10" spans="1:13" ht="20.149999999999999" customHeight="1">
      <c r="A10" s="40">
        <v>6</v>
      </c>
      <c r="B10" s="49" t="s">
        <v>311</v>
      </c>
      <c r="C10" s="13">
        <f>data!C169</f>
        <v>0</v>
      </c>
    </row>
    <row r="11" spans="1:13" ht="20.149999999999999" customHeight="1">
      <c r="A11" s="40">
        <v>7</v>
      </c>
      <c r="B11" s="49" t="s">
        <v>312</v>
      </c>
      <c r="C11" s="13">
        <f>data!C170</f>
        <v>130800</v>
      </c>
    </row>
    <row r="12" spans="1:13" ht="20.149999999999999" customHeight="1">
      <c r="A12" s="40">
        <v>8</v>
      </c>
      <c r="B12" s="49" t="s">
        <v>313</v>
      </c>
      <c r="C12" s="13">
        <f>data!C171</f>
        <v>18439</v>
      </c>
    </row>
    <row r="13" spans="1:13" ht="20.149999999999999" customHeight="1">
      <c r="A13" s="40">
        <v>9</v>
      </c>
      <c r="B13" s="49" t="s">
        <v>313</v>
      </c>
      <c r="C13" s="13">
        <f>data!C172</f>
        <v>0</v>
      </c>
    </row>
    <row r="14" spans="1:13" ht="20.149999999999999" customHeight="1">
      <c r="A14" s="40">
        <v>10</v>
      </c>
      <c r="B14" s="49" t="s">
        <v>1066</v>
      </c>
      <c r="C14" s="13">
        <f>data!D173</f>
        <v>1943853</v>
      </c>
    </row>
    <row r="15" spans="1:13" ht="20.149999999999999" customHeight="1">
      <c r="A15" s="57"/>
      <c r="B15" s="45"/>
      <c r="C15" s="98"/>
      <c r="M15" s="180"/>
    </row>
    <row r="16" spans="1:13" ht="20.149999999999999" customHeight="1">
      <c r="A16" s="73"/>
      <c r="B16" s="30"/>
      <c r="C16" s="20"/>
    </row>
    <row r="17" spans="1:3" ht="20.149999999999999" customHeight="1">
      <c r="A17" s="99">
        <v>11</v>
      </c>
      <c r="B17" s="100" t="s">
        <v>314</v>
      </c>
      <c r="C17" s="101"/>
    </row>
    <row r="18" spans="1:3" ht="20.149999999999999" customHeight="1">
      <c r="A18" s="13">
        <v>12</v>
      </c>
      <c r="B18" s="49" t="s">
        <v>1067</v>
      </c>
      <c r="C18" s="13">
        <f>data!C175</f>
        <v>34044</v>
      </c>
    </row>
    <row r="19" spans="1:3" ht="20.149999999999999" customHeight="1">
      <c r="A19" s="13">
        <v>13</v>
      </c>
      <c r="B19" s="49" t="s">
        <v>1068</v>
      </c>
      <c r="C19" s="13">
        <f>data!C176</f>
        <v>144336</v>
      </c>
    </row>
    <row r="20" spans="1:3" ht="20.149999999999999" customHeight="1">
      <c r="A20" s="13">
        <v>14</v>
      </c>
      <c r="B20" s="49" t="s">
        <v>1069</v>
      </c>
      <c r="C20" s="13">
        <f>data!D177</f>
        <v>178380</v>
      </c>
    </row>
    <row r="21" spans="1:3" ht="20.149999999999999" customHeight="1">
      <c r="A21" s="57"/>
      <c r="B21" s="45"/>
      <c r="C21" s="98"/>
    </row>
    <row r="22" spans="1:3" ht="20.149999999999999" customHeight="1">
      <c r="A22" s="73"/>
      <c r="B22" s="8"/>
      <c r="C22" s="44"/>
    </row>
    <row r="23" spans="1:3" ht="20.149999999999999" customHeight="1">
      <c r="A23" s="102">
        <v>15</v>
      </c>
      <c r="B23" s="103" t="s">
        <v>317</v>
      </c>
      <c r="C23" s="95"/>
    </row>
    <row r="24" spans="1:3" ht="20.149999999999999" customHeight="1">
      <c r="A24" s="13">
        <v>16</v>
      </c>
      <c r="B24" s="37" t="s">
        <v>1070</v>
      </c>
      <c r="C24" s="104"/>
    </row>
    <row r="25" spans="1:3" ht="20.149999999999999" customHeight="1">
      <c r="A25" s="13">
        <v>17</v>
      </c>
      <c r="B25" s="49" t="s">
        <v>1071</v>
      </c>
      <c r="C25" s="13">
        <f>data!C179</f>
        <v>110039</v>
      </c>
    </row>
    <row r="26" spans="1:3" ht="20.149999999999999" customHeight="1">
      <c r="A26" s="13">
        <v>18</v>
      </c>
      <c r="B26" s="49" t="s">
        <v>319</v>
      </c>
      <c r="C26" s="13">
        <f>data!C180</f>
        <v>61585</v>
      </c>
    </row>
    <row r="27" spans="1:3" ht="20.149999999999999" customHeight="1">
      <c r="A27" s="13">
        <v>19</v>
      </c>
      <c r="B27" s="49" t="s">
        <v>1072</v>
      </c>
      <c r="C27" s="13">
        <f>data!D181</f>
        <v>171624</v>
      </c>
    </row>
    <row r="28" spans="1:3" ht="20.149999999999999" customHeight="1">
      <c r="A28" s="57"/>
      <c r="B28" s="45"/>
      <c r="C28" s="98"/>
    </row>
    <row r="29" spans="1:3" ht="20.149999999999999" customHeight="1">
      <c r="A29" s="73"/>
      <c r="B29" s="30"/>
      <c r="C29" s="20"/>
    </row>
    <row r="30" spans="1:3" ht="20.149999999999999" customHeight="1">
      <c r="A30" s="102">
        <v>20</v>
      </c>
      <c r="B30" s="43" t="s">
        <v>1073</v>
      </c>
      <c r="C30" s="34"/>
    </row>
    <row r="31" spans="1:3" ht="20.149999999999999" customHeight="1">
      <c r="A31" s="13">
        <v>21</v>
      </c>
      <c r="B31" s="49" t="s">
        <v>321</v>
      </c>
      <c r="C31" s="13">
        <f>data!C183</f>
        <v>26667</v>
      </c>
    </row>
    <row r="32" spans="1:3" ht="20.149999999999999" customHeight="1">
      <c r="A32" s="13">
        <v>22</v>
      </c>
      <c r="B32" s="49" t="s">
        <v>1074</v>
      </c>
      <c r="C32" s="13">
        <f>data!C184</f>
        <v>159090</v>
      </c>
    </row>
    <row r="33" spans="1:3" ht="20.149999999999999" customHeight="1">
      <c r="A33" s="13">
        <v>23</v>
      </c>
      <c r="B33" s="49" t="s">
        <v>132</v>
      </c>
      <c r="C33" s="13">
        <f>data!C185</f>
        <v>0</v>
      </c>
    </row>
    <row r="34" spans="1:3" ht="20.149999999999999" customHeight="1">
      <c r="A34" s="13">
        <v>24</v>
      </c>
      <c r="B34" s="49" t="s">
        <v>1075</v>
      </c>
      <c r="C34" s="13">
        <f>data!D186</f>
        <v>185757</v>
      </c>
    </row>
    <row r="35" spans="1:3" ht="20.149999999999999" customHeight="1">
      <c r="A35" s="57"/>
      <c r="B35" s="45"/>
      <c r="C35" s="98"/>
    </row>
    <row r="36" spans="1:3" ht="20.149999999999999" customHeight="1">
      <c r="A36" s="73"/>
      <c r="B36" s="30"/>
      <c r="C36" s="20"/>
    </row>
    <row r="37" spans="1:3" ht="20.149999999999999" customHeight="1">
      <c r="A37" s="102">
        <v>25</v>
      </c>
      <c r="B37" s="43" t="s">
        <v>323</v>
      </c>
      <c r="C37" s="95"/>
    </row>
    <row r="38" spans="1:3" ht="20.149999999999999" customHeight="1">
      <c r="A38" s="13">
        <v>26</v>
      </c>
      <c r="B38" s="49" t="s">
        <v>1076</v>
      </c>
      <c r="C38" s="13">
        <f>data!C188</f>
        <v>397365.15943495557</v>
      </c>
    </row>
    <row r="39" spans="1:3" ht="20.149999999999999" customHeight="1">
      <c r="A39" s="13">
        <v>27</v>
      </c>
      <c r="B39" s="49" t="s">
        <v>325</v>
      </c>
      <c r="C39" s="13">
        <f>data!C189</f>
        <v>32608</v>
      </c>
    </row>
    <row r="40" spans="1:3" ht="20.149999999999999" customHeight="1">
      <c r="A40" s="13">
        <v>28</v>
      </c>
      <c r="B40" s="49" t="s">
        <v>1077</v>
      </c>
      <c r="C40" s="13">
        <f>data!D190</f>
        <v>429973.15943495557</v>
      </c>
    </row>
    <row r="41" spans="1:3">
      <c r="A41" s="3"/>
      <c r="B41" s="3"/>
      <c r="C41" s="3"/>
    </row>
  </sheetData>
  <sheetProtection sheet="1" objects="1" scenarios="1"/>
  <phoneticPr fontId="0" type="noConversion"/>
  <printOptions horizontalCentered="1" verticalCentered="1" gridLinesSet="0"/>
  <pageMargins left="0" right="0" top="0" bottom="0" header="0" footer="0"/>
  <pageSetup scale="90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M32"/>
  <sheetViews>
    <sheetView showGridLines="0" zoomScale="75" workbookViewId="0">
      <selection activeCell="J37" sqref="J37"/>
    </sheetView>
  </sheetViews>
  <sheetFormatPr defaultColWidth="8.9375" defaultRowHeight="20.149999999999999" customHeight="1"/>
  <cols>
    <col min="1" max="1" width="5.75" style="7" customWidth="1"/>
    <col min="2" max="2" width="22.5625" style="7" customWidth="1"/>
    <col min="3" max="5" width="13.75" style="7" customWidth="1"/>
    <col min="6" max="6" width="15.75" style="7" customWidth="1"/>
    <col min="7" max="16384" width="8.9375" style="7"/>
  </cols>
  <sheetData>
    <row r="1" spans="1:13" ht="20.149999999999999" customHeight="1">
      <c r="A1" s="4" t="s">
        <v>326</v>
      </c>
      <c r="B1" s="5"/>
      <c r="C1" s="5"/>
      <c r="D1" s="5"/>
      <c r="E1" s="5"/>
      <c r="F1" s="167" t="s">
        <v>1078</v>
      </c>
    </row>
    <row r="2" spans="1:13" ht="20.149999999999999" customHeight="1">
      <c r="A2" s="8"/>
      <c r="B2" s="8"/>
      <c r="C2" s="8"/>
      <c r="D2" s="8"/>
      <c r="E2" s="8"/>
      <c r="F2" s="8"/>
    </row>
    <row r="3" spans="1:13" ht="20.149999999999999" customHeight="1">
      <c r="A3" s="10" t="str">
        <f>"Hospital: "&amp;data!C84</f>
        <v>Hospital: Columbia County Public Hospital District No. 1</v>
      </c>
      <c r="B3" s="8"/>
      <c r="C3" s="8"/>
      <c r="E3" s="11"/>
      <c r="F3" s="12" t="str">
        <f>" FYE: "&amp;data!C82</f>
        <v xml:space="preserve"> FYE: 12/31/2019</v>
      </c>
    </row>
    <row r="4" spans="1:13" ht="20.149999999999999" customHeight="1">
      <c r="A4" s="39" t="s">
        <v>327</v>
      </c>
      <c r="B4" s="36"/>
      <c r="C4" s="36"/>
      <c r="D4" s="71"/>
      <c r="E4" s="71"/>
      <c r="F4" s="36"/>
    </row>
    <row r="5" spans="1:13" ht="20.149999999999999" customHeight="1">
      <c r="A5" s="42"/>
      <c r="B5" s="52"/>
      <c r="C5" s="72" t="s">
        <v>1079</v>
      </c>
      <c r="D5" s="47"/>
      <c r="E5" s="47"/>
      <c r="F5" s="72" t="s">
        <v>1080</v>
      </c>
    </row>
    <row r="6" spans="1:13" ht="20.149999999999999" customHeight="1">
      <c r="A6" s="19"/>
      <c r="B6" s="20"/>
      <c r="C6" s="18" t="s">
        <v>1081</v>
      </c>
      <c r="D6" s="18" t="s">
        <v>329</v>
      </c>
      <c r="E6" s="18" t="s">
        <v>1082</v>
      </c>
      <c r="F6" s="18" t="s">
        <v>1081</v>
      </c>
    </row>
    <row r="7" spans="1:13" ht="20.149999999999999" customHeight="1">
      <c r="A7" s="13">
        <v>1</v>
      </c>
      <c r="B7" s="14" t="s">
        <v>332</v>
      </c>
      <c r="C7" s="21">
        <f>data!B195</f>
        <v>204226</v>
      </c>
      <c r="D7" s="21">
        <f>data!C195</f>
        <v>0</v>
      </c>
      <c r="E7" s="21">
        <f>data!D195</f>
        <v>0</v>
      </c>
      <c r="F7" s="21">
        <f>data!E195</f>
        <v>204226</v>
      </c>
    </row>
    <row r="8" spans="1:13" ht="20.149999999999999" customHeight="1">
      <c r="A8" s="13">
        <v>2</v>
      </c>
      <c r="B8" s="14" t="s">
        <v>333</v>
      </c>
      <c r="C8" s="21">
        <f>data!B196</f>
        <v>470947</v>
      </c>
      <c r="D8" s="21">
        <f>data!C196</f>
        <v>0</v>
      </c>
      <c r="E8" s="21">
        <f>data!D196</f>
        <v>0</v>
      </c>
      <c r="F8" s="21">
        <f>data!E196</f>
        <v>470947</v>
      </c>
    </row>
    <row r="9" spans="1:13" ht="20.149999999999999" customHeight="1">
      <c r="A9" s="13">
        <v>3</v>
      </c>
      <c r="B9" s="14" t="s">
        <v>334</v>
      </c>
      <c r="C9" s="21">
        <f>data!B197</f>
        <v>10262299</v>
      </c>
      <c r="D9" s="21">
        <f>data!C197</f>
        <v>50404</v>
      </c>
      <c r="E9" s="21">
        <f>data!D197</f>
        <v>0</v>
      </c>
      <c r="F9" s="21">
        <f>data!E197</f>
        <v>10312703</v>
      </c>
    </row>
    <row r="10" spans="1:13" ht="20.149999999999999" customHeight="1">
      <c r="A10" s="13">
        <v>4</v>
      </c>
      <c r="B10" s="14" t="s">
        <v>1083</v>
      </c>
      <c r="C10" s="21">
        <f>data!B198</f>
        <v>0</v>
      </c>
      <c r="D10" s="21">
        <f>data!C198</f>
        <v>0</v>
      </c>
      <c r="E10" s="21">
        <f>data!D198</f>
        <v>0</v>
      </c>
      <c r="F10" s="21">
        <f>data!E198</f>
        <v>0</v>
      </c>
    </row>
    <row r="11" spans="1:13" ht="20.149999999999999" customHeight="1">
      <c r="A11" s="13">
        <v>5</v>
      </c>
      <c r="B11" s="14" t="s">
        <v>1084</v>
      </c>
      <c r="C11" s="21">
        <f>data!B199</f>
        <v>6971751</v>
      </c>
      <c r="D11" s="21">
        <f>data!C199</f>
        <v>11814</v>
      </c>
      <c r="E11" s="21">
        <f>data!D199</f>
        <v>0</v>
      </c>
      <c r="F11" s="21">
        <f>data!E199</f>
        <v>6983565</v>
      </c>
    </row>
    <row r="12" spans="1:13" ht="20.149999999999999" customHeight="1">
      <c r="A12" s="13">
        <v>6</v>
      </c>
      <c r="B12" s="14" t="s">
        <v>1085</v>
      </c>
      <c r="C12" s="21">
        <f>data!B200</f>
        <v>3770700</v>
      </c>
      <c r="D12" s="21">
        <f>data!C200</f>
        <v>314394</v>
      </c>
      <c r="E12" s="21">
        <f>data!D200</f>
        <v>0</v>
      </c>
      <c r="F12" s="21">
        <f>data!E200</f>
        <v>4085094</v>
      </c>
    </row>
    <row r="13" spans="1:13" ht="20.149999999999999" customHeight="1">
      <c r="A13" s="13">
        <v>7</v>
      </c>
      <c r="B13" s="14" t="s">
        <v>1086</v>
      </c>
      <c r="C13" s="21">
        <f>data!B201</f>
        <v>0</v>
      </c>
      <c r="D13" s="21">
        <f>data!C201</f>
        <v>0</v>
      </c>
      <c r="E13" s="21">
        <f>data!D201</f>
        <v>0</v>
      </c>
      <c r="F13" s="21">
        <f>data!E201</f>
        <v>0</v>
      </c>
    </row>
    <row r="14" spans="1:13" ht="20.149999999999999" customHeight="1">
      <c r="A14" s="13">
        <v>8</v>
      </c>
      <c r="B14" s="14" t="s">
        <v>339</v>
      </c>
      <c r="C14" s="21">
        <f>data!B202</f>
        <v>0</v>
      </c>
      <c r="D14" s="21">
        <f>data!C202</f>
        <v>0</v>
      </c>
      <c r="E14" s="21">
        <f>data!D202</f>
        <v>0</v>
      </c>
      <c r="F14" s="21">
        <f>data!E202</f>
        <v>0</v>
      </c>
    </row>
    <row r="15" spans="1:13" ht="20.149999999999999" customHeight="1">
      <c r="A15" s="13">
        <v>9</v>
      </c>
      <c r="B15" s="14" t="s">
        <v>1087</v>
      </c>
      <c r="C15" s="21">
        <f>data!B203</f>
        <v>11813</v>
      </c>
      <c r="D15" s="21">
        <f>data!C203</f>
        <v>0</v>
      </c>
      <c r="E15" s="21">
        <f>data!D203</f>
        <v>0</v>
      </c>
      <c r="F15" s="21">
        <f>data!E203</f>
        <v>11813</v>
      </c>
      <c r="M15" s="265"/>
    </row>
    <row r="16" spans="1:13" ht="20.149999999999999" customHeight="1">
      <c r="A16" s="13">
        <v>10</v>
      </c>
      <c r="B16" s="14" t="s">
        <v>661</v>
      </c>
      <c r="C16" s="21">
        <f>data!B204</f>
        <v>21691736</v>
      </c>
      <c r="D16" s="21">
        <f>data!C204</f>
        <v>376612</v>
      </c>
      <c r="E16" s="21">
        <f>data!D204</f>
        <v>0</v>
      </c>
      <c r="F16" s="21">
        <f>data!E204</f>
        <v>22068348</v>
      </c>
    </row>
    <row r="17" spans="1:6" ht="20.149999999999999" customHeight="1">
      <c r="A17" s="73"/>
      <c r="B17" s="30"/>
      <c r="C17" s="30"/>
      <c r="D17" s="30"/>
      <c r="E17" s="30"/>
      <c r="F17" s="20"/>
    </row>
    <row r="18" spans="1:6" ht="20.149999999999999" customHeight="1">
      <c r="A18" s="74"/>
      <c r="B18" s="8"/>
      <c r="C18" s="8"/>
      <c r="D18" s="8"/>
      <c r="E18" s="8"/>
      <c r="F18" s="28"/>
    </row>
    <row r="19" spans="1:6" ht="20.149999999999999" customHeight="1">
      <c r="A19" s="74"/>
      <c r="B19" s="8"/>
      <c r="C19" s="8"/>
      <c r="D19" s="8"/>
      <c r="E19" s="8"/>
      <c r="F19" s="28"/>
    </row>
    <row r="20" spans="1:6" ht="20.149999999999999" customHeight="1">
      <c r="A20" s="39" t="s">
        <v>341</v>
      </c>
      <c r="B20" s="36"/>
      <c r="C20" s="36"/>
      <c r="D20" s="36"/>
      <c r="E20" s="36"/>
      <c r="F20" s="36"/>
    </row>
    <row r="21" spans="1:6" ht="20.149999999999999" customHeight="1">
      <c r="A21" s="75"/>
      <c r="B21" s="44"/>
      <c r="C21" s="18" t="s">
        <v>1079</v>
      </c>
      <c r="D21" s="76" t="s">
        <v>203</v>
      </c>
      <c r="E21" s="25"/>
      <c r="F21" s="18" t="s">
        <v>1080</v>
      </c>
    </row>
    <row r="22" spans="1:6" ht="20.149999999999999" customHeight="1">
      <c r="A22" s="75"/>
      <c r="B22" s="44"/>
      <c r="C22" s="18" t="s">
        <v>1081</v>
      </c>
      <c r="D22" s="18" t="s">
        <v>1088</v>
      </c>
      <c r="E22" s="18" t="s">
        <v>1082</v>
      </c>
      <c r="F22" s="18" t="s">
        <v>1081</v>
      </c>
    </row>
    <row r="23" spans="1:6" ht="20.149999999999999" customHeight="1">
      <c r="A23" s="13">
        <v>11</v>
      </c>
      <c r="B23" s="93" t="s">
        <v>332</v>
      </c>
      <c r="C23" s="92"/>
      <c r="D23" s="92"/>
      <c r="E23" s="92"/>
      <c r="F23" s="92"/>
    </row>
    <row r="24" spans="1:6" ht="20.149999999999999" customHeight="1">
      <c r="A24" s="13">
        <v>12</v>
      </c>
      <c r="B24" s="14" t="s">
        <v>333</v>
      </c>
      <c r="C24" s="21">
        <f>data!B209</f>
        <v>308979</v>
      </c>
      <c r="D24" s="21">
        <f>data!C209</f>
        <v>22944</v>
      </c>
      <c r="E24" s="21">
        <f>data!D209</f>
        <v>0</v>
      </c>
      <c r="F24" s="21">
        <f>data!E209</f>
        <v>331923</v>
      </c>
    </row>
    <row r="25" spans="1:6" ht="20.149999999999999" customHeight="1">
      <c r="A25" s="13">
        <v>13</v>
      </c>
      <c r="B25" s="14" t="s">
        <v>334</v>
      </c>
      <c r="C25" s="21">
        <f>data!B210</f>
        <v>4705930</v>
      </c>
      <c r="D25" s="21">
        <f>data!C210</f>
        <v>474593</v>
      </c>
      <c r="E25" s="21">
        <f>data!D210</f>
        <v>0</v>
      </c>
      <c r="F25" s="21">
        <f>data!E210</f>
        <v>5180523</v>
      </c>
    </row>
    <row r="26" spans="1:6" ht="20.149999999999999" customHeight="1">
      <c r="A26" s="13">
        <v>14</v>
      </c>
      <c r="B26" s="14" t="s">
        <v>1083</v>
      </c>
      <c r="C26" s="21">
        <f>data!B211</f>
        <v>0</v>
      </c>
      <c r="D26" s="21">
        <f>data!C211</f>
        <v>0</v>
      </c>
      <c r="E26" s="21">
        <f>data!D211</f>
        <v>0</v>
      </c>
      <c r="F26" s="21">
        <f>data!E211</f>
        <v>0</v>
      </c>
    </row>
    <row r="27" spans="1:6" ht="20.149999999999999" customHeight="1">
      <c r="A27" s="13">
        <v>15</v>
      </c>
      <c r="B27" s="14" t="s">
        <v>1084</v>
      </c>
      <c r="C27" s="21">
        <f>data!B212</f>
        <v>5798980</v>
      </c>
      <c r="D27" s="21">
        <f>data!C212</f>
        <v>287857</v>
      </c>
      <c r="E27" s="21">
        <f>data!D212</f>
        <v>0</v>
      </c>
      <c r="F27" s="21">
        <f>data!E212</f>
        <v>6086837</v>
      </c>
    </row>
    <row r="28" spans="1:6" ht="20.149999999999999" customHeight="1">
      <c r="A28" s="13">
        <v>16</v>
      </c>
      <c r="B28" s="14" t="s">
        <v>1085</v>
      </c>
      <c r="C28" s="21">
        <f>data!B213</f>
        <v>2631733</v>
      </c>
      <c r="D28" s="21">
        <f>data!C213</f>
        <v>401987</v>
      </c>
      <c r="E28" s="21">
        <f>data!D213</f>
        <v>0</v>
      </c>
      <c r="F28" s="21">
        <f>data!E213</f>
        <v>3033720</v>
      </c>
    </row>
    <row r="29" spans="1:6" ht="20.149999999999999" customHeight="1">
      <c r="A29" s="13">
        <v>17</v>
      </c>
      <c r="B29" s="14" t="s">
        <v>1086</v>
      </c>
      <c r="C29" s="21">
        <f>data!B214</f>
        <v>0</v>
      </c>
      <c r="D29" s="21">
        <f>data!C214</f>
        <v>0</v>
      </c>
      <c r="E29" s="21">
        <f>data!D214</f>
        <v>0</v>
      </c>
      <c r="F29" s="21">
        <f>data!E214</f>
        <v>0</v>
      </c>
    </row>
    <row r="30" spans="1:6" ht="20.149999999999999" customHeight="1">
      <c r="A30" s="13">
        <v>18</v>
      </c>
      <c r="B30" s="14" t="s">
        <v>339</v>
      </c>
      <c r="C30" s="21">
        <f>data!B215</f>
        <v>0</v>
      </c>
      <c r="D30" s="21">
        <f>data!C215</f>
        <v>0</v>
      </c>
      <c r="E30" s="21">
        <f>data!D215</f>
        <v>0</v>
      </c>
      <c r="F30" s="21">
        <f>data!E215</f>
        <v>0</v>
      </c>
    </row>
    <row r="31" spans="1:6" ht="20.149999999999999" customHeight="1">
      <c r="A31" s="13">
        <v>19</v>
      </c>
      <c r="B31" s="14" t="s">
        <v>1087</v>
      </c>
      <c r="C31" s="21">
        <f>data!B216</f>
        <v>0</v>
      </c>
      <c r="D31" s="21">
        <f>data!C216</f>
        <v>0</v>
      </c>
      <c r="E31" s="21">
        <f>data!D216</f>
        <v>0</v>
      </c>
      <c r="F31" s="21">
        <f>data!E216</f>
        <v>0</v>
      </c>
    </row>
    <row r="32" spans="1:6" ht="20.149999999999999" customHeight="1">
      <c r="A32" s="13">
        <v>20</v>
      </c>
      <c r="B32" s="14" t="s">
        <v>661</v>
      </c>
      <c r="C32" s="21">
        <f>data!B217</f>
        <v>13445622</v>
      </c>
      <c r="D32" s="21">
        <f>data!C217</f>
        <v>1187381</v>
      </c>
      <c r="E32" s="21">
        <f>data!D217</f>
        <v>0</v>
      </c>
      <c r="F32" s="21">
        <f>data!E217</f>
        <v>14633003</v>
      </c>
    </row>
  </sheetData>
  <sheetProtection sheet="1" objects="1" scenarios="1"/>
  <phoneticPr fontId="0" type="noConversion"/>
  <printOptions horizontalCentered="1" verticalCentered="1" gridLinesSet="0"/>
  <pageMargins left="0" right="0" top="0" bottom="0" header="0" footer="0"/>
  <pageSetup scale="93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pageSetUpPr fitToPage="1"/>
  </sheetPr>
  <dimension ref="A1:M34"/>
  <sheetViews>
    <sheetView showGridLines="0" zoomScale="75" workbookViewId="0">
      <selection activeCell="E43" sqref="E43"/>
    </sheetView>
  </sheetViews>
  <sheetFormatPr defaultColWidth="8.9375" defaultRowHeight="20.149999999999999" customHeight="1"/>
  <cols>
    <col min="1" max="1" width="5.75" style="7" customWidth="1"/>
    <col min="2" max="2" width="7.75" style="7" customWidth="1"/>
    <col min="3" max="3" width="40.75" style="7" customWidth="1"/>
    <col min="4" max="4" width="15.75" style="7" customWidth="1"/>
    <col min="5" max="16384" width="8.9375" style="7"/>
  </cols>
  <sheetData>
    <row r="1" spans="1:13" ht="20.149999999999999" customHeight="1">
      <c r="A1" s="6" t="s">
        <v>1089</v>
      </c>
      <c r="B1" s="6"/>
      <c r="C1" s="6"/>
      <c r="D1" s="169" t="s">
        <v>1090</v>
      </c>
    </row>
    <row r="2" spans="1:13" ht="20.149999999999999" customHeight="1">
      <c r="A2" s="29" t="str">
        <f>"Hospital: "&amp;data!C84</f>
        <v>Hospital: Columbia County Public Hospital District No. 1</v>
      </c>
      <c r="B2" s="30"/>
      <c r="C2" s="30"/>
      <c r="D2" s="31" t="str">
        <f>"FYE: "&amp;data!C82</f>
        <v>FYE: 12/31/2019</v>
      </c>
    </row>
    <row r="3" spans="1:13" ht="20.149999999999999" customHeight="1">
      <c r="A3" s="42"/>
      <c r="B3" s="52"/>
      <c r="C3" s="52"/>
      <c r="D3" s="52"/>
    </row>
    <row r="4" spans="1:13" ht="20.149999999999999" customHeight="1">
      <c r="A4" s="53"/>
      <c r="B4" s="41" t="s">
        <v>1091</v>
      </c>
      <c r="C4" s="41" t="s">
        <v>1092</v>
      </c>
      <c r="D4" s="54"/>
    </row>
    <row r="5" spans="1:13" ht="20.149999999999999" customHeight="1">
      <c r="A5" s="102">
        <v>1</v>
      </c>
      <c r="B5" s="55"/>
      <c r="C5" s="22" t="s">
        <v>1255</v>
      </c>
      <c r="D5" s="14">
        <f>data!D221</f>
        <v>356689</v>
      </c>
    </row>
    <row r="6" spans="1:13" ht="20.149999999999999" customHeight="1">
      <c r="A6" s="13">
        <v>2</v>
      </c>
      <c r="B6" s="30"/>
      <c r="C6" s="31" t="s">
        <v>432</v>
      </c>
      <c r="D6" s="25"/>
    </row>
    <row r="7" spans="1:13" ht="20.149999999999999" customHeight="1">
      <c r="A7" s="13">
        <v>3</v>
      </c>
      <c r="B7" s="55">
        <v>5810</v>
      </c>
      <c r="C7" s="14" t="s">
        <v>296</v>
      </c>
      <c r="D7" s="14">
        <f>data!C223</f>
        <v>3571450</v>
      </c>
    </row>
    <row r="8" spans="1:13" ht="20.149999999999999" customHeight="1">
      <c r="A8" s="13">
        <v>4</v>
      </c>
      <c r="B8" s="55">
        <v>5820</v>
      </c>
      <c r="C8" s="14" t="s">
        <v>297</v>
      </c>
      <c r="D8" s="14">
        <f>data!C224</f>
        <v>2652131</v>
      </c>
    </row>
    <row r="9" spans="1:13" ht="20.149999999999999" customHeight="1">
      <c r="A9" s="13">
        <v>5</v>
      </c>
      <c r="B9" s="55">
        <v>5830</v>
      </c>
      <c r="C9" s="14" t="s">
        <v>309</v>
      </c>
      <c r="D9" s="14">
        <f>data!C225</f>
        <v>0</v>
      </c>
    </row>
    <row r="10" spans="1:13" ht="20.149999999999999" customHeight="1">
      <c r="A10" s="13">
        <v>6</v>
      </c>
      <c r="B10" s="55">
        <v>5840</v>
      </c>
      <c r="C10" s="14" t="s">
        <v>347</v>
      </c>
      <c r="D10" s="14">
        <f>data!C226</f>
        <v>0</v>
      </c>
    </row>
    <row r="11" spans="1:13" ht="20.149999999999999" customHeight="1">
      <c r="A11" s="13">
        <v>7</v>
      </c>
      <c r="B11" s="55">
        <v>5850</v>
      </c>
      <c r="C11" s="14" t="s">
        <v>1093</v>
      </c>
      <c r="D11" s="14">
        <f>data!C227</f>
        <v>0</v>
      </c>
    </row>
    <row r="12" spans="1:13" ht="20.149999999999999" customHeight="1">
      <c r="A12" s="13">
        <v>8</v>
      </c>
      <c r="B12" s="55">
        <v>5860</v>
      </c>
      <c r="C12" s="14" t="s">
        <v>132</v>
      </c>
      <c r="D12" s="14">
        <f>data!C228</f>
        <v>3174250</v>
      </c>
    </row>
    <row r="13" spans="1:13" ht="20.149999999999999" customHeight="1">
      <c r="A13" s="23">
        <v>9</v>
      </c>
      <c r="B13" s="24"/>
      <c r="C13" s="14" t="s">
        <v>1094</v>
      </c>
      <c r="D13" s="14">
        <f>data!D229</f>
        <v>9397831</v>
      </c>
    </row>
    <row r="14" spans="1:13" ht="20.149999999999999" customHeight="1">
      <c r="A14" s="81">
        <v>10</v>
      </c>
      <c r="B14" s="56"/>
      <c r="C14" s="56"/>
      <c r="D14" s="56"/>
    </row>
    <row r="15" spans="1:13" ht="20.149999999999999" customHeight="1">
      <c r="A15" s="23">
        <v>11</v>
      </c>
      <c r="B15" s="58"/>
      <c r="C15" s="9" t="s">
        <v>351</v>
      </c>
      <c r="D15" s="25"/>
    </row>
    <row r="16" spans="1:13" ht="20.149999999999999" customHeight="1">
      <c r="A16" s="81">
        <v>12</v>
      </c>
      <c r="B16" s="56"/>
      <c r="C16" s="49" t="s">
        <v>1095</v>
      </c>
      <c r="D16" s="140">
        <f>+data!C231</f>
        <v>0</v>
      </c>
      <c r="M16" s="265"/>
    </row>
    <row r="17" spans="1:4" ht="20.149999999999999" customHeight="1">
      <c r="A17" s="23">
        <v>13</v>
      </c>
      <c r="B17" s="58"/>
      <c r="C17" s="45"/>
      <c r="D17" s="83"/>
    </row>
    <row r="18" spans="1:4" ht="20.149999999999999" customHeight="1">
      <c r="A18" s="13">
        <v>14</v>
      </c>
      <c r="B18" s="59">
        <v>5900</v>
      </c>
      <c r="C18" s="14" t="s">
        <v>353</v>
      </c>
      <c r="D18" s="60">
        <f>data!C233</f>
        <v>87945</v>
      </c>
    </row>
    <row r="19" spans="1:4" ht="20.149999999999999" customHeight="1">
      <c r="A19" s="61">
        <v>15</v>
      </c>
      <c r="B19" s="55">
        <v>5910</v>
      </c>
      <c r="C19" s="22" t="s">
        <v>1096</v>
      </c>
      <c r="D19" s="14">
        <f>data!C234</f>
        <v>0</v>
      </c>
    </row>
    <row r="20" spans="1:4" ht="20.149999999999999" customHeight="1">
      <c r="A20" s="23">
        <v>16</v>
      </c>
      <c r="B20" s="24"/>
      <c r="C20" s="24"/>
      <c r="D20" s="56"/>
    </row>
    <row r="21" spans="1:4" ht="20.149999999999999" customHeight="1">
      <c r="A21" s="23">
        <v>17</v>
      </c>
      <c r="B21" s="56"/>
      <c r="C21" s="56"/>
      <c r="D21" s="56"/>
    </row>
    <row r="22" spans="1:4" ht="20.149999999999999" customHeight="1">
      <c r="A22" s="81">
        <v>18</v>
      </c>
      <c r="B22" s="56"/>
      <c r="C22" s="15" t="s">
        <v>1097</v>
      </c>
      <c r="D22" s="14">
        <f>data!D236</f>
        <v>87945</v>
      </c>
    </row>
    <row r="23" spans="1:4" ht="20.149999999999999" customHeight="1">
      <c r="A23" s="62">
        <v>19</v>
      </c>
      <c r="B23" s="58"/>
      <c r="C23" s="58"/>
      <c r="D23" s="25"/>
    </row>
    <row r="24" spans="1:4" ht="20.149999999999999" customHeight="1">
      <c r="A24" s="269">
        <v>20</v>
      </c>
      <c r="B24" s="55">
        <v>5970</v>
      </c>
      <c r="C24" s="14" t="s">
        <v>357</v>
      </c>
      <c r="D24" s="14">
        <f>data!C238</f>
        <v>0</v>
      </c>
    </row>
    <row r="25" spans="1:4" ht="20.149999999999999" customHeight="1">
      <c r="A25" s="62">
        <v>21</v>
      </c>
      <c r="B25" s="30"/>
      <c r="C25" s="30"/>
      <c r="D25" s="25"/>
    </row>
    <row r="26" spans="1:4" ht="20.149999999999999" customHeight="1">
      <c r="A26" s="23">
        <v>22</v>
      </c>
      <c r="B26" s="55">
        <v>5980</v>
      </c>
      <c r="C26" s="14" t="s">
        <v>1098</v>
      </c>
      <c r="D26" s="14">
        <f>data!C239</f>
        <v>0</v>
      </c>
    </row>
    <row r="27" spans="1:4" ht="20.149999999999999" customHeight="1">
      <c r="A27" s="64">
        <v>23</v>
      </c>
      <c r="B27" s="63" t="s">
        <v>1099</v>
      </c>
      <c r="C27" s="56"/>
      <c r="D27" s="14">
        <f>data!D242</f>
        <v>9842465</v>
      </c>
    </row>
    <row r="28" spans="1:4" ht="20.149999999999999" customHeight="1">
      <c r="A28" s="126">
        <v>24</v>
      </c>
      <c r="B28" s="65" t="s">
        <v>1100</v>
      </c>
      <c r="C28" s="50"/>
      <c r="D28" s="54"/>
    </row>
    <row r="29" spans="1:4" ht="20.149999999999999" customHeight="1">
      <c r="A29" s="66"/>
      <c r="B29" s="67"/>
      <c r="C29" s="67"/>
      <c r="D29" s="56"/>
    </row>
    <row r="30" spans="1:4" ht="20.149999999999999" customHeight="1">
      <c r="A30" s="68"/>
      <c r="B30" s="38"/>
      <c r="C30" s="38"/>
      <c r="D30" s="56"/>
    </row>
    <row r="31" spans="1:4" ht="20.149999999999999" customHeight="1">
      <c r="A31" s="68"/>
      <c r="B31" s="38"/>
      <c r="C31" s="38"/>
      <c r="D31" s="56"/>
    </row>
    <row r="32" spans="1:4" ht="20.149999999999999" customHeight="1">
      <c r="A32" s="68"/>
      <c r="B32" s="38"/>
      <c r="C32" s="38"/>
      <c r="D32" s="56"/>
    </row>
    <row r="33" spans="1:4" ht="20.149999999999999" customHeight="1">
      <c r="A33" s="68"/>
      <c r="B33" s="38"/>
      <c r="C33" s="38"/>
      <c r="D33" s="24"/>
    </row>
    <row r="34" spans="1:4" ht="20.149999999999999" customHeight="1">
      <c r="A34" s="69"/>
      <c r="B34" s="70"/>
      <c r="C34" s="70"/>
      <c r="D34" s="27"/>
    </row>
  </sheetData>
  <phoneticPr fontId="0" type="noConversion"/>
  <printOptions horizontalCentered="1" verticalCentered="1" gridLinesSet="0"/>
  <pageMargins left="0" right="0" top="0" bottom="0" header="0" footer="0"/>
  <pageSetup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pageSetUpPr fitToPage="1"/>
  </sheetPr>
  <dimension ref="A1:M153"/>
  <sheetViews>
    <sheetView showGridLines="0" topLeftCell="A124" zoomScale="75" workbookViewId="0">
      <selection activeCell="C135" sqref="C135"/>
    </sheetView>
  </sheetViews>
  <sheetFormatPr defaultColWidth="57.4375" defaultRowHeight="15"/>
  <cols>
    <col min="1" max="1" width="5.75" style="7" customWidth="1"/>
    <col min="2" max="2" width="55.75" style="7" customWidth="1"/>
    <col min="3" max="3" width="22" style="7" customWidth="1"/>
    <col min="4" max="4" width="5.6875" style="7" customWidth="1"/>
    <col min="5" max="16384" width="57.4375" style="7"/>
  </cols>
  <sheetData>
    <row r="1" spans="1:13" ht="20.149999999999999" customHeight="1">
      <c r="A1" s="4" t="s">
        <v>1101</v>
      </c>
      <c r="B1" s="5"/>
      <c r="C1" s="6"/>
    </row>
    <row r="2" spans="1:13" ht="20.149999999999999" customHeight="1">
      <c r="A2" s="4"/>
      <c r="B2" s="5"/>
      <c r="C2" s="167" t="s">
        <v>1102</v>
      </c>
    </row>
    <row r="3" spans="1:13" ht="20.149999999999999" customHeight="1">
      <c r="A3" s="29" t="str">
        <f>"HOSPITAL: "&amp;data!C84</f>
        <v>HOSPITAL: Columbia County Public Hospital District No. 1</v>
      </c>
      <c r="B3" s="30"/>
      <c r="C3" s="31" t="str">
        <f>" FYE: "&amp;data!C82</f>
        <v xml:space="preserve"> FYE: 12/31/2019</v>
      </c>
    </row>
    <row r="4" spans="1:13" ht="20.149999999999999" customHeight="1">
      <c r="A4" s="32"/>
      <c r="B4" s="33" t="s">
        <v>1103</v>
      </c>
      <c r="C4" s="34"/>
    </row>
    <row r="5" spans="1:13" ht="20.149999999999999" customHeight="1">
      <c r="A5" s="23">
        <v>1</v>
      </c>
      <c r="B5" s="35" t="s">
        <v>361</v>
      </c>
      <c r="C5" s="36"/>
    </row>
    <row r="6" spans="1:13" ht="20.149999999999999" customHeight="1">
      <c r="A6" s="13">
        <v>2</v>
      </c>
      <c r="B6" s="14" t="s">
        <v>362</v>
      </c>
      <c r="C6" s="21">
        <f>data!C250</f>
        <v>1956747</v>
      </c>
    </row>
    <row r="7" spans="1:13" ht="20.149999999999999" customHeight="1">
      <c r="A7" s="13">
        <v>3</v>
      </c>
      <c r="B7" s="14" t="s">
        <v>363</v>
      </c>
      <c r="C7" s="21">
        <f>data!C251</f>
        <v>0</v>
      </c>
    </row>
    <row r="8" spans="1:13" ht="20.149999999999999" customHeight="1">
      <c r="A8" s="13">
        <v>4</v>
      </c>
      <c r="B8" s="14" t="s">
        <v>364</v>
      </c>
      <c r="C8" s="21">
        <f>data!C252</f>
        <v>6621220</v>
      </c>
    </row>
    <row r="9" spans="1:13" ht="20.149999999999999" customHeight="1">
      <c r="A9" s="13">
        <v>5</v>
      </c>
      <c r="B9" s="14" t="s">
        <v>1104</v>
      </c>
      <c r="C9" s="21">
        <f>data!C253</f>
        <v>3178672</v>
      </c>
    </row>
    <row r="10" spans="1:13" ht="20.149999999999999" customHeight="1">
      <c r="A10" s="13">
        <v>6</v>
      </c>
      <c r="B10" s="14" t="s">
        <v>1105</v>
      </c>
      <c r="C10" s="21">
        <f>data!C254</f>
        <v>409563</v>
      </c>
    </row>
    <row r="11" spans="1:13" ht="20.149999999999999" customHeight="1">
      <c r="A11" s="13">
        <v>7</v>
      </c>
      <c r="B11" s="14" t="s">
        <v>1106</v>
      </c>
      <c r="C11" s="21">
        <f>data!C255</f>
        <v>231438</v>
      </c>
    </row>
    <row r="12" spans="1:13" ht="20.149999999999999" customHeight="1">
      <c r="A12" s="13">
        <v>8</v>
      </c>
      <c r="B12" s="14" t="s">
        <v>367</v>
      </c>
      <c r="C12" s="21">
        <f>data!C256</f>
        <v>0</v>
      </c>
    </row>
    <row r="13" spans="1:13" ht="20.149999999999999" customHeight="1">
      <c r="A13" s="13">
        <v>9</v>
      </c>
      <c r="B13" s="14" t="s">
        <v>368</v>
      </c>
      <c r="C13" s="21">
        <f>data!C257</f>
        <v>332259</v>
      </c>
    </row>
    <row r="14" spans="1:13" ht="20.149999999999999" customHeight="1">
      <c r="A14" s="13">
        <v>10</v>
      </c>
      <c r="B14" s="14" t="s">
        <v>369</v>
      </c>
      <c r="C14" s="21">
        <f>data!C258</f>
        <v>84928</v>
      </c>
    </row>
    <row r="15" spans="1:13" ht="20.149999999999999" customHeight="1">
      <c r="A15" s="13">
        <v>11</v>
      </c>
      <c r="B15" s="14" t="s">
        <v>1107</v>
      </c>
      <c r="C15" s="21">
        <f>data!C259</f>
        <v>0</v>
      </c>
      <c r="M15" s="265"/>
    </row>
    <row r="16" spans="1:13" ht="20.149999999999999" customHeight="1">
      <c r="A16" s="13">
        <v>12</v>
      </c>
      <c r="B16" s="14" t="s">
        <v>1108</v>
      </c>
      <c r="C16" s="21">
        <f>data!D260</f>
        <v>6457483</v>
      </c>
    </row>
    <row r="17" spans="1:3" ht="20.149999999999999" customHeight="1">
      <c r="A17" s="13">
        <v>13</v>
      </c>
      <c r="B17" s="24"/>
      <c r="C17" s="24"/>
    </row>
    <row r="18" spans="1:3" ht="20.149999999999999" customHeight="1">
      <c r="A18" s="13">
        <v>14</v>
      </c>
      <c r="B18" s="37" t="s">
        <v>1109</v>
      </c>
      <c r="C18" s="36"/>
    </row>
    <row r="19" spans="1:3" ht="20.149999999999999" customHeight="1">
      <c r="A19" s="13">
        <v>15</v>
      </c>
      <c r="B19" s="14" t="s">
        <v>362</v>
      </c>
      <c r="C19" s="21">
        <f>data!C262</f>
        <v>0</v>
      </c>
    </row>
    <row r="20" spans="1:3" ht="20.149999999999999" customHeight="1">
      <c r="A20" s="13">
        <v>16</v>
      </c>
      <c r="B20" s="14" t="s">
        <v>363</v>
      </c>
      <c r="C20" s="21">
        <f>data!C263</f>
        <v>0</v>
      </c>
    </row>
    <row r="21" spans="1:3" ht="20.149999999999999" customHeight="1">
      <c r="A21" s="13">
        <v>17</v>
      </c>
      <c r="B21" s="14" t="s">
        <v>373</v>
      </c>
      <c r="C21" s="21">
        <f>data!C264</f>
        <v>0</v>
      </c>
    </row>
    <row r="22" spans="1:3" ht="20.149999999999999" customHeight="1">
      <c r="A22" s="13">
        <v>18</v>
      </c>
      <c r="B22" s="14" t="s">
        <v>1110</v>
      </c>
      <c r="C22" s="21">
        <f>data!D265</f>
        <v>0</v>
      </c>
    </row>
    <row r="23" spans="1:3" ht="20.149999999999999" customHeight="1">
      <c r="A23" s="13">
        <v>19</v>
      </c>
      <c r="B23" s="38"/>
      <c r="C23" s="24"/>
    </row>
    <row r="24" spans="1:3" ht="20.149999999999999" customHeight="1">
      <c r="A24" s="13">
        <v>20</v>
      </c>
      <c r="B24" s="37" t="s">
        <v>1111</v>
      </c>
      <c r="C24" s="36"/>
    </row>
    <row r="25" spans="1:3" ht="20.149999999999999" customHeight="1">
      <c r="A25" s="13">
        <v>21</v>
      </c>
      <c r="B25" s="14" t="s">
        <v>332</v>
      </c>
      <c r="C25" s="21">
        <f>data!C267</f>
        <v>204226</v>
      </c>
    </row>
    <row r="26" spans="1:3" ht="20.149999999999999" customHeight="1">
      <c r="A26" s="13">
        <v>22</v>
      </c>
      <c r="B26" s="14" t="s">
        <v>333</v>
      </c>
      <c r="C26" s="21">
        <f>data!C268</f>
        <v>470947</v>
      </c>
    </row>
    <row r="27" spans="1:3" ht="20.149999999999999" customHeight="1">
      <c r="A27" s="13">
        <v>23</v>
      </c>
      <c r="B27" s="14" t="s">
        <v>334</v>
      </c>
      <c r="C27" s="21">
        <f>data!C269</f>
        <v>10312703</v>
      </c>
    </row>
    <row r="28" spans="1:3" ht="20.149999999999999" customHeight="1">
      <c r="A28" s="13">
        <v>24</v>
      </c>
      <c r="B28" s="14" t="s">
        <v>1112</v>
      </c>
      <c r="C28" s="21">
        <f>data!C270</f>
        <v>0</v>
      </c>
    </row>
    <row r="29" spans="1:3" ht="20.149999999999999" customHeight="1">
      <c r="A29" s="13">
        <v>25</v>
      </c>
      <c r="B29" s="14" t="s">
        <v>336</v>
      </c>
      <c r="C29" s="21">
        <f>data!C271</f>
        <v>6983565</v>
      </c>
    </row>
    <row r="30" spans="1:3" ht="20.149999999999999" customHeight="1">
      <c r="A30" s="13">
        <v>26</v>
      </c>
      <c r="B30" s="14" t="s">
        <v>378</v>
      </c>
      <c r="C30" s="21">
        <f>data!C272</f>
        <v>4085094</v>
      </c>
    </row>
    <row r="31" spans="1:3" ht="20.149999999999999" customHeight="1">
      <c r="A31" s="13">
        <v>27</v>
      </c>
      <c r="B31" s="14" t="s">
        <v>339</v>
      </c>
      <c r="C31" s="21">
        <f>data!C273</f>
        <v>0</v>
      </c>
    </row>
    <row r="32" spans="1:3" ht="20.149999999999999" customHeight="1">
      <c r="A32" s="13">
        <v>28</v>
      </c>
      <c r="B32" s="14" t="s">
        <v>340</v>
      </c>
      <c r="C32" s="21">
        <f>data!C274</f>
        <v>176927</v>
      </c>
    </row>
    <row r="33" spans="1:3" ht="20.149999999999999" customHeight="1">
      <c r="A33" s="13">
        <v>29</v>
      </c>
      <c r="B33" s="14" t="s">
        <v>661</v>
      </c>
      <c r="C33" s="21">
        <f>data!D275</f>
        <v>22233462</v>
      </c>
    </row>
    <row r="34" spans="1:3" ht="20.149999999999999" customHeight="1">
      <c r="A34" s="13">
        <v>30</v>
      </c>
      <c r="B34" s="14" t="s">
        <v>1113</v>
      </c>
      <c r="C34" s="21">
        <f>data!C276</f>
        <v>14633003</v>
      </c>
    </row>
    <row r="35" spans="1:3" ht="20.149999999999999" customHeight="1">
      <c r="A35" s="13">
        <v>31</v>
      </c>
      <c r="B35" s="14" t="s">
        <v>1114</v>
      </c>
      <c r="C35" s="21">
        <f>data!D277</f>
        <v>7600459</v>
      </c>
    </row>
    <row r="36" spans="1:3" ht="20.149999999999999" customHeight="1">
      <c r="A36" s="13">
        <v>32</v>
      </c>
      <c r="B36" s="38"/>
      <c r="C36" s="24"/>
    </row>
    <row r="37" spans="1:3" ht="20.149999999999999" customHeight="1">
      <c r="A37" s="23">
        <v>33</v>
      </c>
      <c r="B37" s="37" t="s">
        <v>1115</v>
      </c>
      <c r="C37" s="36"/>
    </row>
    <row r="38" spans="1:3" ht="20.149999999999999" customHeight="1">
      <c r="A38" s="13">
        <v>34</v>
      </c>
      <c r="B38" s="14" t="s">
        <v>1116</v>
      </c>
      <c r="C38" s="21">
        <f>data!C279</f>
        <v>0</v>
      </c>
    </row>
    <row r="39" spans="1:3" ht="20.149999999999999" customHeight="1">
      <c r="A39" s="13">
        <v>35</v>
      </c>
      <c r="B39" s="14" t="s">
        <v>1117</v>
      </c>
      <c r="C39" s="21">
        <f>data!C280</f>
        <v>0</v>
      </c>
    </row>
    <row r="40" spans="1:3" ht="20.149999999999999" customHeight="1">
      <c r="A40" s="13">
        <v>36</v>
      </c>
      <c r="B40" s="14" t="s">
        <v>385</v>
      </c>
      <c r="C40" s="21">
        <f>data!C281</f>
        <v>2462778</v>
      </c>
    </row>
    <row r="41" spans="1:3" ht="20.149999999999999" customHeight="1">
      <c r="A41" s="13">
        <v>37</v>
      </c>
      <c r="B41" s="14" t="s">
        <v>373</v>
      </c>
      <c r="C41" s="21">
        <f>data!C282</f>
        <v>0</v>
      </c>
    </row>
    <row r="42" spans="1:3" ht="20.149999999999999" customHeight="1">
      <c r="A42" s="13">
        <v>38</v>
      </c>
      <c r="B42" s="14" t="s">
        <v>1118</v>
      </c>
      <c r="C42" s="21">
        <f>data!D283</f>
        <v>2462778</v>
      </c>
    </row>
    <row r="43" spans="1:3" ht="20.149999999999999" customHeight="1">
      <c r="A43" s="13">
        <v>39</v>
      </c>
      <c r="B43" s="38"/>
      <c r="C43" s="24"/>
    </row>
    <row r="44" spans="1:3" ht="20.149999999999999" customHeight="1">
      <c r="A44" s="23">
        <v>40</v>
      </c>
      <c r="B44" s="37" t="s">
        <v>1119</v>
      </c>
      <c r="C44" s="36"/>
    </row>
    <row r="45" spans="1:3" ht="20.149999999999999" customHeight="1">
      <c r="A45" s="13">
        <v>41</v>
      </c>
      <c r="B45" s="14" t="s">
        <v>388</v>
      </c>
      <c r="C45" s="21">
        <f>data!C286</f>
        <v>0</v>
      </c>
    </row>
    <row r="46" spans="1:3" ht="20.149999999999999" customHeight="1">
      <c r="A46" s="13">
        <v>42</v>
      </c>
      <c r="B46" s="14" t="s">
        <v>389</v>
      </c>
      <c r="C46" s="21">
        <f>data!C287</f>
        <v>0</v>
      </c>
    </row>
    <row r="47" spans="1:3" ht="20.149999999999999" customHeight="1">
      <c r="A47" s="13">
        <v>43</v>
      </c>
      <c r="B47" s="14" t="s">
        <v>1120</v>
      </c>
      <c r="C47" s="21">
        <f>data!C288</f>
        <v>0</v>
      </c>
    </row>
    <row r="48" spans="1:3" ht="20.149999999999999" customHeight="1">
      <c r="A48" s="13">
        <v>44</v>
      </c>
      <c r="B48" s="14" t="s">
        <v>391</v>
      </c>
      <c r="C48" s="21">
        <f>data!C289</f>
        <v>0</v>
      </c>
    </row>
    <row r="49" spans="1:3" ht="20.149999999999999" customHeight="1">
      <c r="A49" s="13">
        <v>45</v>
      </c>
      <c r="B49" s="14" t="s">
        <v>1121</v>
      </c>
      <c r="C49" s="21">
        <f>data!D290</f>
        <v>0</v>
      </c>
    </row>
    <row r="50" spans="1:3" ht="20.149999999999999" customHeight="1">
      <c r="A50" s="40">
        <v>46</v>
      </c>
      <c r="B50" s="41" t="s">
        <v>1122</v>
      </c>
      <c r="C50" s="21">
        <f>data!D292</f>
        <v>16520720</v>
      </c>
    </row>
    <row r="51" spans="1:3" ht="20.149999999999999" customHeight="1"/>
    <row r="52" spans="1:3" ht="20.149999999999999" customHeight="1"/>
    <row r="53" spans="1:3" ht="20.149999999999999" customHeight="1">
      <c r="A53" s="4" t="s">
        <v>1123</v>
      </c>
      <c r="B53" s="5"/>
      <c r="C53" s="6"/>
    </row>
    <row r="54" spans="1:3" ht="20.149999999999999" customHeight="1">
      <c r="A54" s="4"/>
      <c r="B54" s="5"/>
      <c r="C54" s="167" t="s">
        <v>1124</v>
      </c>
    </row>
    <row r="55" spans="1:3" ht="20.149999999999999" customHeight="1">
      <c r="A55" s="29" t="str">
        <f>"HOSPITAL: "&amp;data!C84</f>
        <v>HOSPITAL: Columbia County Public Hospital District No. 1</v>
      </c>
      <c r="B55" s="30"/>
      <c r="C55" s="31" t="str">
        <f>"FYE: "&amp;data!C82</f>
        <v>FYE: 12/31/2019</v>
      </c>
    </row>
    <row r="56" spans="1:3" ht="20.149999999999999" customHeight="1">
      <c r="A56" s="42"/>
      <c r="B56" s="43" t="s">
        <v>1125</v>
      </c>
      <c r="C56" s="34"/>
    </row>
    <row r="57" spans="1:3" ht="20.149999999999999" customHeight="1">
      <c r="A57" s="16">
        <v>1</v>
      </c>
      <c r="B57" s="4" t="s">
        <v>395</v>
      </c>
      <c r="C57" s="44"/>
    </row>
    <row r="58" spans="1:3" ht="20.149999999999999" customHeight="1">
      <c r="A58" s="13">
        <v>2</v>
      </c>
      <c r="B58" s="14" t="s">
        <v>396</v>
      </c>
      <c r="C58" s="21">
        <f>data!C304</f>
        <v>0</v>
      </c>
    </row>
    <row r="59" spans="1:3" ht="20.149999999999999" customHeight="1">
      <c r="A59" s="13">
        <v>3</v>
      </c>
      <c r="B59" s="14" t="s">
        <v>1126</v>
      </c>
      <c r="C59" s="21">
        <f>data!C305</f>
        <v>1066551</v>
      </c>
    </row>
    <row r="60" spans="1:3" ht="20.149999999999999" customHeight="1">
      <c r="A60" s="13">
        <v>4</v>
      </c>
      <c r="B60" s="14" t="s">
        <v>1127</v>
      </c>
      <c r="C60" s="21">
        <f>data!C306</f>
        <v>930842</v>
      </c>
    </row>
    <row r="61" spans="1:3" ht="20.149999999999999" customHeight="1">
      <c r="A61" s="13">
        <v>5</v>
      </c>
      <c r="B61" s="14" t="s">
        <v>399</v>
      </c>
      <c r="C61" s="21">
        <f>data!C307</f>
        <v>32283</v>
      </c>
    </row>
    <row r="62" spans="1:3" ht="20.149999999999999" customHeight="1">
      <c r="A62" s="13">
        <v>6</v>
      </c>
      <c r="B62" s="14" t="s">
        <v>1128</v>
      </c>
      <c r="C62" s="21">
        <f>data!C308</f>
        <v>0</v>
      </c>
    </row>
    <row r="63" spans="1:3" ht="20.149999999999999" customHeight="1">
      <c r="A63" s="13">
        <v>7</v>
      </c>
      <c r="B63" s="14" t="s">
        <v>1129</v>
      </c>
      <c r="C63" s="21">
        <f>data!C309</f>
        <v>0</v>
      </c>
    </row>
    <row r="64" spans="1:3" ht="20.149999999999999" customHeight="1">
      <c r="A64" s="13">
        <v>8</v>
      </c>
      <c r="B64" s="14" t="s">
        <v>401</v>
      </c>
      <c r="C64" s="21">
        <f>data!C310</f>
        <v>0</v>
      </c>
    </row>
    <row r="65" spans="1:3" ht="20.149999999999999" customHeight="1">
      <c r="A65" s="13">
        <v>9</v>
      </c>
      <c r="B65" s="14" t="s">
        <v>402</v>
      </c>
      <c r="C65" s="21">
        <f>data!C311</f>
        <v>0</v>
      </c>
    </row>
    <row r="66" spans="1:3" ht="20.149999999999999" customHeight="1">
      <c r="A66" s="13">
        <v>10</v>
      </c>
      <c r="B66" s="14" t="s">
        <v>403</v>
      </c>
      <c r="C66" s="21">
        <f>data!C312</f>
        <v>2464665</v>
      </c>
    </row>
    <row r="67" spans="1:3" ht="20.149999999999999" customHeight="1">
      <c r="A67" s="13">
        <v>11</v>
      </c>
      <c r="B67" s="14" t="s">
        <v>1130</v>
      </c>
      <c r="C67" s="21">
        <f>data!C313</f>
        <v>797541</v>
      </c>
    </row>
    <row r="68" spans="1:3" ht="20.149999999999999" customHeight="1">
      <c r="A68" s="13">
        <v>12</v>
      </c>
      <c r="B68" s="14" t="s">
        <v>1131</v>
      </c>
      <c r="C68" s="21">
        <f>data!D314</f>
        <v>5291882</v>
      </c>
    </row>
    <row r="69" spans="1:3" ht="20.149999999999999" customHeight="1">
      <c r="A69" s="13">
        <v>13</v>
      </c>
      <c r="B69" s="38"/>
      <c r="C69" s="24"/>
    </row>
    <row r="70" spans="1:3" ht="20.149999999999999" customHeight="1">
      <c r="A70" s="13">
        <v>14</v>
      </c>
      <c r="B70" s="37" t="s">
        <v>1132</v>
      </c>
      <c r="C70" s="36"/>
    </row>
    <row r="71" spans="1:3" ht="20.149999999999999" customHeight="1">
      <c r="A71" s="13">
        <v>15</v>
      </c>
      <c r="B71" s="14" t="s">
        <v>407</v>
      </c>
      <c r="C71" s="21">
        <f>data!C316</f>
        <v>0</v>
      </c>
    </row>
    <row r="72" spans="1:3" ht="20.149999999999999" customHeight="1">
      <c r="A72" s="13">
        <v>16</v>
      </c>
      <c r="B72" s="14" t="s">
        <v>1133</v>
      </c>
      <c r="C72" s="21">
        <f>data!C317</f>
        <v>0</v>
      </c>
    </row>
    <row r="73" spans="1:3" ht="20.149999999999999" customHeight="1">
      <c r="A73" s="13">
        <v>17</v>
      </c>
      <c r="B73" s="14" t="s">
        <v>409</v>
      </c>
      <c r="C73" s="21">
        <f>data!C318</f>
        <v>0</v>
      </c>
    </row>
    <row r="74" spans="1:3" ht="20.149999999999999" customHeight="1">
      <c r="A74" s="13">
        <v>18</v>
      </c>
      <c r="B74" s="14" t="s">
        <v>1134</v>
      </c>
      <c r="C74" s="21">
        <f>data!D319</f>
        <v>0</v>
      </c>
    </row>
    <row r="75" spans="1:3" ht="20.149999999999999" customHeight="1">
      <c r="A75" s="13">
        <v>19</v>
      </c>
      <c r="B75" s="38"/>
      <c r="C75" s="24"/>
    </row>
    <row r="76" spans="1:3" ht="20.149999999999999" customHeight="1">
      <c r="A76" s="23">
        <v>20</v>
      </c>
      <c r="B76" s="37" t="s">
        <v>411</v>
      </c>
      <c r="C76" s="36"/>
    </row>
    <row r="77" spans="1:3" ht="20.149999999999999" customHeight="1">
      <c r="A77" s="13">
        <v>21</v>
      </c>
      <c r="B77" s="14" t="s">
        <v>412</v>
      </c>
      <c r="C77" s="21">
        <f>data!C321</f>
        <v>0</v>
      </c>
    </row>
    <row r="78" spans="1:3" ht="20.149999999999999" customHeight="1">
      <c r="A78" s="13">
        <v>22</v>
      </c>
      <c r="B78" s="14" t="s">
        <v>1135</v>
      </c>
      <c r="C78" s="21">
        <f>data!C322</f>
        <v>0</v>
      </c>
    </row>
    <row r="79" spans="1:3" ht="20.149999999999999" customHeight="1">
      <c r="A79" s="13">
        <v>23</v>
      </c>
      <c r="B79" s="14" t="s">
        <v>414</v>
      </c>
      <c r="C79" s="21">
        <f>data!C323</f>
        <v>317384</v>
      </c>
    </row>
    <row r="80" spans="1:3" ht="20.149999999999999" customHeight="1">
      <c r="A80" s="13">
        <v>24</v>
      </c>
      <c r="B80" s="14" t="s">
        <v>1136</v>
      </c>
      <c r="C80" s="21">
        <f>data!C324</f>
        <v>0</v>
      </c>
    </row>
    <row r="81" spans="1:3" ht="20.149999999999999" customHeight="1">
      <c r="A81" s="13">
        <v>25</v>
      </c>
      <c r="B81" s="14" t="s">
        <v>416</v>
      </c>
      <c r="C81" s="21">
        <f>data!C325</f>
        <v>9140748</v>
      </c>
    </row>
    <row r="82" spans="1:3" ht="20.149999999999999" customHeight="1">
      <c r="A82" s="13">
        <v>26</v>
      </c>
      <c r="B82" s="14" t="s">
        <v>1137</v>
      </c>
      <c r="C82" s="21">
        <f>data!C326</f>
        <v>0</v>
      </c>
    </row>
    <row r="83" spans="1:3" ht="20.149999999999999" customHeight="1">
      <c r="A83" s="13">
        <v>27</v>
      </c>
      <c r="B83" s="14" t="s">
        <v>418</v>
      </c>
      <c r="C83" s="21">
        <f>data!C327</f>
        <v>0</v>
      </c>
    </row>
    <row r="84" spans="1:3" ht="20.149999999999999" customHeight="1">
      <c r="A84" s="13">
        <v>28</v>
      </c>
      <c r="B84" s="14" t="s">
        <v>661</v>
      </c>
      <c r="C84" s="21">
        <f>data!D328</f>
        <v>9458132</v>
      </c>
    </row>
    <row r="85" spans="1:3" ht="20.149999999999999" customHeight="1">
      <c r="A85" s="13">
        <v>29</v>
      </c>
      <c r="B85" s="14" t="s">
        <v>1138</v>
      </c>
      <c r="C85" s="21">
        <f>data!D329</f>
        <v>797541</v>
      </c>
    </row>
    <row r="86" spans="1:3" ht="20.149999999999999" customHeight="1">
      <c r="A86" s="13">
        <v>30</v>
      </c>
      <c r="B86" s="14" t="s">
        <v>1139</v>
      </c>
      <c r="C86" s="21">
        <f>data!D330</f>
        <v>8660591</v>
      </c>
    </row>
    <row r="87" spans="1:3" ht="20.149999999999999" customHeight="1">
      <c r="A87" s="13">
        <v>31</v>
      </c>
      <c r="B87" s="38"/>
      <c r="C87" s="24"/>
    </row>
    <row r="88" spans="1:3" ht="20.149999999999999" customHeight="1">
      <c r="A88" s="13">
        <v>32</v>
      </c>
      <c r="B88" s="89" t="s">
        <v>1140</v>
      </c>
      <c r="C88" s="21">
        <f>data!C332</f>
        <v>2568247</v>
      </c>
    </row>
    <row r="89" spans="1:3" ht="20.149999999999999" customHeight="1">
      <c r="A89" s="13">
        <v>33</v>
      </c>
      <c r="B89" s="24"/>
      <c r="C89" s="24"/>
    </row>
    <row r="90" spans="1:3" ht="20.149999999999999" customHeight="1">
      <c r="A90" s="13">
        <v>34</v>
      </c>
      <c r="B90" s="37" t="s">
        <v>1141</v>
      </c>
      <c r="C90" s="36"/>
    </row>
    <row r="91" spans="1:3" ht="20.149999999999999" customHeight="1">
      <c r="A91" s="13">
        <v>35</v>
      </c>
      <c r="B91" s="14" t="s">
        <v>1142</v>
      </c>
      <c r="C91" s="21">
        <f>data!C334</f>
        <v>0</v>
      </c>
    </row>
    <row r="92" spans="1:3" ht="20.149999999999999" customHeight="1">
      <c r="A92" s="13">
        <v>36</v>
      </c>
      <c r="B92" s="38"/>
      <c r="C92" s="24"/>
    </row>
    <row r="93" spans="1:3" ht="20.149999999999999" customHeight="1">
      <c r="A93" s="13">
        <v>37</v>
      </c>
      <c r="B93" s="14" t="s">
        <v>1143</v>
      </c>
      <c r="C93" s="21">
        <f>data!C335</f>
        <v>0</v>
      </c>
    </row>
    <row r="94" spans="1:3" ht="20.149999999999999" customHeight="1">
      <c r="A94" s="13">
        <v>38</v>
      </c>
      <c r="B94" s="38"/>
      <c r="C94" s="24"/>
    </row>
    <row r="95" spans="1:3" ht="20.149999999999999" customHeight="1">
      <c r="A95" s="13">
        <v>39</v>
      </c>
      <c r="B95" s="14" t="s">
        <v>1144</v>
      </c>
      <c r="C95" s="21">
        <f>data!C336</f>
        <v>0</v>
      </c>
    </row>
    <row r="96" spans="1:3" ht="20.149999999999999" customHeight="1">
      <c r="A96" s="13">
        <v>40</v>
      </c>
      <c r="B96" s="38"/>
      <c r="C96" s="24"/>
    </row>
    <row r="97" spans="1:3" ht="20.149999999999999" customHeight="1">
      <c r="A97" s="13">
        <v>41</v>
      </c>
      <c r="B97" s="14" t="s">
        <v>1145</v>
      </c>
      <c r="C97" s="21">
        <f>data!C337</f>
        <v>0</v>
      </c>
    </row>
    <row r="98" spans="1:3" ht="20.149999999999999" customHeight="1">
      <c r="A98" s="13">
        <v>42</v>
      </c>
      <c r="B98" s="14" t="s">
        <v>1146</v>
      </c>
      <c r="C98" s="24"/>
    </row>
    <row r="99" spans="1:3" ht="20.149999999999999" customHeight="1">
      <c r="A99" s="13">
        <v>43</v>
      </c>
      <c r="B99" s="38"/>
      <c r="C99" s="24"/>
    </row>
    <row r="100" spans="1:3" ht="20.149999999999999" customHeight="1">
      <c r="A100" s="13">
        <v>44</v>
      </c>
      <c r="B100" s="14" t="s">
        <v>1147</v>
      </c>
      <c r="C100" s="21">
        <f>data!C338</f>
        <v>0</v>
      </c>
    </row>
    <row r="101" spans="1:3" ht="20.149999999999999" customHeight="1">
      <c r="A101" s="13">
        <v>45</v>
      </c>
      <c r="B101" s="14" t="s">
        <v>1148</v>
      </c>
      <c r="C101" s="21">
        <f>data!C332+data!C334+data!C335+data!C336+data!C337-data!C338</f>
        <v>2568247</v>
      </c>
    </row>
    <row r="102" spans="1:3" ht="20.149999999999999" customHeight="1">
      <c r="A102" s="13">
        <v>46</v>
      </c>
      <c r="B102" s="14" t="s">
        <v>1149</v>
      </c>
      <c r="C102" s="21">
        <f>data!D339</f>
        <v>16520720</v>
      </c>
    </row>
    <row r="103" spans="1:3" ht="20.149999999999999" customHeight="1"/>
    <row r="104" spans="1:3" ht="20.149999999999999" customHeight="1"/>
    <row r="105" spans="1:3" ht="20.149999999999999" customHeight="1">
      <c r="A105" s="4" t="s">
        <v>1150</v>
      </c>
      <c r="B105" s="5"/>
      <c r="C105" s="6"/>
    </row>
    <row r="106" spans="1:3" ht="20.149999999999999" customHeight="1">
      <c r="A106" s="45"/>
      <c r="B106" s="8"/>
      <c r="C106" s="167" t="s">
        <v>1151</v>
      </c>
    </row>
    <row r="107" spans="1:3" ht="20.149999999999999" customHeight="1">
      <c r="A107" s="29" t="str">
        <f>"HOSPITAL: "&amp;data!C84</f>
        <v>HOSPITAL: Columbia County Public Hospital District No. 1</v>
      </c>
      <c r="B107" s="30"/>
      <c r="C107" s="31" t="str">
        <f>" FYE: "&amp;data!C82</f>
        <v xml:space="preserve"> FYE: 12/31/2019</v>
      </c>
    </row>
    <row r="108" spans="1:3" ht="20.149999999999999" customHeight="1">
      <c r="A108" s="32"/>
      <c r="B108" s="46"/>
      <c r="C108" s="47"/>
    </row>
    <row r="109" spans="1:3" ht="20.149999999999999" customHeight="1">
      <c r="A109" s="13">
        <v>1</v>
      </c>
      <c r="B109" s="37" t="s">
        <v>1152</v>
      </c>
      <c r="C109" s="36"/>
    </row>
    <row r="110" spans="1:3" ht="20.149999999999999" customHeight="1">
      <c r="A110" s="13">
        <v>2</v>
      </c>
      <c r="B110" s="14" t="s">
        <v>428</v>
      </c>
      <c r="C110" s="21">
        <f>data!C359</f>
        <v>8999927</v>
      </c>
    </row>
    <row r="111" spans="1:3" ht="20.149999999999999" customHeight="1">
      <c r="A111" s="13">
        <v>3</v>
      </c>
      <c r="B111" s="14" t="s">
        <v>429</v>
      </c>
      <c r="C111" s="21">
        <f>data!C360</f>
        <v>19907695</v>
      </c>
    </row>
    <row r="112" spans="1:3" ht="20.149999999999999" customHeight="1">
      <c r="A112" s="13">
        <v>4</v>
      </c>
      <c r="B112" s="14" t="s">
        <v>1153</v>
      </c>
      <c r="C112" s="21">
        <f>data!D361</f>
        <v>28907622</v>
      </c>
    </row>
    <row r="113" spans="1:3" ht="20.149999999999999" customHeight="1">
      <c r="A113" s="13">
        <v>5</v>
      </c>
      <c r="B113" s="38"/>
      <c r="C113" s="24"/>
    </row>
    <row r="114" spans="1:3" ht="20.149999999999999" customHeight="1">
      <c r="A114" s="13">
        <v>6</v>
      </c>
      <c r="B114" s="37" t="s">
        <v>1154</v>
      </c>
      <c r="C114" s="36"/>
    </row>
    <row r="115" spans="1:3" ht="20.149999999999999" customHeight="1">
      <c r="A115" s="13">
        <v>7</v>
      </c>
      <c r="B115" s="268" t="s">
        <v>450</v>
      </c>
      <c r="C115" s="48">
        <f>data!C363</f>
        <v>356689</v>
      </c>
    </row>
    <row r="116" spans="1:3" ht="20.149999999999999" customHeight="1">
      <c r="A116" s="13">
        <v>8</v>
      </c>
      <c r="B116" s="14" t="s">
        <v>432</v>
      </c>
      <c r="C116" s="48">
        <f>data!C364</f>
        <v>9397831</v>
      </c>
    </row>
    <row r="117" spans="1:3" ht="20.149999999999999" customHeight="1">
      <c r="A117" s="13">
        <v>9</v>
      </c>
      <c r="B117" s="14" t="s">
        <v>1155</v>
      </c>
      <c r="C117" s="48">
        <f>data!C365</f>
        <v>87945</v>
      </c>
    </row>
    <row r="118" spans="1:3" ht="20.149999999999999" customHeight="1">
      <c r="A118" s="13">
        <v>10</v>
      </c>
      <c r="B118" s="14" t="s">
        <v>1156</v>
      </c>
      <c r="C118" s="48">
        <f>data!C366</f>
        <v>0</v>
      </c>
    </row>
    <row r="119" spans="1:3" ht="20.149999999999999" customHeight="1">
      <c r="A119" s="13">
        <v>11</v>
      </c>
      <c r="B119" s="14" t="s">
        <v>1099</v>
      </c>
      <c r="C119" s="48">
        <f>data!D367</f>
        <v>9842465</v>
      </c>
    </row>
    <row r="120" spans="1:3" ht="20.149999999999999" customHeight="1">
      <c r="A120" s="13">
        <v>12</v>
      </c>
      <c r="B120" s="14" t="s">
        <v>1157</v>
      </c>
      <c r="C120" s="48">
        <f>data!D368</f>
        <v>19065157</v>
      </c>
    </row>
    <row r="121" spans="1:3" ht="20.149999999999999" customHeight="1">
      <c r="A121" s="13">
        <v>13</v>
      </c>
      <c r="B121" s="38"/>
      <c r="C121" s="24"/>
    </row>
    <row r="122" spans="1:3" ht="20.149999999999999" customHeight="1">
      <c r="A122" s="13">
        <v>14</v>
      </c>
      <c r="B122" s="37" t="s">
        <v>436</v>
      </c>
      <c r="C122" s="36"/>
    </row>
    <row r="123" spans="1:3" ht="20.149999999999999" customHeight="1">
      <c r="A123" s="13">
        <v>15</v>
      </c>
      <c r="B123" s="14" t="s">
        <v>437</v>
      </c>
      <c r="C123" s="48">
        <f>data!C370</f>
        <v>1432258</v>
      </c>
    </row>
    <row r="124" spans="1:3" ht="20.149999999999999" customHeight="1">
      <c r="A124" s="13">
        <v>16</v>
      </c>
      <c r="B124" s="14" t="s">
        <v>438</v>
      </c>
      <c r="C124" s="48">
        <f>data!C371</f>
        <v>1692191</v>
      </c>
    </row>
    <row r="125" spans="1:3" ht="20.149999999999999" customHeight="1">
      <c r="A125" s="13">
        <v>17</v>
      </c>
      <c r="B125" s="14" t="s">
        <v>1158</v>
      </c>
      <c r="C125" s="48">
        <f>data!D372</f>
        <v>3124449</v>
      </c>
    </row>
    <row r="126" spans="1:3" ht="20.149999999999999" customHeight="1">
      <c r="A126" s="13">
        <v>18</v>
      </c>
      <c r="B126" s="14" t="s">
        <v>1159</v>
      </c>
      <c r="C126" s="48">
        <f>data!D373</f>
        <v>22189606</v>
      </c>
    </row>
    <row r="127" spans="1:3" ht="20.149999999999999" customHeight="1">
      <c r="A127" s="13">
        <v>19</v>
      </c>
      <c r="B127" s="38"/>
      <c r="C127" s="24"/>
    </row>
    <row r="128" spans="1:3" ht="20.149999999999999" customHeight="1">
      <c r="A128" s="13">
        <v>20</v>
      </c>
      <c r="B128" s="37" t="s">
        <v>1160</v>
      </c>
      <c r="C128" s="36"/>
    </row>
    <row r="129" spans="1:3" ht="20.149999999999999" customHeight="1">
      <c r="A129" s="13">
        <v>21</v>
      </c>
      <c r="B129" s="14" t="s">
        <v>442</v>
      </c>
      <c r="C129" s="48">
        <f>data!C378</f>
        <v>10106661</v>
      </c>
    </row>
    <row r="130" spans="1:3" ht="20.149999999999999" customHeight="1">
      <c r="A130" s="13">
        <v>22</v>
      </c>
      <c r="B130" s="14" t="s">
        <v>3</v>
      </c>
      <c r="C130" s="48">
        <f>data!C379</f>
        <v>1943853</v>
      </c>
    </row>
    <row r="131" spans="1:3" ht="20.149999999999999" customHeight="1">
      <c r="A131" s="13">
        <v>23</v>
      </c>
      <c r="B131" s="14" t="s">
        <v>236</v>
      </c>
      <c r="C131" s="48">
        <f>data!C380</f>
        <v>1199030</v>
      </c>
    </row>
    <row r="132" spans="1:3" ht="20.149999999999999" customHeight="1">
      <c r="A132" s="13">
        <v>24</v>
      </c>
      <c r="B132" s="14" t="s">
        <v>237</v>
      </c>
      <c r="C132" s="48">
        <f>data!C381</f>
        <v>1930007</v>
      </c>
    </row>
    <row r="133" spans="1:3" ht="20.149999999999999" customHeight="1">
      <c r="A133" s="13">
        <v>25</v>
      </c>
      <c r="B133" s="14" t="s">
        <v>1161</v>
      </c>
      <c r="C133" s="48">
        <f>data!C382</f>
        <v>369528</v>
      </c>
    </row>
    <row r="134" spans="1:3" ht="20.149999999999999" customHeight="1">
      <c r="A134" s="13">
        <v>26</v>
      </c>
      <c r="B134" s="14" t="s">
        <v>1162</v>
      </c>
      <c r="C134" s="48">
        <v>3701765</v>
      </c>
    </row>
    <row r="135" spans="1:3" ht="20.149999999999999" customHeight="1">
      <c r="A135" s="13">
        <v>27</v>
      </c>
      <c r="B135" s="14" t="s">
        <v>6</v>
      </c>
      <c r="C135" s="48">
        <f>data!C384</f>
        <v>1187381</v>
      </c>
    </row>
    <row r="136" spans="1:3" ht="20.149999999999999" customHeight="1">
      <c r="A136" s="13">
        <v>28</v>
      </c>
      <c r="B136" s="14" t="s">
        <v>1163</v>
      </c>
      <c r="C136" s="48">
        <f>data!C385</f>
        <v>178380</v>
      </c>
    </row>
    <row r="137" spans="1:3" ht="20.149999999999999" customHeight="1">
      <c r="A137" s="13">
        <v>29</v>
      </c>
      <c r="B137" s="14" t="s">
        <v>447</v>
      </c>
      <c r="C137" s="48">
        <f>data!C386</f>
        <v>171624</v>
      </c>
    </row>
    <row r="138" spans="1:3" ht="20.149999999999999" customHeight="1">
      <c r="A138" s="13">
        <v>30</v>
      </c>
      <c r="B138" s="14" t="s">
        <v>1164</v>
      </c>
      <c r="C138" s="48">
        <f>data!C387</f>
        <v>185757</v>
      </c>
    </row>
    <row r="139" spans="1:3" ht="20.149999999999999" customHeight="1">
      <c r="A139" s="13">
        <v>31</v>
      </c>
      <c r="B139" s="14" t="s">
        <v>449</v>
      </c>
      <c r="C139" s="48">
        <f>data!C388</f>
        <v>429973</v>
      </c>
    </row>
    <row r="140" spans="1:3" ht="20.149999999999999" customHeight="1">
      <c r="A140" s="13">
        <v>32</v>
      </c>
      <c r="B140" s="14" t="s">
        <v>241</v>
      </c>
      <c r="C140" s="48">
        <f>data!C389</f>
        <v>387424</v>
      </c>
    </row>
    <row r="141" spans="1:3" ht="20.149999999999999" customHeight="1">
      <c r="A141" s="13">
        <v>34</v>
      </c>
      <c r="B141" s="14" t="s">
        <v>1165</v>
      </c>
      <c r="C141" s="48">
        <f>data!D390</f>
        <v>21791383</v>
      </c>
    </row>
    <row r="142" spans="1:3" ht="20.149999999999999" customHeight="1">
      <c r="A142" s="13">
        <v>35</v>
      </c>
      <c r="B142" s="14" t="s">
        <v>1166</v>
      </c>
      <c r="C142" s="48">
        <f>data!D391</f>
        <v>398223</v>
      </c>
    </row>
    <row r="143" spans="1:3" ht="20.149999999999999" customHeight="1">
      <c r="A143" s="13">
        <v>36</v>
      </c>
      <c r="B143" s="38"/>
      <c r="C143" s="24"/>
    </row>
    <row r="144" spans="1:3" ht="20.149999999999999" customHeight="1">
      <c r="A144" s="13">
        <v>37</v>
      </c>
      <c r="B144" s="14" t="s">
        <v>1167</v>
      </c>
      <c r="C144" s="48">
        <f>data!C392</f>
        <v>97133</v>
      </c>
    </row>
    <row r="145" spans="1:3" ht="20.149999999999999" customHeight="1">
      <c r="A145" s="13">
        <v>38</v>
      </c>
      <c r="B145" s="38"/>
      <c r="C145" s="24"/>
    </row>
    <row r="146" spans="1:3" ht="20.149999999999999" customHeight="1">
      <c r="A146" s="13">
        <v>39</v>
      </c>
      <c r="B146" s="14" t="s">
        <v>1168</v>
      </c>
      <c r="C146" s="21">
        <f>data!D393</f>
        <v>495356</v>
      </c>
    </row>
    <row r="147" spans="1:3" ht="20.149999999999999" customHeight="1">
      <c r="A147" s="13">
        <v>40</v>
      </c>
      <c r="B147" s="38"/>
      <c r="C147" s="24"/>
    </row>
    <row r="148" spans="1:3" ht="20.149999999999999" customHeight="1">
      <c r="A148" s="13">
        <v>41</v>
      </c>
      <c r="B148" s="14" t="s">
        <v>1169</v>
      </c>
      <c r="C148" s="48">
        <f>data!C394</f>
        <v>0</v>
      </c>
    </row>
    <row r="149" spans="1:3" ht="20.149999999999999" customHeight="1">
      <c r="A149" s="13">
        <v>42</v>
      </c>
      <c r="B149" s="14" t="s">
        <v>1170</v>
      </c>
      <c r="C149" s="48">
        <f>data!C395</f>
        <v>0</v>
      </c>
    </row>
    <row r="150" spans="1:3" ht="20.149999999999999" customHeight="1">
      <c r="A150" s="13">
        <v>43</v>
      </c>
      <c r="B150" s="38"/>
      <c r="C150" s="24"/>
    </row>
    <row r="151" spans="1:3" ht="20.149999999999999" customHeight="1">
      <c r="A151" s="13">
        <v>44</v>
      </c>
      <c r="B151" s="14" t="s">
        <v>1171</v>
      </c>
      <c r="C151" s="48">
        <f>data!D396</f>
        <v>495356</v>
      </c>
    </row>
    <row r="152" spans="1:3" ht="20.149999999999999" customHeight="1">
      <c r="A152" s="40">
        <v>45</v>
      </c>
      <c r="B152" s="49" t="s">
        <v>1172</v>
      </c>
      <c r="C152" s="24"/>
    </row>
    <row r="153" spans="1:3" ht="20.149999999999999" customHeight="1">
      <c r="A153" s="69"/>
      <c r="B153" s="50"/>
      <c r="C153" s="51"/>
    </row>
  </sheetData>
  <phoneticPr fontId="0" type="noConversion"/>
  <printOptions horizontalCentered="1" verticalCentered="1" gridLinesSet="0"/>
  <pageMargins left="0" right="0" top="0" bottom="0" header="0" footer="0"/>
  <pageSetup scale="70" fitToHeight="3" orientation="portrait" r:id="rId1"/>
  <headerFooter alignWithMargins="0"/>
  <rowBreaks count="2" manualBreakCount="2">
    <brk id="50" max="65535" man="1"/>
    <brk id="101" max="65535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M384"/>
  <sheetViews>
    <sheetView showGridLines="0" topLeftCell="A356" zoomScale="65" workbookViewId="0">
      <selection activeCell="I375" sqref="I375"/>
    </sheetView>
  </sheetViews>
  <sheetFormatPr defaultColWidth="8.9375" defaultRowHeight="20.149999999999999" customHeight="1"/>
  <cols>
    <col min="1" max="1" width="5.75" style="78" customWidth="1"/>
    <col min="2" max="2" width="22.4375" style="78" customWidth="1"/>
    <col min="3" max="8" width="13.75" style="78" customWidth="1"/>
    <col min="9" max="9" width="15.75" style="78" customWidth="1"/>
    <col min="10" max="16384" width="8.9375" style="78"/>
  </cols>
  <sheetData>
    <row r="1" spans="1:13" ht="20.149999999999999" customHeight="1">
      <c r="A1" s="4" t="s">
        <v>1173</v>
      </c>
      <c r="B1" s="5"/>
      <c r="C1" s="5"/>
      <c r="D1" s="6"/>
      <c r="E1" s="5"/>
      <c r="F1" s="5"/>
      <c r="G1" s="5"/>
      <c r="H1" s="5"/>
      <c r="I1"/>
    </row>
    <row r="2" spans="1:13" ht="20.149999999999999" customHeight="1">
      <c r="A2" s="45"/>
      <c r="B2" s="77"/>
      <c r="C2" s="77"/>
      <c r="D2" s="77"/>
      <c r="E2" s="77"/>
      <c r="F2" s="77"/>
      <c r="G2" s="77"/>
      <c r="H2" s="77"/>
      <c r="I2" s="168" t="s">
        <v>1174</v>
      </c>
    </row>
    <row r="3" spans="1:13" ht="20.149999999999999" customHeight="1">
      <c r="A3" s="45"/>
      <c r="B3" s="77"/>
      <c r="C3" s="77"/>
      <c r="D3" s="77"/>
      <c r="E3" s="77"/>
      <c r="F3" s="77"/>
      <c r="G3" s="77"/>
      <c r="H3" s="77"/>
      <c r="I3" s="45"/>
    </row>
    <row r="4" spans="1:13" ht="20.149999999999999" customHeight="1">
      <c r="A4" s="79" t="str">
        <f>"HOSPITAL NAME: "&amp;data!C84</f>
        <v>HOSPITAL NAME: Columbia County Public Hospital District No. 1</v>
      </c>
      <c r="B4" s="77"/>
      <c r="C4" s="77"/>
      <c r="D4" s="77"/>
      <c r="E4" s="77"/>
      <c r="F4" s="77"/>
      <c r="G4" s="80"/>
      <c r="H4" s="79" t="str">
        <f>"FYE: "&amp;data!C82</f>
        <v>FYE: 12/31/2019</v>
      </c>
    </row>
    <row r="5" spans="1:13" ht="20.149999999999999" customHeight="1">
      <c r="A5" s="23">
        <v>1</v>
      </c>
      <c r="B5" s="14" t="s">
        <v>209</v>
      </c>
      <c r="C5" s="89" t="s">
        <v>10</v>
      </c>
      <c r="D5" s="15" t="s">
        <v>11</v>
      </c>
      <c r="E5" s="15" t="s">
        <v>12</v>
      </c>
      <c r="F5" s="15" t="s">
        <v>13</v>
      </c>
      <c r="G5" s="15" t="s">
        <v>14</v>
      </c>
      <c r="H5" s="15" t="s">
        <v>15</v>
      </c>
      <c r="I5" s="15" t="s">
        <v>16</v>
      </c>
    </row>
    <row r="6" spans="1:13" ht="20.149999999999999" customHeight="1">
      <c r="A6" s="81">
        <v>2</v>
      </c>
      <c r="B6" s="17" t="s">
        <v>1175</v>
      </c>
      <c r="C6" s="88" t="s">
        <v>92</v>
      </c>
      <c r="D6" s="18" t="s">
        <v>1176</v>
      </c>
      <c r="E6" s="18" t="s">
        <v>94</v>
      </c>
      <c r="F6" s="18" t="s">
        <v>95</v>
      </c>
      <c r="G6" s="18" t="s">
        <v>96</v>
      </c>
      <c r="H6" s="18" t="s">
        <v>97</v>
      </c>
      <c r="I6" s="18" t="s">
        <v>98</v>
      </c>
    </row>
    <row r="7" spans="1:13" ht="20.149999999999999" customHeight="1">
      <c r="A7" s="82"/>
      <c r="B7" s="83"/>
      <c r="C7" s="18" t="s">
        <v>163</v>
      </c>
      <c r="D7" s="18" t="s">
        <v>1177</v>
      </c>
      <c r="E7" s="18" t="s">
        <v>163</v>
      </c>
      <c r="F7" s="18" t="s">
        <v>1178</v>
      </c>
      <c r="G7" s="18" t="s">
        <v>165</v>
      </c>
      <c r="H7" s="18" t="s">
        <v>163</v>
      </c>
      <c r="I7" s="18" t="s">
        <v>166</v>
      </c>
    </row>
    <row r="8" spans="1:13" ht="20.149999999999999" customHeight="1">
      <c r="A8" s="23">
        <v>3</v>
      </c>
      <c r="B8" s="14" t="s">
        <v>1179</v>
      </c>
      <c r="C8" s="15" t="s">
        <v>215</v>
      </c>
      <c r="D8" s="15" t="s">
        <v>215</v>
      </c>
      <c r="E8" s="15" t="s">
        <v>215</v>
      </c>
      <c r="F8" s="15" t="s">
        <v>215</v>
      </c>
      <c r="G8" s="15" t="s">
        <v>215</v>
      </c>
      <c r="H8" s="15" t="s">
        <v>215</v>
      </c>
      <c r="I8" s="15" t="s">
        <v>215</v>
      </c>
    </row>
    <row r="9" spans="1:13" ht="20.149999999999999" customHeight="1">
      <c r="A9" s="23">
        <v>4</v>
      </c>
      <c r="B9" s="14" t="s">
        <v>233</v>
      </c>
      <c r="C9" s="14">
        <f>data!C59</f>
        <v>0</v>
      </c>
      <c r="D9" s="14">
        <f>data!D59</f>
        <v>0</v>
      </c>
      <c r="E9" s="14">
        <f>data!E59</f>
        <v>318</v>
      </c>
      <c r="F9" s="14">
        <f>data!F59</f>
        <v>0</v>
      </c>
      <c r="G9" s="14">
        <f>data!G59</f>
        <v>0</v>
      </c>
      <c r="H9" s="14">
        <f>data!H59</f>
        <v>0</v>
      </c>
      <c r="I9" s="14">
        <f>data!I59</f>
        <v>0</v>
      </c>
    </row>
    <row r="10" spans="1:13" ht="20.149999999999999" customHeight="1">
      <c r="A10" s="23">
        <v>5</v>
      </c>
      <c r="B10" s="14" t="s">
        <v>234</v>
      </c>
      <c r="C10" s="26">
        <f>data!C60</f>
        <v>0</v>
      </c>
      <c r="D10" s="26">
        <f>data!D60</f>
        <v>0</v>
      </c>
      <c r="E10" s="26">
        <f>data!E60</f>
        <v>1.86</v>
      </c>
      <c r="F10" s="26">
        <f>data!F60</f>
        <v>0</v>
      </c>
      <c r="G10" s="26">
        <f>data!G60</f>
        <v>0</v>
      </c>
      <c r="H10" s="26">
        <f>data!H60</f>
        <v>0</v>
      </c>
      <c r="I10" s="26">
        <f>data!I60</f>
        <v>0</v>
      </c>
    </row>
    <row r="11" spans="1:13" ht="20.149999999999999" customHeight="1">
      <c r="A11" s="23">
        <v>6</v>
      </c>
      <c r="B11" s="14" t="s">
        <v>235</v>
      </c>
      <c r="C11" s="14">
        <f>data!C61</f>
        <v>0</v>
      </c>
      <c r="D11" s="14">
        <f>data!D61</f>
        <v>0</v>
      </c>
      <c r="E11" s="14">
        <f>data!E61</f>
        <v>124837</v>
      </c>
      <c r="F11" s="14">
        <f>data!F61</f>
        <v>0</v>
      </c>
      <c r="G11" s="14">
        <f>data!G61</f>
        <v>0</v>
      </c>
      <c r="H11" s="14">
        <f>data!H61</f>
        <v>0</v>
      </c>
      <c r="I11" s="14">
        <f>data!I61</f>
        <v>0</v>
      </c>
    </row>
    <row r="12" spans="1:13" ht="20.149999999999999" customHeight="1">
      <c r="A12" s="23">
        <v>7</v>
      </c>
      <c r="B12" s="14" t="s">
        <v>3</v>
      </c>
      <c r="C12" s="14">
        <f>data!C62</f>
        <v>0</v>
      </c>
      <c r="D12" s="14">
        <f>data!D62</f>
        <v>0</v>
      </c>
      <c r="E12" s="14">
        <f>data!E62</f>
        <v>24010</v>
      </c>
      <c r="F12" s="14">
        <f>data!F62</f>
        <v>0</v>
      </c>
      <c r="G12" s="14">
        <f>data!G62</f>
        <v>0</v>
      </c>
      <c r="H12" s="14">
        <f>data!H62</f>
        <v>0</v>
      </c>
      <c r="I12" s="14">
        <f>data!I62</f>
        <v>0</v>
      </c>
    </row>
    <row r="13" spans="1:13" ht="20.149999999999999" customHeight="1">
      <c r="A13" s="23">
        <v>8</v>
      </c>
      <c r="B13" s="14" t="s">
        <v>236</v>
      </c>
      <c r="C13" s="14">
        <f>data!C63</f>
        <v>0</v>
      </c>
      <c r="D13" s="14">
        <f>data!D63</f>
        <v>0</v>
      </c>
      <c r="E13" s="14">
        <f>data!E63</f>
        <v>5823</v>
      </c>
      <c r="F13" s="14">
        <f>data!F63</f>
        <v>0</v>
      </c>
      <c r="G13" s="14">
        <f>data!G63</f>
        <v>0</v>
      </c>
      <c r="H13" s="14">
        <f>data!H63</f>
        <v>0</v>
      </c>
      <c r="I13" s="14">
        <f>data!I63</f>
        <v>0</v>
      </c>
    </row>
    <row r="14" spans="1:13" ht="20.149999999999999" customHeight="1">
      <c r="A14" s="23">
        <v>9</v>
      </c>
      <c r="B14" s="14" t="s">
        <v>237</v>
      </c>
      <c r="C14" s="14">
        <f>data!C64</f>
        <v>0</v>
      </c>
      <c r="D14" s="14">
        <f>data!D64</f>
        <v>0</v>
      </c>
      <c r="E14" s="14">
        <f>data!E64</f>
        <v>6100</v>
      </c>
      <c r="F14" s="14">
        <f>data!F64</f>
        <v>0</v>
      </c>
      <c r="G14" s="14">
        <f>data!G64</f>
        <v>0</v>
      </c>
      <c r="H14" s="14">
        <f>data!H64</f>
        <v>0</v>
      </c>
      <c r="I14" s="14">
        <f>data!I64</f>
        <v>0</v>
      </c>
    </row>
    <row r="15" spans="1:13" ht="20.149999999999999" customHeight="1">
      <c r="A15" s="23">
        <v>10</v>
      </c>
      <c r="B15" s="14" t="s">
        <v>444</v>
      </c>
      <c r="C15" s="14">
        <f>data!C65</f>
        <v>0</v>
      </c>
      <c r="D15" s="14">
        <f>data!D65</f>
        <v>0</v>
      </c>
      <c r="E15" s="14">
        <f>data!E65</f>
        <v>165</v>
      </c>
      <c r="F15" s="14">
        <f>data!F65</f>
        <v>0</v>
      </c>
      <c r="G15" s="14">
        <f>data!G65</f>
        <v>0</v>
      </c>
      <c r="H15" s="14">
        <f>data!H65</f>
        <v>0</v>
      </c>
      <c r="I15" s="14">
        <f>data!I65</f>
        <v>0</v>
      </c>
      <c r="M15" s="264"/>
    </row>
    <row r="16" spans="1:13" ht="20.149999999999999" customHeight="1">
      <c r="A16" s="23">
        <v>11</v>
      </c>
      <c r="B16" s="14" t="s">
        <v>445</v>
      </c>
      <c r="C16" s="14">
        <f>data!C66</f>
        <v>0</v>
      </c>
      <c r="D16" s="14">
        <f>data!D66</f>
        <v>0</v>
      </c>
      <c r="E16" s="14">
        <f>data!E66</f>
        <v>24969</v>
      </c>
      <c r="F16" s="14">
        <f>data!F66</f>
        <v>0</v>
      </c>
      <c r="G16" s="14">
        <f>data!G66</f>
        <v>0</v>
      </c>
      <c r="H16" s="14">
        <f>data!H66</f>
        <v>0</v>
      </c>
      <c r="I16" s="14">
        <f>data!I66</f>
        <v>0</v>
      </c>
    </row>
    <row r="17" spans="1:9" ht="20.149999999999999" customHeight="1">
      <c r="A17" s="23">
        <v>12</v>
      </c>
      <c r="B17" s="14" t="s">
        <v>6</v>
      </c>
      <c r="C17" s="14">
        <f>data!C67</f>
        <v>0</v>
      </c>
      <c r="D17" s="14">
        <f>data!D67</f>
        <v>0</v>
      </c>
      <c r="E17" s="14">
        <f>data!E67</f>
        <v>7006</v>
      </c>
      <c r="F17" s="14">
        <f>data!F67</f>
        <v>0</v>
      </c>
      <c r="G17" s="14">
        <f>data!G67</f>
        <v>0</v>
      </c>
      <c r="H17" s="14">
        <f>data!H67</f>
        <v>0</v>
      </c>
      <c r="I17" s="14">
        <f>data!I67</f>
        <v>0</v>
      </c>
    </row>
    <row r="18" spans="1:9" ht="20.149999999999999" customHeight="1">
      <c r="A18" s="23">
        <v>13</v>
      </c>
      <c r="B18" s="14" t="s">
        <v>474</v>
      </c>
      <c r="C18" s="14">
        <f>data!C68</f>
        <v>0</v>
      </c>
      <c r="D18" s="14">
        <f>data!D68</f>
        <v>0</v>
      </c>
      <c r="E18" s="14">
        <f>data!E68</f>
        <v>2408</v>
      </c>
      <c r="F18" s="14">
        <f>data!F68</f>
        <v>0</v>
      </c>
      <c r="G18" s="14">
        <f>data!G68</f>
        <v>0</v>
      </c>
      <c r="H18" s="14">
        <f>data!H68</f>
        <v>0</v>
      </c>
      <c r="I18" s="14">
        <f>data!I68</f>
        <v>0</v>
      </c>
    </row>
    <row r="19" spans="1:9" ht="20.149999999999999" customHeight="1">
      <c r="A19" s="23">
        <v>14</v>
      </c>
      <c r="B19" s="14" t="s">
        <v>241</v>
      </c>
      <c r="C19" s="14">
        <f>data!C69</f>
        <v>0</v>
      </c>
      <c r="D19" s="14">
        <f>data!D69</f>
        <v>0</v>
      </c>
      <c r="E19" s="14">
        <f>data!E69</f>
        <v>148</v>
      </c>
      <c r="F19" s="14">
        <f>data!F69</f>
        <v>0</v>
      </c>
      <c r="G19" s="14">
        <f>data!G69</f>
        <v>0</v>
      </c>
      <c r="H19" s="14">
        <f>data!H69</f>
        <v>0</v>
      </c>
      <c r="I19" s="14">
        <f>data!I69</f>
        <v>0</v>
      </c>
    </row>
    <row r="20" spans="1:9" ht="20.149999999999999" customHeight="1">
      <c r="A20" s="23">
        <v>15</v>
      </c>
      <c r="B20" s="14" t="s">
        <v>242</v>
      </c>
      <c r="C20" s="14">
        <f>-data!C70</f>
        <v>0</v>
      </c>
      <c r="D20" s="14">
        <f>-data!D70</f>
        <v>0</v>
      </c>
      <c r="E20" s="14">
        <f>-data!E70</f>
        <v>0</v>
      </c>
      <c r="F20" s="14">
        <f>-data!F70</f>
        <v>0</v>
      </c>
      <c r="G20" s="14">
        <f>-data!G70</f>
        <v>0</v>
      </c>
      <c r="H20" s="14">
        <f>-data!H70</f>
        <v>0</v>
      </c>
      <c r="I20" s="14">
        <f>-data!I70</f>
        <v>0</v>
      </c>
    </row>
    <row r="21" spans="1:9" ht="20.149999999999999" customHeight="1">
      <c r="A21" s="23">
        <v>16</v>
      </c>
      <c r="B21" s="48" t="s">
        <v>1180</v>
      </c>
      <c r="C21" s="14">
        <f>data!C71</f>
        <v>0</v>
      </c>
      <c r="D21" s="14">
        <f>data!D71</f>
        <v>0</v>
      </c>
      <c r="E21" s="14">
        <f>data!E71</f>
        <v>195466</v>
      </c>
      <c r="F21" s="14">
        <f>data!F71</f>
        <v>0</v>
      </c>
      <c r="G21" s="14">
        <f>data!G71</f>
        <v>0</v>
      </c>
      <c r="H21" s="14">
        <f>data!H71</f>
        <v>0</v>
      </c>
      <c r="I21" s="14">
        <f>data!I71</f>
        <v>0</v>
      </c>
    </row>
    <row r="22" spans="1:9" ht="20.149999999999999" customHeight="1">
      <c r="A22" s="23">
        <v>17</v>
      </c>
      <c r="B22" s="14" t="s">
        <v>244</v>
      </c>
      <c r="C22" s="210"/>
      <c r="D22" s="211"/>
      <c r="E22" s="211"/>
      <c r="F22" s="211"/>
      <c r="G22" s="211"/>
      <c r="H22" s="211"/>
      <c r="I22" s="211"/>
    </row>
    <row r="23" spans="1:9" ht="20.149999999999999" customHeight="1">
      <c r="A23" s="23">
        <v>18</v>
      </c>
      <c r="B23" s="14" t="s">
        <v>1181</v>
      </c>
      <c r="C23" s="48">
        <f>+data!M668</f>
        <v>0</v>
      </c>
      <c r="D23" s="48">
        <f>+data!M669</f>
        <v>0</v>
      </c>
      <c r="E23" s="48">
        <f>+data!M670</f>
        <v>96240</v>
      </c>
      <c r="F23" s="48">
        <f>+data!M671</f>
        <v>0</v>
      </c>
      <c r="G23" s="48">
        <f>+data!M672</f>
        <v>0</v>
      </c>
      <c r="H23" s="48">
        <f>+data!M673</f>
        <v>0</v>
      </c>
      <c r="I23" s="48">
        <f>+data!M674</f>
        <v>0</v>
      </c>
    </row>
    <row r="24" spans="1:9" ht="20.149999999999999" customHeight="1">
      <c r="A24" s="23">
        <v>19</v>
      </c>
      <c r="B24" s="48" t="s">
        <v>1182</v>
      </c>
      <c r="C24" s="14">
        <f>data!C73</f>
        <v>0</v>
      </c>
      <c r="D24" s="14">
        <f>data!D73</f>
        <v>0</v>
      </c>
      <c r="E24" s="14">
        <f>data!E73</f>
        <v>114251</v>
      </c>
      <c r="F24" s="14">
        <f>data!F73</f>
        <v>0</v>
      </c>
      <c r="G24" s="14">
        <f>data!G73</f>
        <v>0</v>
      </c>
      <c r="H24" s="14">
        <f>data!H73</f>
        <v>0</v>
      </c>
      <c r="I24" s="14">
        <f>data!I73</f>
        <v>0</v>
      </c>
    </row>
    <row r="25" spans="1:9" ht="20.149999999999999" customHeight="1">
      <c r="A25" s="23">
        <v>20</v>
      </c>
      <c r="B25" s="48" t="s">
        <v>1183</v>
      </c>
      <c r="C25" s="14">
        <f>data!C74</f>
        <v>0</v>
      </c>
      <c r="D25" s="14">
        <f>data!D74</f>
        <v>0</v>
      </c>
      <c r="E25" s="14">
        <f>data!E74</f>
        <v>1303</v>
      </c>
      <c r="F25" s="14">
        <f>data!F74</f>
        <v>0</v>
      </c>
      <c r="G25" s="14">
        <f>data!G74</f>
        <v>0</v>
      </c>
      <c r="H25" s="14">
        <f>data!H74</f>
        <v>0</v>
      </c>
      <c r="I25" s="14">
        <f>data!I74</f>
        <v>0</v>
      </c>
    </row>
    <row r="26" spans="1:9" ht="18" customHeight="1">
      <c r="A26" s="23">
        <v>21</v>
      </c>
      <c r="B26" s="48" t="s">
        <v>1184</v>
      </c>
      <c r="C26" s="14">
        <f>data!C75</f>
        <v>0</v>
      </c>
      <c r="D26" s="14">
        <f>data!D75</f>
        <v>0</v>
      </c>
      <c r="E26" s="14">
        <f>data!E75</f>
        <v>115554</v>
      </c>
      <c r="F26" s="14">
        <f>data!F75</f>
        <v>0</v>
      </c>
      <c r="G26" s="14">
        <f>data!G75</f>
        <v>0</v>
      </c>
      <c r="H26" s="14">
        <f>data!H75</f>
        <v>0</v>
      </c>
      <c r="I26" s="14">
        <f>data!I75</f>
        <v>0</v>
      </c>
    </row>
    <row r="27" spans="1:9" ht="20.149999999999999" customHeight="1">
      <c r="A27" s="23" t="s">
        <v>1185</v>
      </c>
      <c r="B27" s="60"/>
      <c r="C27" s="211"/>
      <c r="D27" s="211"/>
      <c r="E27" s="211"/>
      <c r="F27" s="211"/>
      <c r="G27" s="211"/>
      <c r="H27" s="211"/>
      <c r="I27" s="211"/>
    </row>
    <row r="28" spans="1:9" ht="20.149999999999999" customHeight="1">
      <c r="A28" s="23">
        <v>22</v>
      </c>
      <c r="B28" s="14" t="s">
        <v>1186</v>
      </c>
      <c r="C28" s="14">
        <f>data!C76</f>
        <v>0</v>
      </c>
      <c r="D28" s="14">
        <f>data!D76</f>
        <v>0</v>
      </c>
      <c r="E28" s="14">
        <f>data!E76</f>
        <v>361</v>
      </c>
      <c r="F28" s="14">
        <f>data!F76</f>
        <v>0</v>
      </c>
      <c r="G28" s="14">
        <f>data!G76</f>
        <v>0</v>
      </c>
      <c r="H28" s="14">
        <f>data!H76</f>
        <v>0</v>
      </c>
      <c r="I28" s="14">
        <f>data!I76</f>
        <v>0</v>
      </c>
    </row>
    <row r="29" spans="1:9" ht="20.149999999999999" customHeight="1">
      <c r="A29" s="23">
        <v>23</v>
      </c>
      <c r="B29" s="14" t="s">
        <v>1187</v>
      </c>
      <c r="C29" s="14">
        <f>data!C77</f>
        <v>0</v>
      </c>
      <c r="D29" s="14">
        <f>data!D77</f>
        <v>0</v>
      </c>
      <c r="E29" s="14">
        <f>data!E77</f>
        <v>939</v>
      </c>
      <c r="F29" s="14">
        <f>data!F77</f>
        <v>0</v>
      </c>
      <c r="G29" s="14">
        <f>data!G77</f>
        <v>0</v>
      </c>
      <c r="H29" s="14">
        <f>data!H77</f>
        <v>0</v>
      </c>
      <c r="I29" s="14">
        <f>data!I77</f>
        <v>0</v>
      </c>
    </row>
    <row r="30" spans="1:9" ht="20.149999999999999" customHeight="1">
      <c r="A30" s="23">
        <v>24</v>
      </c>
      <c r="B30" s="14" t="s">
        <v>1188</v>
      </c>
      <c r="C30" s="14">
        <f>data!C78</f>
        <v>0</v>
      </c>
      <c r="D30" s="14">
        <f>data!D78</f>
        <v>0</v>
      </c>
      <c r="E30" s="14">
        <f>data!E78</f>
        <v>107</v>
      </c>
      <c r="F30" s="14">
        <f>data!F78</f>
        <v>0</v>
      </c>
      <c r="G30" s="14">
        <f>data!G78</f>
        <v>0</v>
      </c>
      <c r="H30" s="14">
        <f>data!H78</f>
        <v>0</v>
      </c>
      <c r="I30" s="14">
        <f>data!I78</f>
        <v>0</v>
      </c>
    </row>
    <row r="31" spans="1:9" ht="20.149999999999999" customHeight="1">
      <c r="A31" s="23">
        <v>25</v>
      </c>
      <c r="B31" s="14" t="s">
        <v>1189</v>
      </c>
      <c r="C31" s="14">
        <f>data!C79</f>
        <v>0</v>
      </c>
      <c r="D31" s="14">
        <f>data!D79</f>
        <v>0</v>
      </c>
      <c r="E31" s="14">
        <f>data!E79</f>
        <v>2972</v>
      </c>
      <c r="F31" s="14">
        <f>data!F79</f>
        <v>0</v>
      </c>
      <c r="G31" s="14">
        <f>data!G79</f>
        <v>0</v>
      </c>
      <c r="H31" s="14">
        <f>data!H79</f>
        <v>0</v>
      </c>
      <c r="I31" s="14">
        <f>data!I79</f>
        <v>0</v>
      </c>
    </row>
    <row r="32" spans="1:9" ht="20.149999999999999" customHeight="1">
      <c r="A32" s="23">
        <v>26</v>
      </c>
      <c r="B32" s="14" t="s">
        <v>252</v>
      </c>
      <c r="C32" s="84">
        <f>data!C80</f>
        <v>0</v>
      </c>
      <c r="D32" s="84">
        <f>data!D80</f>
        <v>0</v>
      </c>
      <c r="E32" s="84">
        <f>data!E80</f>
        <v>1.78</v>
      </c>
      <c r="F32" s="84">
        <f>data!F80</f>
        <v>0</v>
      </c>
      <c r="G32" s="84">
        <f>data!G80</f>
        <v>0</v>
      </c>
      <c r="H32" s="84">
        <f>data!H80</f>
        <v>0</v>
      </c>
      <c r="I32" s="84">
        <f>data!I80</f>
        <v>0</v>
      </c>
    </row>
    <row r="33" spans="1:9" ht="20.149999999999999" customHeight="1">
      <c r="A33" s="4" t="s">
        <v>1173</v>
      </c>
      <c r="B33" s="5"/>
      <c r="C33" s="5"/>
      <c r="D33" s="6"/>
      <c r="E33" s="5"/>
      <c r="F33" s="5"/>
      <c r="G33" s="5"/>
      <c r="H33" s="5"/>
      <c r="I33" s="4"/>
    </row>
    <row r="34" spans="1:9" ht="20.149999999999999" customHeight="1">
      <c r="A34" s="45"/>
      <c r="B34" s="77"/>
      <c r="C34" s="77"/>
      <c r="D34" s="77"/>
      <c r="E34" s="77"/>
      <c r="F34" s="77"/>
      <c r="G34" s="77"/>
      <c r="H34" s="77"/>
      <c r="I34" s="168" t="s">
        <v>1190</v>
      </c>
    </row>
    <row r="35" spans="1:9" ht="20.149999999999999" customHeight="1">
      <c r="A35" s="45"/>
      <c r="B35" s="77"/>
      <c r="C35" s="77"/>
      <c r="D35" s="77"/>
      <c r="E35" s="77"/>
      <c r="F35" s="77"/>
      <c r="G35" s="77"/>
      <c r="H35" s="77"/>
      <c r="I35" s="45"/>
    </row>
    <row r="36" spans="1:9" ht="20.149999999999999" customHeight="1">
      <c r="A36" s="79" t="str">
        <f>"HOSPITAL NAME: "&amp;data!C84</f>
        <v>HOSPITAL NAME: Columbia County Public Hospital District No. 1</v>
      </c>
      <c r="B36" s="77"/>
      <c r="C36" s="77"/>
      <c r="D36" s="77"/>
      <c r="E36" s="77"/>
      <c r="F36" s="77"/>
      <c r="G36" s="80"/>
      <c r="H36" s="79" t="str">
        <f>"FYE: "&amp;data!C82</f>
        <v>FYE: 12/31/2019</v>
      </c>
    </row>
    <row r="37" spans="1:9" ht="20.149999999999999" customHeight="1">
      <c r="A37" s="23">
        <v>1</v>
      </c>
      <c r="B37" s="14" t="s">
        <v>209</v>
      </c>
      <c r="C37" s="15" t="s">
        <v>17</v>
      </c>
      <c r="D37" s="15" t="s">
        <v>18</v>
      </c>
      <c r="E37" s="15" t="s">
        <v>19</v>
      </c>
      <c r="F37" s="15" t="s">
        <v>20</v>
      </c>
      <c r="G37" s="15" t="s">
        <v>21</v>
      </c>
      <c r="H37" s="15" t="s">
        <v>22</v>
      </c>
      <c r="I37" s="15" t="s">
        <v>23</v>
      </c>
    </row>
    <row r="38" spans="1:9" ht="20.149999999999999" customHeight="1">
      <c r="A38" s="81">
        <v>2</v>
      </c>
      <c r="B38" s="17" t="s">
        <v>1175</v>
      </c>
      <c r="C38" s="25"/>
      <c r="D38" s="18" t="s">
        <v>100</v>
      </c>
      <c r="E38" s="18" t="s">
        <v>101</v>
      </c>
      <c r="F38" s="18" t="s">
        <v>1191</v>
      </c>
      <c r="G38" s="18" t="s">
        <v>103</v>
      </c>
      <c r="H38" s="18" t="s">
        <v>1192</v>
      </c>
      <c r="I38" s="18" t="s">
        <v>105</v>
      </c>
    </row>
    <row r="39" spans="1:9" ht="20.149999999999999" customHeight="1">
      <c r="A39" s="82"/>
      <c r="B39" s="83"/>
      <c r="C39" s="18" t="s">
        <v>99</v>
      </c>
      <c r="D39" s="18" t="s">
        <v>157</v>
      </c>
      <c r="E39" s="88" t="s">
        <v>167</v>
      </c>
      <c r="F39" s="18" t="s">
        <v>168</v>
      </c>
      <c r="G39" s="18" t="s">
        <v>169</v>
      </c>
      <c r="H39" s="18" t="s">
        <v>170</v>
      </c>
      <c r="I39" s="18" t="s">
        <v>169</v>
      </c>
    </row>
    <row r="40" spans="1:9" ht="20.149999999999999" customHeight="1">
      <c r="A40" s="23">
        <v>3</v>
      </c>
      <c r="B40" s="14" t="s">
        <v>1179</v>
      </c>
      <c r="C40" s="15" t="s">
        <v>216</v>
      </c>
      <c r="D40" s="15" t="s">
        <v>215</v>
      </c>
      <c r="E40" s="15" t="s">
        <v>215</v>
      </c>
      <c r="F40" s="15" t="s">
        <v>215</v>
      </c>
      <c r="G40" s="15" t="s">
        <v>215</v>
      </c>
      <c r="H40" s="15" t="s">
        <v>217</v>
      </c>
      <c r="I40" s="89" t="s">
        <v>218</v>
      </c>
    </row>
    <row r="41" spans="1:9" ht="20.149999999999999" customHeight="1">
      <c r="A41" s="23">
        <v>4</v>
      </c>
      <c r="B41" s="14" t="s">
        <v>233</v>
      </c>
      <c r="C41" s="14">
        <f>data!J59</f>
        <v>0</v>
      </c>
      <c r="D41" s="14">
        <f>data!K59</f>
        <v>5280</v>
      </c>
      <c r="E41" s="14">
        <f>data!L59</f>
        <v>6442</v>
      </c>
      <c r="F41" s="14">
        <f>data!M59</f>
        <v>0</v>
      </c>
      <c r="G41" s="14">
        <f>data!N59</f>
        <v>0</v>
      </c>
      <c r="H41" s="14">
        <f>data!O59</f>
        <v>0</v>
      </c>
      <c r="I41" s="14">
        <f>data!P59</f>
        <v>0</v>
      </c>
    </row>
    <row r="42" spans="1:9" ht="20.149999999999999" customHeight="1">
      <c r="A42" s="23">
        <v>5</v>
      </c>
      <c r="B42" s="14" t="s">
        <v>234</v>
      </c>
      <c r="C42" s="26">
        <f>data!J60</f>
        <v>0</v>
      </c>
      <c r="D42" s="26">
        <f>data!K60</f>
        <v>16.53</v>
      </c>
      <c r="E42" s="26">
        <f>data!L60</f>
        <v>37.69</v>
      </c>
      <c r="F42" s="26">
        <f>data!M60</f>
        <v>0</v>
      </c>
      <c r="G42" s="26">
        <f>data!N60</f>
        <v>0</v>
      </c>
      <c r="H42" s="26">
        <f>data!O60</f>
        <v>0</v>
      </c>
      <c r="I42" s="26">
        <f>data!P60</f>
        <v>0</v>
      </c>
    </row>
    <row r="43" spans="1:9" ht="20.149999999999999" customHeight="1">
      <c r="A43" s="23">
        <v>6</v>
      </c>
      <c r="B43" s="14" t="s">
        <v>235</v>
      </c>
      <c r="C43" s="14">
        <f>data!J61</f>
        <v>0</v>
      </c>
      <c r="D43" s="14">
        <f>data!K61</f>
        <v>819004</v>
      </c>
      <c r="E43" s="14">
        <f>data!L61</f>
        <v>2528921</v>
      </c>
      <c r="F43" s="14">
        <f>data!M61</f>
        <v>0</v>
      </c>
      <c r="G43" s="14">
        <f>data!N61</f>
        <v>0</v>
      </c>
      <c r="H43" s="14">
        <f>data!O61</f>
        <v>0</v>
      </c>
      <c r="I43" s="14">
        <f>data!P61</f>
        <v>0</v>
      </c>
    </row>
    <row r="44" spans="1:9" ht="20.149999999999999" customHeight="1">
      <c r="A44" s="23">
        <v>7</v>
      </c>
      <c r="B44" s="14" t="s">
        <v>3</v>
      </c>
      <c r="C44" s="14">
        <f>data!J62</f>
        <v>0</v>
      </c>
      <c r="D44" s="14">
        <f>data!K62</f>
        <v>157522</v>
      </c>
      <c r="E44" s="14">
        <f>data!L62</f>
        <v>486397</v>
      </c>
      <c r="F44" s="14">
        <f>data!M62</f>
        <v>0</v>
      </c>
      <c r="G44" s="14">
        <f>data!N62</f>
        <v>0</v>
      </c>
      <c r="H44" s="14">
        <f>data!O62</f>
        <v>0</v>
      </c>
      <c r="I44" s="14">
        <f>data!P62</f>
        <v>0</v>
      </c>
    </row>
    <row r="45" spans="1:9" ht="20.149999999999999" customHeight="1">
      <c r="A45" s="23">
        <v>8</v>
      </c>
      <c r="B45" s="14" t="s">
        <v>236</v>
      </c>
      <c r="C45" s="14">
        <f>data!J63</f>
        <v>0</v>
      </c>
      <c r="D45" s="14">
        <f>data!K63</f>
        <v>6000</v>
      </c>
      <c r="E45" s="14">
        <f>data!L63</f>
        <v>117964</v>
      </c>
      <c r="F45" s="14">
        <f>data!M63</f>
        <v>0</v>
      </c>
      <c r="G45" s="14">
        <f>data!N63</f>
        <v>0</v>
      </c>
      <c r="H45" s="14">
        <f>data!O63</f>
        <v>0</v>
      </c>
      <c r="I45" s="14">
        <f>data!P63</f>
        <v>0</v>
      </c>
    </row>
    <row r="46" spans="1:9" ht="20.149999999999999" customHeight="1">
      <c r="A46" s="23">
        <v>9</v>
      </c>
      <c r="B46" s="14" t="s">
        <v>237</v>
      </c>
      <c r="C46" s="14">
        <f>data!J64</f>
        <v>0</v>
      </c>
      <c r="D46" s="14">
        <f>data!K64</f>
        <v>76463</v>
      </c>
      <c r="E46" s="14">
        <f>data!L64</f>
        <v>123576</v>
      </c>
      <c r="F46" s="14">
        <f>data!M64</f>
        <v>0</v>
      </c>
      <c r="G46" s="14">
        <f>data!N64</f>
        <v>0</v>
      </c>
      <c r="H46" s="14">
        <f>data!O64</f>
        <v>0</v>
      </c>
      <c r="I46" s="14">
        <f>data!P64</f>
        <v>0</v>
      </c>
    </row>
    <row r="47" spans="1:9" ht="20.149999999999999" customHeight="1">
      <c r="A47" s="23">
        <v>10</v>
      </c>
      <c r="B47" s="14" t="s">
        <v>444</v>
      </c>
      <c r="C47" s="14">
        <f>data!J65</f>
        <v>0</v>
      </c>
      <c r="D47" s="14">
        <f>data!K65</f>
        <v>1525</v>
      </c>
      <c r="E47" s="14">
        <f>data!L65</f>
        <v>3339</v>
      </c>
      <c r="F47" s="14">
        <f>data!M65</f>
        <v>0</v>
      </c>
      <c r="G47" s="14">
        <f>data!N65</f>
        <v>0</v>
      </c>
      <c r="H47" s="14">
        <f>data!O65</f>
        <v>0</v>
      </c>
      <c r="I47" s="14">
        <f>data!P65</f>
        <v>0</v>
      </c>
    </row>
    <row r="48" spans="1:9" ht="20.149999999999999" customHeight="1">
      <c r="A48" s="23">
        <v>11</v>
      </c>
      <c r="B48" s="14" t="s">
        <v>445</v>
      </c>
      <c r="C48" s="14">
        <f>data!J66</f>
        <v>0</v>
      </c>
      <c r="D48" s="14">
        <f>data!K66</f>
        <v>33989</v>
      </c>
      <c r="E48" s="14">
        <f>data!L66</f>
        <v>505827</v>
      </c>
      <c r="F48" s="14">
        <f>data!M66</f>
        <v>0</v>
      </c>
      <c r="G48" s="14">
        <f>data!N66</f>
        <v>0</v>
      </c>
      <c r="H48" s="14">
        <f>data!O66</f>
        <v>0</v>
      </c>
      <c r="I48" s="14">
        <f>data!P66</f>
        <v>0</v>
      </c>
    </row>
    <row r="49" spans="1:9" ht="20.149999999999999" customHeight="1">
      <c r="A49" s="23">
        <v>12</v>
      </c>
      <c r="B49" s="14" t="s">
        <v>6</v>
      </c>
      <c r="C49" s="14">
        <f>data!J67</f>
        <v>0</v>
      </c>
      <c r="D49" s="14">
        <f>data!K67</f>
        <v>86399</v>
      </c>
      <c r="E49" s="14">
        <f>data!L67</f>
        <v>142018</v>
      </c>
      <c r="F49" s="14">
        <f>data!M67</f>
        <v>0</v>
      </c>
      <c r="G49" s="14">
        <f>data!N67</f>
        <v>0</v>
      </c>
      <c r="H49" s="14">
        <f>data!O67</f>
        <v>0</v>
      </c>
      <c r="I49" s="14">
        <f>data!P67</f>
        <v>0</v>
      </c>
    </row>
    <row r="50" spans="1:9" ht="20.149999999999999" customHeight="1">
      <c r="A50" s="23">
        <v>13</v>
      </c>
      <c r="B50" s="14" t="s">
        <v>474</v>
      </c>
      <c r="C50" s="14">
        <f>data!J68</f>
        <v>0</v>
      </c>
      <c r="D50" s="14">
        <f>data!K68</f>
        <v>16313</v>
      </c>
      <c r="E50" s="14">
        <f>data!L68</f>
        <v>48788</v>
      </c>
      <c r="F50" s="14">
        <f>data!M68</f>
        <v>0</v>
      </c>
      <c r="G50" s="14">
        <f>data!N68</f>
        <v>0</v>
      </c>
      <c r="H50" s="14">
        <f>data!O68</f>
        <v>0</v>
      </c>
      <c r="I50" s="14">
        <f>data!P68</f>
        <v>0</v>
      </c>
    </row>
    <row r="51" spans="1:9" ht="20.149999999999999" customHeight="1">
      <c r="A51" s="23">
        <v>14</v>
      </c>
      <c r="B51" s="14" t="s">
        <v>241</v>
      </c>
      <c r="C51" s="14">
        <f>data!J69</f>
        <v>0</v>
      </c>
      <c r="D51" s="14">
        <f>data!K69</f>
        <v>3927</v>
      </c>
      <c r="E51" s="14">
        <f>data!L69</f>
        <v>3002</v>
      </c>
      <c r="F51" s="14">
        <f>data!M69</f>
        <v>0</v>
      </c>
      <c r="G51" s="14">
        <f>data!N69</f>
        <v>0</v>
      </c>
      <c r="H51" s="14">
        <f>data!O69</f>
        <v>0</v>
      </c>
      <c r="I51" s="14">
        <f>data!P69</f>
        <v>0</v>
      </c>
    </row>
    <row r="52" spans="1:9" ht="20.149999999999999" customHeight="1">
      <c r="A52" s="23">
        <v>15</v>
      </c>
      <c r="B52" s="14" t="s">
        <v>242</v>
      </c>
      <c r="C52" s="14">
        <f>-data!J70</f>
        <v>0</v>
      </c>
      <c r="D52" s="14">
        <f>-data!K70</f>
        <v>0</v>
      </c>
      <c r="E52" s="14">
        <f>-data!L70</f>
        <v>0</v>
      </c>
      <c r="F52" s="14">
        <f>-data!M70</f>
        <v>0</v>
      </c>
      <c r="G52" s="14">
        <f>-data!N70</f>
        <v>0</v>
      </c>
      <c r="H52" s="14">
        <f>-data!O70</f>
        <v>0</v>
      </c>
      <c r="I52" s="14">
        <f>-data!P70</f>
        <v>0</v>
      </c>
    </row>
    <row r="53" spans="1:9" ht="20.149999999999999" customHeight="1">
      <c r="A53" s="23">
        <v>16</v>
      </c>
      <c r="B53" s="48" t="s">
        <v>1180</v>
      </c>
      <c r="C53" s="14">
        <f>data!J71</f>
        <v>0</v>
      </c>
      <c r="D53" s="14">
        <f>data!K71</f>
        <v>1201142</v>
      </c>
      <c r="E53" s="14">
        <f>data!L71</f>
        <v>3959832</v>
      </c>
      <c r="F53" s="14">
        <f>data!M71</f>
        <v>0</v>
      </c>
      <c r="G53" s="14">
        <f>data!N71</f>
        <v>0</v>
      </c>
      <c r="H53" s="14">
        <f>data!O71</f>
        <v>0</v>
      </c>
      <c r="I53" s="14">
        <f>data!P71</f>
        <v>0</v>
      </c>
    </row>
    <row r="54" spans="1:9" ht="20.149999999999999" customHeight="1">
      <c r="A54" s="23">
        <v>17</v>
      </c>
      <c r="B54" s="14" t="s">
        <v>244</v>
      </c>
      <c r="C54" s="211"/>
      <c r="D54" s="211"/>
      <c r="E54" s="211"/>
      <c r="F54" s="211"/>
      <c r="G54" s="211"/>
      <c r="H54" s="211"/>
      <c r="I54" s="211"/>
    </row>
    <row r="55" spans="1:9" ht="20.149999999999999" customHeight="1">
      <c r="A55" s="23">
        <v>18</v>
      </c>
      <c r="B55" s="14" t="s">
        <v>1181</v>
      </c>
      <c r="C55" s="48">
        <f>+data!M675</f>
        <v>0</v>
      </c>
      <c r="D55" s="48">
        <f>+data!M676</f>
        <v>1174600</v>
      </c>
      <c r="E55" s="48">
        <f>+data!M677</f>
        <v>1949836</v>
      </c>
      <c r="F55" s="48">
        <f>+data!M678</f>
        <v>0</v>
      </c>
      <c r="G55" s="48">
        <f>+data!M679</f>
        <v>0</v>
      </c>
      <c r="H55" s="48">
        <f>+data!M680</f>
        <v>0</v>
      </c>
      <c r="I55" s="48">
        <f>+data!M681</f>
        <v>0</v>
      </c>
    </row>
    <row r="56" spans="1:9" ht="20.149999999999999" customHeight="1">
      <c r="A56" s="23">
        <v>19</v>
      </c>
      <c r="B56" s="48" t="s">
        <v>1182</v>
      </c>
      <c r="C56" s="14">
        <f>data!J73</f>
        <v>0</v>
      </c>
      <c r="D56" s="14">
        <f>data!K73</f>
        <v>1896993</v>
      </c>
      <c r="E56" s="14">
        <f>data!L73</f>
        <v>2314475</v>
      </c>
      <c r="F56" s="14">
        <f>data!M73</f>
        <v>0</v>
      </c>
      <c r="G56" s="14">
        <f>data!N73</f>
        <v>0</v>
      </c>
      <c r="H56" s="14">
        <f>data!O73</f>
        <v>0</v>
      </c>
      <c r="I56" s="14">
        <f>data!P73</f>
        <v>0</v>
      </c>
    </row>
    <row r="57" spans="1:9" ht="20.149999999999999" customHeight="1">
      <c r="A57" s="23">
        <v>20</v>
      </c>
      <c r="B57" s="48" t="s">
        <v>1183</v>
      </c>
      <c r="C57" s="14">
        <f>data!J74</f>
        <v>0</v>
      </c>
      <c r="D57" s="14">
        <f>data!K74</f>
        <v>21642</v>
      </c>
      <c r="E57" s="14">
        <f>data!L74</f>
        <v>26405</v>
      </c>
      <c r="F57" s="14">
        <f>data!M74</f>
        <v>0</v>
      </c>
      <c r="G57" s="14">
        <f>data!N74</f>
        <v>0</v>
      </c>
      <c r="H57" s="14">
        <f>data!O74</f>
        <v>0</v>
      </c>
      <c r="I57" s="14">
        <f>data!P74</f>
        <v>0</v>
      </c>
    </row>
    <row r="58" spans="1:9" ht="20.149999999999999" customHeight="1">
      <c r="A58" s="23">
        <v>21</v>
      </c>
      <c r="B58" s="48" t="s">
        <v>1184</v>
      </c>
      <c r="C58" s="14">
        <f>data!J75</f>
        <v>0</v>
      </c>
      <c r="D58" s="14">
        <f>data!K75</f>
        <v>1918635</v>
      </c>
      <c r="E58" s="14">
        <f>data!L75</f>
        <v>2340880</v>
      </c>
      <c r="F58" s="14">
        <f>data!M75</f>
        <v>0</v>
      </c>
      <c r="G58" s="14">
        <f>data!N75</f>
        <v>0</v>
      </c>
      <c r="H58" s="14">
        <f>data!O75</f>
        <v>0</v>
      </c>
      <c r="I58" s="14">
        <f>data!P75</f>
        <v>0</v>
      </c>
    </row>
    <row r="59" spans="1:9" ht="20.149999999999999" customHeight="1">
      <c r="A59" s="23" t="s">
        <v>1185</v>
      </c>
      <c r="B59" s="60"/>
      <c r="C59" s="211"/>
      <c r="D59" s="211"/>
      <c r="E59" s="211"/>
      <c r="F59" s="211"/>
      <c r="G59" s="211"/>
      <c r="H59" s="211"/>
      <c r="I59" s="211"/>
    </row>
    <row r="60" spans="1:9" ht="20.149999999999999" customHeight="1">
      <c r="A60" s="23">
        <v>22</v>
      </c>
      <c r="B60" s="14" t="s">
        <v>1186</v>
      </c>
      <c r="C60" s="14">
        <f>data!J76</f>
        <v>0</v>
      </c>
      <c r="D60" s="14">
        <f>data!K76</f>
        <v>4452</v>
      </c>
      <c r="E60" s="14">
        <f>data!L76</f>
        <v>7318</v>
      </c>
      <c r="F60" s="14">
        <f>data!M76</f>
        <v>0</v>
      </c>
      <c r="G60" s="14">
        <f>data!N76</f>
        <v>0</v>
      </c>
      <c r="H60" s="14">
        <f>data!O76</f>
        <v>0</v>
      </c>
      <c r="I60" s="14">
        <f>data!P76</f>
        <v>0</v>
      </c>
    </row>
    <row r="61" spans="1:9" ht="20.149999999999999" customHeight="1">
      <c r="A61" s="23">
        <v>23</v>
      </c>
      <c r="B61" s="14" t="s">
        <v>1187</v>
      </c>
      <c r="C61" s="14">
        <f>data!J77</f>
        <v>0</v>
      </c>
      <c r="D61" s="14">
        <f>data!K77</f>
        <v>15990</v>
      </c>
      <c r="E61" s="14">
        <f>data!L77</f>
        <v>19028</v>
      </c>
      <c r="F61" s="14">
        <f>data!M77</f>
        <v>0</v>
      </c>
      <c r="G61" s="14">
        <f>data!N77</f>
        <v>0</v>
      </c>
      <c r="H61" s="14">
        <f>data!O77</f>
        <v>0</v>
      </c>
      <c r="I61" s="14">
        <f>data!P77</f>
        <v>0</v>
      </c>
    </row>
    <row r="62" spans="1:9" ht="20.149999999999999" customHeight="1">
      <c r="A62" s="23">
        <v>24</v>
      </c>
      <c r="B62" s="14" t="s">
        <v>1188</v>
      </c>
      <c r="C62" s="14">
        <f>data!J78</f>
        <v>0</v>
      </c>
      <c r="D62" s="14">
        <f>data!K78</f>
        <v>1315</v>
      </c>
      <c r="E62" s="14">
        <f>data!L78</f>
        <v>2161</v>
      </c>
      <c r="F62" s="14">
        <f>data!M78</f>
        <v>0</v>
      </c>
      <c r="G62" s="14">
        <f>data!N78</f>
        <v>0</v>
      </c>
      <c r="H62" s="14">
        <f>data!O78</f>
        <v>0</v>
      </c>
      <c r="I62" s="14">
        <f>data!P78</f>
        <v>0</v>
      </c>
    </row>
    <row r="63" spans="1:9" ht="20.149999999999999" customHeight="1">
      <c r="A63" s="23">
        <v>25</v>
      </c>
      <c r="B63" s="14" t="s">
        <v>1189</v>
      </c>
      <c r="C63" s="14">
        <f>data!J79</f>
        <v>0</v>
      </c>
      <c r="D63" s="14">
        <f>data!K79</f>
        <v>55850</v>
      </c>
      <c r="E63" s="14">
        <f>data!L79</f>
        <v>60197</v>
      </c>
      <c r="F63" s="14">
        <f>data!M79</f>
        <v>0</v>
      </c>
      <c r="G63" s="14">
        <f>data!N79</f>
        <v>0</v>
      </c>
      <c r="H63" s="14">
        <f>data!O79</f>
        <v>0</v>
      </c>
      <c r="I63" s="14">
        <f>data!P79</f>
        <v>0</v>
      </c>
    </row>
    <row r="64" spans="1:9" ht="20.149999999999999" customHeight="1">
      <c r="A64" s="23">
        <v>26</v>
      </c>
      <c r="B64" s="14" t="s">
        <v>252</v>
      </c>
      <c r="C64" s="26">
        <f>data!J80</f>
        <v>0</v>
      </c>
      <c r="D64" s="26">
        <f>data!K80</f>
        <v>15.94</v>
      </c>
      <c r="E64" s="26">
        <f>data!L80</f>
        <v>36.119999999999997</v>
      </c>
      <c r="F64" s="26">
        <f>data!M80</f>
        <v>0</v>
      </c>
      <c r="G64" s="26">
        <f>data!N80</f>
        <v>0</v>
      </c>
      <c r="H64" s="26">
        <f>data!O80</f>
        <v>0</v>
      </c>
      <c r="I64" s="26">
        <f>data!P80</f>
        <v>0</v>
      </c>
    </row>
    <row r="65" spans="1:9" ht="20.149999999999999" customHeight="1">
      <c r="A65" s="4" t="s">
        <v>1173</v>
      </c>
      <c r="B65" s="5"/>
      <c r="C65" s="5"/>
      <c r="D65" s="6"/>
      <c r="E65" s="5"/>
      <c r="F65" s="5"/>
      <c r="G65" s="5"/>
      <c r="H65" s="5"/>
      <c r="I65" s="4"/>
    </row>
    <row r="66" spans="1:9" ht="20.149999999999999" customHeight="1">
      <c r="A66" s="77"/>
      <c r="B66" s="77"/>
      <c r="C66" s="77"/>
      <c r="D66" s="45"/>
      <c r="E66" s="77"/>
      <c r="F66" s="77"/>
      <c r="G66" s="77"/>
      <c r="H66" s="77"/>
      <c r="I66" s="168" t="s">
        <v>1193</v>
      </c>
    </row>
    <row r="67" spans="1:9" ht="20.149999999999999" customHeight="1">
      <c r="A67" s="45"/>
      <c r="B67" s="77"/>
      <c r="C67" s="77"/>
      <c r="D67" s="77"/>
      <c r="E67" s="77"/>
      <c r="F67" s="77"/>
      <c r="G67" s="77"/>
      <c r="H67" s="77"/>
    </row>
    <row r="68" spans="1:9" ht="20.149999999999999" customHeight="1">
      <c r="A68" s="79" t="str">
        <f>"HOSPITAL NAME: "&amp;data!C84</f>
        <v>HOSPITAL NAME: Columbia County Public Hospital District No. 1</v>
      </c>
      <c r="B68" s="77"/>
      <c r="C68" s="77"/>
      <c r="D68" s="77"/>
      <c r="E68" s="77"/>
      <c r="F68" s="77"/>
      <c r="G68" s="80"/>
      <c r="H68" s="79" t="str">
        <f>"FYE: "&amp;data!C82</f>
        <v>FYE: 12/31/2019</v>
      </c>
    </row>
    <row r="69" spans="1:9" ht="20.149999999999999" customHeight="1">
      <c r="A69" s="23">
        <v>1</v>
      </c>
      <c r="B69" s="14" t="s">
        <v>209</v>
      </c>
      <c r="C69" s="15" t="s">
        <v>24</v>
      </c>
      <c r="D69" s="15" t="s">
        <v>25</v>
      </c>
      <c r="E69" s="15" t="s">
        <v>26</v>
      </c>
      <c r="F69" s="15" t="s">
        <v>27</v>
      </c>
      <c r="G69" s="15" t="s">
        <v>28</v>
      </c>
      <c r="H69" s="15" t="s">
        <v>29</v>
      </c>
      <c r="I69" s="15" t="s">
        <v>30</v>
      </c>
    </row>
    <row r="70" spans="1:9" ht="20.149999999999999" customHeight="1">
      <c r="A70" s="81">
        <v>2</v>
      </c>
      <c r="B70" s="17" t="s">
        <v>1175</v>
      </c>
      <c r="C70" s="18" t="s">
        <v>106</v>
      </c>
      <c r="D70" s="25"/>
      <c r="E70" s="18" t="s">
        <v>108</v>
      </c>
      <c r="F70" s="18" t="s">
        <v>1194</v>
      </c>
      <c r="G70" s="25"/>
      <c r="H70" s="18" t="s">
        <v>110</v>
      </c>
      <c r="I70" s="18" t="s">
        <v>111</v>
      </c>
    </row>
    <row r="71" spans="1:9" ht="20.149999999999999" customHeight="1">
      <c r="A71" s="82"/>
      <c r="B71" s="83"/>
      <c r="C71" s="18" t="s">
        <v>171</v>
      </c>
      <c r="D71" s="18" t="s">
        <v>1195</v>
      </c>
      <c r="E71" s="18" t="s">
        <v>169</v>
      </c>
      <c r="F71" s="18" t="s">
        <v>172</v>
      </c>
      <c r="G71" s="18" t="s">
        <v>109</v>
      </c>
      <c r="H71" s="18" t="s">
        <v>173</v>
      </c>
      <c r="I71" s="18" t="s">
        <v>174</v>
      </c>
    </row>
    <row r="72" spans="1:9" ht="20.149999999999999" customHeight="1">
      <c r="A72" s="23">
        <v>3</v>
      </c>
      <c r="B72" s="14" t="s">
        <v>1179</v>
      </c>
      <c r="C72" s="15" t="s">
        <v>1196</v>
      </c>
      <c r="D72" s="89" t="s">
        <v>1197</v>
      </c>
      <c r="E72" s="212"/>
      <c r="F72" s="212"/>
      <c r="G72" s="89" t="s">
        <v>1198</v>
      </c>
      <c r="H72" s="89" t="s">
        <v>1198</v>
      </c>
      <c r="I72" s="15" t="s">
        <v>223</v>
      </c>
    </row>
    <row r="73" spans="1:9" ht="20.149999999999999" customHeight="1">
      <c r="A73" s="23">
        <v>4</v>
      </c>
      <c r="B73" s="14" t="s">
        <v>233</v>
      </c>
      <c r="C73" s="14">
        <f>data!Q59</f>
        <v>0</v>
      </c>
      <c r="D73" s="48">
        <f>data!R59</f>
        <v>0</v>
      </c>
      <c r="E73" s="212"/>
      <c r="F73" s="212"/>
      <c r="G73" s="14">
        <f>data!U59</f>
        <v>30804</v>
      </c>
      <c r="H73" s="14">
        <f>data!V59</f>
        <v>0</v>
      </c>
      <c r="I73" s="14">
        <f>data!W59</f>
        <v>178</v>
      </c>
    </row>
    <row r="74" spans="1:9" ht="20.149999999999999" customHeight="1">
      <c r="A74" s="23">
        <v>5</v>
      </c>
      <c r="B74" s="14" t="s">
        <v>234</v>
      </c>
      <c r="C74" s="26">
        <f>data!Q60</f>
        <v>0</v>
      </c>
      <c r="D74" s="26">
        <f>data!R60</f>
        <v>0</v>
      </c>
      <c r="E74" s="26">
        <f>data!S60</f>
        <v>0</v>
      </c>
      <c r="F74" s="26">
        <f>data!T60</f>
        <v>0</v>
      </c>
      <c r="G74" s="26">
        <f>data!U60</f>
        <v>5.056432692307693</v>
      </c>
      <c r="H74" s="26">
        <f>data!V60</f>
        <v>0</v>
      </c>
      <c r="I74" s="26">
        <f>data!W60</f>
        <v>0.17</v>
      </c>
    </row>
    <row r="75" spans="1:9" ht="20.149999999999999" customHeight="1">
      <c r="A75" s="23">
        <v>6</v>
      </c>
      <c r="B75" s="14" t="s">
        <v>235</v>
      </c>
      <c r="C75" s="14">
        <f>data!Q61</f>
        <v>0</v>
      </c>
      <c r="D75" s="14">
        <f>data!R61</f>
        <v>0</v>
      </c>
      <c r="E75" s="14">
        <f>data!S61</f>
        <v>0</v>
      </c>
      <c r="F75" s="14">
        <f>data!T61</f>
        <v>0</v>
      </c>
      <c r="G75" s="14">
        <f>data!U61</f>
        <v>355996</v>
      </c>
      <c r="H75" s="14">
        <f>data!V61</f>
        <v>0</v>
      </c>
      <c r="I75" s="14">
        <f>data!W61</f>
        <v>13262</v>
      </c>
    </row>
    <row r="76" spans="1:9" ht="20.149999999999999" customHeight="1">
      <c r="A76" s="23">
        <v>7</v>
      </c>
      <c r="B76" s="14" t="s">
        <v>3</v>
      </c>
      <c r="C76" s="14">
        <f>data!Q62</f>
        <v>0</v>
      </c>
      <c r="D76" s="14">
        <f>data!R62</f>
        <v>0</v>
      </c>
      <c r="E76" s="14">
        <f>data!S62</f>
        <v>0</v>
      </c>
      <c r="F76" s="14">
        <f>data!T62</f>
        <v>0</v>
      </c>
      <c r="G76" s="14">
        <f>data!U62</f>
        <v>68470</v>
      </c>
      <c r="H76" s="14">
        <f>data!V62</f>
        <v>0</v>
      </c>
      <c r="I76" s="14">
        <f>data!W62</f>
        <v>2551</v>
      </c>
    </row>
    <row r="77" spans="1:9" ht="20.149999999999999" customHeight="1">
      <c r="A77" s="23">
        <v>8</v>
      </c>
      <c r="B77" s="14" t="s">
        <v>236</v>
      </c>
      <c r="C77" s="14">
        <f>data!Q63</f>
        <v>0</v>
      </c>
      <c r="D77" s="14">
        <f>data!R63</f>
        <v>0</v>
      </c>
      <c r="E77" s="14">
        <f>data!S63</f>
        <v>0</v>
      </c>
      <c r="F77" s="14">
        <f>data!T63</f>
        <v>0</v>
      </c>
      <c r="G77" s="14">
        <f>data!U63</f>
        <v>7200</v>
      </c>
      <c r="H77" s="14">
        <f>data!V63</f>
        <v>0</v>
      </c>
      <c r="I77" s="14">
        <f>data!W63</f>
        <v>0</v>
      </c>
    </row>
    <row r="78" spans="1:9" ht="20.149999999999999" customHeight="1">
      <c r="A78" s="23">
        <v>9</v>
      </c>
      <c r="B78" s="14" t="s">
        <v>237</v>
      </c>
      <c r="C78" s="14">
        <f>data!Q64</f>
        <v>0</v>
      </c>
      <c r="D78" s="14">
        <f>data!R64</f>
        <v>0</v>
      </c>
      <c r="E78" s="14">
        <f>data!S64</f>
        <v>39519</v>
      </c>
      <c r="F78" s="14">
        <f>data!T64</f>
        <v>0</v>
      </c>
      <c r="G78" s="14">
        <f>data!U64</f>
        <v>250711</v>
      </c>
      <c r="H78" s="14">
        <f>data!V64</f>
        <v>0</v>
      </c>
      <c r="I78" s="14">
        <f>data!W64</f>
        <v>1032</v>
      </c>
    </row>
    <row r="79" spans="1:9" ht="20.149999999999999" customHeight="1">
      <c r="A79" s="23">
        <v>10</v>
      </c>
      <c r="B79" s="14" t="s">
        <v>444</v>
      </c>
      <c r="C79" s="14">
        <f>data!Q65</f>
        <v>0</v>
      </c>
      <c r="D79" s="14">
        <f>data!R65</f>
        <v>0</v>
      </c>
      <c r="E79" s="14">
        <f>data!S65</f>
        <v>0</v>
      </c>
      <c r="F79" s="14">
        <f>data!T65</f>
        <v>0</v>
      </c>
      <c r="G79" s="14">
        <f>data!U65</f>
        <v>0</v>
      </c>
      <c r="H79" s="14">
        <f>data!V65</f>
        <v>0</v>
      </c>
      <c r="I79" s="14">
        <f>data!W65</f>
        <v>22018</v>
      </c>
    </row>
    <row r="80" spans="1:9" ht="20.149999999999999" customHeight="1">
      <c r="A80" s="23">
        <v>11</v>
      </c>
      <c r="B80" s="14" t="s">
        <v>445</v>
      </c>
      <c r="C80" s="14">
        <f>data!Q66</f>
        <v>0</v>
      </c>
      <c r="D80" s="14">
        <f>data!R66</f>
        <v>0</v>
      </c>
      <c r="E80" s="14">
        <f>data!S66</f>
        <v>0</v>
      </c>
      <c r="F80" s="14">
        <f>data!T66</f>
        <v>0</v>
      </c>
      <c r="G80" s="14">
        <f>data!U66</f>
        <v>159650</v>
      </c>
      <c r="H80" s="14">
        <f>data!V66</f>
        <v>0</v>
      </c>
      <c r="I80" s="14">
        <f>data!W66</f>
        <v>116100</v>
      </c>
    </row>
    <row r="81" spans="1:9" ht="20.149999999999999" customHeight="1">
      <c r="A81" s="23">
        <v>12</v>
      </c>
      <c r="B81" s="14" t="s">
        <v>6</v>
      </c>
      <c r="C81" s="14">
        <f>data!Q67</f>
        <v>0</v>
      </c>
      <c r="D81" s="14">
        <f>data!R67</f>
        <v>0</v>
      </c>
      <c r="E81" s="14">
        <f>data!S67</f>
        <v>0</v>
      </c>
      <c r="F81" s="14">
        <f>data!T67</f>
        <v>0</v>
      </c>
      <c r="G81" s="14">
        <f>data!U67</f>
        <v>18213</v>
      </c>
      <c r="H81" s="14">
        <f>data!V67</f>
        <v>0</v>
      </c>
      <c r="I81" s="14">
        <f>data!W67</f>
        <v>1533</v>
      </c>
    </row>
    <row r="82" spans="1:9" ht="20.149999999999999" customHeight="1">
      <c r="A82" s="23">
        <v>13</v>
      </c>
      <c r="B82" s="14" t="s">
        <v>474</v>
      </c>
      <c r="C82" s="14">
        <f>data!Q68</f>
        <v>0</v>
      </c>
      <c r="D82" s="14">
        <f>data!R68</f>
        <v>0</v>
      </c>
      <c r="E82" s="14">
        <f>data!S68</f>
        <v>0</v>
      </c>
      <c r="F82" s="14">
        <f>data!T68</f>
        <v>0</v>
      </c>
      <c r="G82" s="14">
        <f>data!U68</f>
        <v>-430</v>
      </c>
      <c r="H82" s="14">
        <f>data!V68</f>
        <v>0</v>
      </c>
      <c r="I82" s="14">
        <f>data!W68</f>
        <v>0</v>
      </c>
    </row>
    <row r="83" spans="1:9" ht="20.149999999999999" customHeight="1">
      <c r="A83" s="23">
        <v>14</v>
      </c>
      <c r="B83" s="14" t="s">
        <v>241</v>
      </c>
      <c r="C83" s="14">
        <f>data!Q69</f>
        <v>0</v>
      </c>
      <c r="D83" s="14">
        <f>data!R69</f>
        <v>0</v>
      </c>
      <c r="E83" s="14">
        <f>data!S69</f>
        <v>0</v>
      </c>
      <c r="F83" s="14">
        <f>data!T69</f>
        <v>0</v>
      </c>
      <c r="G83" s="14">
        <f>data!U69</f>
        <v>6941</v>
      </c>
      <c r="H83" s="14">
        <f>data!V69</f>
        <v>0</v>
      </c>
      <c r="I83" s="14">
        <f>data!W69</f>
        <v>949</v>
      </c>
    </row>
    <row r="84" spans="1:9" ht="20.149999999999999" customHeight="1">
      <c r="A84" s="23">
        <v>15</v>
      </c>
      <c r="B84" s="14" t="s">
        <v>242</v>
      </c>
      <c r="C84" s="14">
        <f>-data!Q70</f>
        <v>0</v>
      </c>
      <c r="D84" s="14">
        <f>-data!R70</f>
        <v>0</v>
      </c>
      <c r="E84" s="14">
        <f>-data!S70</f>
        <v>0</v>
      </c>
      <c r="F84" s="14">
        <f>-data!T70</f>
        <v>0</v>
      </c>
      <c r="G84" s="14">
        <f>-data!U70</f>
        <v>0</v>
      </c>
      <c r="H84" s="14">
        <f>-data!V70</f>
        <v>0</v>
      </c>
      <c r="I84" s="14">
        <f>-data!W70</f>
        <v>0</v>
      </c>
    </row>
    <row r="85" spans="1:9" ht="20.149999999999999" customHeight="1">
      <c r="A85" s="23">
        <v>16</v>
      </c>
      <c r="B85" s="48" t="s">
        <v>1180</v>
      </c>
      <c r="C85" s="14">
        <f>data!Q71</f>
        <v>0</v>
      </c>
      <c r="D85" s="14">
        <f>data!R71</f>
        <v>0</v>
      </c>
      <c r="E85" s="14">
        <f>data!S71</f>
        <v>39519</v>
      </c>
      <c r="F85" s="14">
        <f>data!T71</f>
        <v>0</v>
      </c>
      <c r="G85" s="14">
        <f>data!U71</f>
        <v>866751</v>
      </c>
      <c r="H85" s="14">
        <f>data!V71</f>
        <v>0</v>
      </c>
      <c r="I85" s="14">
        <f>data!W71</f>
        <v>157445</v>
      </c>
    </row>
    <row r="86" spans="1:9" ht="20.149999999999999" customHeight="1">
      <c r="A86" s="23">
        <v>17</v>
      </c>
      <c r="B86" s="14" t="s">
        <v>244</v>
      </c>
      <c r="C86" s="211"/>
      <c r="D86" s="211"/>
      <c r="E86" s="211"/>
      <c r="F86" s="211"/>
      <c r="G86" s="211"/>
      <c r="H86" s="211"/>
      <c r="I86" s="211"/>
    </row>
    <row r="87" spans="1:9" ht="20.149999999999999" customHeight="1">
      <c r="A87" s="23">
        <v>18</v>
      </c>
      <c r="B87" s="14" t="s">
        <v>1181</v>
      </c>
      <c r="C87" s="48">
        <f>+data!M682</f>
        <v>0</v>
      </c>
      <c r="D87" s="48">
        <f>+data!M683</f>
        <v>0</v>
      </c>
      <c r="E87" s="48">
        <f>+data!M684</f>
        <v>46936</v>
      </c>
      <c r="F87" s="48">
        <f>+data!M685</f>
        <v>0</v>
      </c>
      <c r="G87" s="48">
        <f>+data!M686</f>
        <v>507578</v>
      </c>
      <c r="H87" s="48">
        <f>+data!M687</f>
        <v>0</v>
      </c>
      <c r="I87" s="48">
        <f>+data!M688</f>
        <v>41356</v>
      </c>
    </row>
    <row r="88" spans="1:9" ht="20.149999999999999" customHeight="1">
      <c r="A88" s="23">
        <v>19</v>
      </c>
      <c r="B88" s="48" t="s">
        <v>1182</v>
      </c>
      <c r="C88" s="14">
        <f>data!Q73</f>
        <v>0</v>
      </c>
      <c r="D88" s="14">
        <f>data!R73</f>
        <v>0</v>
      </c>
      <c r="E88" s="14">
        <f>data!S73</f>
        <v>302250</v>
      </c>
      <c r="F88" s="14">
        <f>data!T73</f>
        <v>0</v>
      </c>
      <c r="G88" s="14">
        <f>data!U73</f>
        <v>544367</v>
      </c>
      <c r="H88" s="14">
        <f>data!V73</f>
        <v>0</v>
      </c>
      <c r="I88" s="14">
        <f>data!W73</f>
        <v>22117</v>
      </c>
    </row>
    <row r="89" spans="1:9" ht="20.149999999999999" customHeight="1">
      <c r="A89" s="23">
        <v>20</v>
      </c>
      <c r="B89" s="48" t="s">
        <v>1183</v>
      </c>
      <c r="C89" s="14">
        <f>data!Q74</f>
        <v>0</v>
      </c>
      <c r="D89" s="14">
        <f>data!R74</f>
        <v>0</v>
      </c>
      <c r="E89" s="14">
        <f>data!S74</f>
        <v>120258</v>
      </c>
      <c r="F89" s="14">
        <f>data!T74</f>
        <v>0</v>
      </c>
      <c r="G89" s="14">
        <f>data!U74</f>
        <v>2796285</v>
      </c>
      <c r="H89" s="14">
        <f>data!V74</f>
        <v>0</v>
      </c>
      <c r="I89" s="14">
        <f>data!W74</f>
        <v>189663</v>
      </c>
    </row>
    <row r="90" spans="1:9" ht="20.149999999999999" customHeight="1">
      <c r="A90" s="23">
        <v>21</v>
      </c>
      <c r="B90" s="48" t="s">
        <v>1184</v>
      </c>
      <c r="C90" s="14">
        <f>data!Q75</f>
        <v>0</v>
      </c>
      <c r="D90" s="14">
        <f>data!R75</f>
        <v>0</v>
      </c>
      <c r="E90" s="14">
        <f>data!S75</f>
        <v>422508</v>
      </c>
      <c r="F90" s="14">
        <f>data!T75</f>
        <v>0</v>
      </c>
      <c r="G90" s="14">
        <f>data!U75</f>
        <v>3340652</v>
      </c>
      <c r="H90" s="14">
        <f>data!V75</f>
        <v>0</v>
      </c>
      <c r="I90" s="14">
        <f>data!W75</f>
        <v>211780</v>
      </c>
    </row>
    <row r="91" spans="1:9" ht="20.149999999999999" customHeight="1">
      <c r="A91" s="23" t="s">
        <v>1185</v>
      </c>
      <c r="B91" s="60"/>
      <c r="C91" s="211"/>
      <c r="D91" s="211"/>
      <c r="E91" s="211"/>
      <c r="F91" s="211"/>
      <c r="G91" s="211"/>
      <c r="H91" s="211"/>
      <c r="I91" s="211"/>
    </row>
    <row r="92" spans="1:9" ht="20.149999999999999" customHeight="1">
      <c r="A92" s="23">
        <v>22</v>
      </c>
      <c r="B92" s="14" t="s">
        <v>1186</v>
      </c>
      <c r="C92" s="14">
        <f>data!Q76</f>
        <v>0</v>
      </c>
      <c r="D92" s="14">
        <f>data!R76</f>
        <v>0</v>
      </c>
      <c r="E92" s="14">
        <f>data!S76</f>
        <v>0</v>
      </c>
      <c r="F92" s="14">
        <f>data!T76</f>
        <v>0</v>
      </c>
      <c r="G92" s="14">
        <f>data!U76</f>
        <v>938.5</v>
      </c>
      <c r="H92" s="14">
        <f>data!V76</f>
        <v>0</v>
      </c>
      <c r="I92" s="14">
        <f>data!W76</f>
        <v>79</v>
      </c>
    </row>
    <row r="93" spans="1:9" ht="20.149999999999999" customHeight="1">
      <c r="A93" s="23">
        <v>23</v>
      </c>
      <c r="B93" s="14" t="s">
        <v>1187</v>
      </c>
      <c r="C93" s="14">
        <f>data!Q77</f>
        <v>0</v>
      </c>
      <c r="D93" s="14">
        <f>data!R77</f>
        <v>0</v>
      </c>
      <c r="E93" s="14">
        <f>data!S77</f>
        <v>0</v>
      </c>
      <c r="F93" s="14">
        <f>data!T77</f>
        <v>0</v>
      </c>
      <c r="G93" s="14">
        <f>data!U77</f>
        <v>0</v>
      </c>
      <c r="H93" s="14">
        <f>data!V77</f>
        <v>0</v>
      </c>
      <c r="I93" s="14">
        <f>data!W77</f>
        <v>0</v>
      </c>
    </row>
    <row r="94" spans="1:9" ht="20.149999999999999" customHeight="1">
      <c r="A94" s="23">
        <v>24</v>
      </c>
      <c r="B94" s="14" t="s">
        <v>1188</v>
      </c>
      <c r="C94" s="14">
        <f>data!Q78</f>
        <v>0</v>
      </c>
      <c r="D94" s="14">
        <f>data!R78</f>
        <v>0</v>
      </c>
      <c r="E94" s="14">
        <f>data!S78</f>
        <v>0</v>
      </c>
      <c r="F94" s="14">
        <f>data!T78</f>
        <v>0</v>
      </c>
      <c r="G94" s="14">
        <f>data!U78</f>
        <v>277</v>
      </c>
      <c r="H94" s="14">
        <f>data!V78</f>
        <v>0</v>
      </c>
      <c r="I94" s="14">
        <f>data!W78</f>
        <v>23</v>
      </c>
    </row>
    <row r="95" spans="1:9" ht="20.149999999999999" customHeight="1">
      <c r="A95" s="23">
        <v>25</v>
      </c>
      <c r="B95" s="14" t="s">
        <v>1189</v>
      </c>
      <c r="C95" s="14">
        <f>data!Q79</f>
        <v>0</v>
      </c>
      <c r="D95" s="14">
        <f>data!R79</f>
        <v>0</v>
      </c>
      <c r="E95" s="14">
        <f>data!S79</f>
        <v>41</v>
      </c>
      <c r="F95" s="14">
        <f>data!T79</f>
        <v>0</v>
      </c>
      <c r="G95" s="14">
        <f>data!U79</f>
        <v>3</v>
      </c>
      <c r="H95" s="14">
        <f>data!V79</f>
        <v>0</v>
      </c>
      <c r="I95" s="14">
        <f>data!W79</f>
        <v>214</v>
      </c>
    </row>
    <row r="96" spans="1:9" ht="20.149999999999999" customHeight="1">
      <c r="A96" s="23">
        <v>26</v>
      </c>
      <c r="B96" s="14" t="s">
        <v>252</v>
      </c>
      <c r="C96" s="84">
        <f>data!Q80</f>
        <v>0</v>
      </c>
      <c r="D96" s="84">
        <f>data!R80</f>
        <v>0</v>
      </c>
      <c r="E96" s="84">
        <f>data!S80</f>
        <v>0</v>
      </c>
      <c r="F96" s="84">
        <f>data!T80</f>
        <v>0</v>
      </c>
      <c r="G96" s="84">
        <f>data!U80</f>
        <v>0</v>
      </c>
      <c r="H96" s="84">
        <f>data!V80</f>
        <v>0</v>
      </c>
      <c r="I96" s="84">
        <f>data!W80</f>
        <v>0</v>
      </c>
    </row>
    <row r="97" spans="1:9" ht="20.149999999999999" customHeight="1">
      <c r="A97" s="4" t="s">
        <v>1173</v>
      </c>
      <c r="B97" s="5"/>
      <c r="C97" s="5"/>
      <c r="D97" s="6"/>
      <c r="E97" s="5"/>
      <c r="F97" s="5"/>
      <c r="G97" s="5"/>
      <c r="H97" s="5"/>
      <c r="I97" s="4"/>
    </row>
    <row r="98" spans="1:9" ht="20.149999999999999" customHeight="1">
      <c r="A98" s="77"/>
      <c r="B98" s="77"/>
      <c r="C98" s="77"/>
      <c r="D98" s="45"/>
      <c r="E98" s="77"/>
      <c r="F98" s="77"/>
      <c r="G98" s="77"/>
      <c r="H98" s="77"/>
      <c r="I98" s="168" t="s">
        <v>1199</v>
      </c>
    </row>
    <row r="99" spans="1:9" ht="20.149999999999999" customHeight="1">
      <c r="A99" s="45"/>
      <c r="B99" s="77"/>
      <c r="C99" s="77"/>
      <c r="D99" s="77"/>
      <c r="E99" s="77"/>
      <c r="F99" s="77"/>
      <c r="G99" s="77"/>
      <c r="H99" s="77"/>
      <c r="I99" s="77"/>
    </row>
    <row r="100" spans="1:9" ht="20.149999999999999" customHeight="1">
      <c r="A100" s="79" t="str">
        <f>"HOSPITAL NAME: "&amp;data!C84</f>
        <v>HOSPITAL NAME: Columbia County Public Hospital District No. 1</v>
      </c>
      <c r="B100" s="77"/>
      <c r="C100" s="77"/>
      <c r="D100" s="77"/>
      <c r="E100" s="77"/>
      <c r="F100" s="77"/>
      <c r="G100" s="80"/>
      <c r="H100" s="79" t="str">
        <f>"FYE: "&amp;data!C82</f>
        <v>FYE: 12/31/2019</v>
      </c>
    </row>
    <row r="101" spans="1:9" ht="20.149999999999999" customHeight="1">
      <c r="A101" s="23">
        <v>1</v>
      </c>
      <c r="B101" s="14" t="s">
        <v>209</v>
      </c>
      <c r="C101" s="15" t="s">
        <v>31</v>
      </c>
      <c r="D101" s="15" t="s">
        <v>32</v>
      </c>
      <c r="E101" s="15" t="s">
        <v>33</v>
      </c>
      <c r="F101" s="15" t="s">
        <v>34</v>
      </c>
      <c r="G101" s="15" t="s">
        <v>35</v>
      </c>
      <c r="H101" s="15" t="s">
        <v>36</v>
      </c>
      <c r="I101" s="15" t="s">
        <v>37</v>
      </c>
    </row>
    <row r="102" spans="1:9" ht="20.149999999999999" customHeight="1">
      <c r="A102" s="81">
        <v>2</v>
      </c>
      <c r="B102" s="17" t="s">
        <v>1175</v>
      </c>
      <c r="C102" s="18" t="s">
        <v>1200</v>
      </c>
      <c r="D102" s="18" t="s">
        <v>1201</v>
      </c>
      <c r="E102" s="18" t="s">
        <v>1201</v>
      </c>
      <c r="F102" s="18" t="s">
        <v>114</v>
      </c>
      <c r="G102" s="25"/>
      <c r="H102" s="18" t="s">
        <v>116</v>
      </c>
      <c r="I102" s="25"/>
    </row>
    <row r="103" spans="1:9" ht="20.149999999999999" customHeight="1">
      <c r="A103" s="82"/>
      <c r="B103" s="83"/>
      <c r="C103" s="18" t="s">
        <v>175</v>
      </c>
      <c r="D103" s="18" t="s">
        <v>176</v>
      </c>
      <c r="E103" s="18" t="s">
        <v>177</v>
      </c>
      <c r="F103" s="18" t="s">
        <v>178</v>
      </c>
      <c r="G103" s="18" t="s">
        <v>115</v>
      </c>
      <c r="H103" s="18" t="s">
        <v>172</v>
      </c>
      <c r="I103" s="18" t="s">
        <v>117</v>
      </c>
    </row>
    <row r="104" spans="1:9" ht="20.149999999999999" customHeight="1">
      <c r="A104" s="23">
        <v>3</v>
      </c>
      <c r="B104" s="14" t="s">
        <v>1179</v>
      </c>
      <c r="C104" s="89" t="s">
        <v>224</v>
      </c>
      <c r="D104" s="15" t="s">
        <v>1202</v>
      </c>
      <c r="E104" s="15" t="s">
        <v>1202</v>
      </c>
      <c r="F104" s="15" t="s">
        <v>1202</v>
      </c>
      <c r="G104" s="212"/>
      <c r="H104" s="15" t="s">
        <v>226</v>
      </c>
      <c r="I104" s="15" t="s">
        <v>227</v>
      </c>
    </row>
    <row r="105" spans="1:9" ht="20.149999999999999" customHeight="1">
      <c r="A105" s="23">
        <v>4</v>
      </c>
      <c r="B105" s="14" t="s">
        <v>233</v>
      </c>
      <c r="C105" s="14">
        <f>data!X59</f>
        <v>733</v>
      </c>
      <c r="D105" s="14">
        <f>data!Y59</f>
        <v>2485</v>
      </c>
      <c r="E105" s="14">
        <f>data!Z59</f>
        <v>0</v>
      </c>
      <c r="F105" s="14">
        <f>data!AA59</f>
        <v>0</v>
      </c>
      <c r="G105" s="212"/>
      <c r="H105" s="14">
        <f>data!AC59</f>
        <v>3053</v>
      </c>
      <c r="I105" s="14">
        <f>data!AD59</f>
        <v>0</v>
      </c>
    </row>
    <row r="106" spans="1:9" ht="20.149999999999999" customHeight="1">
      <c r="A106" s="23">
        <v>5</v>
      </c>
      <c r="B106" s="14" t="s">
        <v>234</v>
      </c>
      <c r="C106" s="26">
        <f>data!X60</f>
        <v>0.71</v>
      </c>
      <c r="D106" s="26">
        <f>data!Y60</f>
        <v>2.42</v>
      </c>
      <c r="E106" s="26">
        <f>data!Z60</f>
        <v>0</v>
      </c>
      <c r="F106" s="26">
        <f>data!AA60</f>
        <v>0</v>
      </c>
      <c r="G106" s="26">
        <f>data!AB60</f>
        <v>0.75116826923076929</v>
      </c>
      <c r="H106" s="26">
        <f>data!AC60</f>
        <v>2.0670639423076924</v>
      </c>
      <c r="I106" s="26">
        <f>data!AD60</f>
        <v>0</v>
      </c>
    </row>
    <row r="107" spans="1:9" ht="20.149999999999999" customHeight="1">
      <c r="A107" s="23">
        <v>6</v>
      </c>
      <c r="B107" s="14" t="s">
        <v>235</v>
      </c>
      <c r="C107" s="14">
        <f>data!X61</f>
        <v>54611</v>
      </c>
      <c r="D107" s="14">
        <f>data!Y61</f>
        <v>185141</v>
      </c>
      <c r="E107" s="14">
        <f>data!Z61</f>
        <v>0</v>
      </c>
      <c r="F107" s="14">
        <f>data!AA61</f>
        <v>0</v>
      </c>
      <c r="G107" s="14">
        <f>data!AB61</f>
        <v>66511</v>
      </c>
      <c r="H107" s="14">
        <f>data!AC61</f>
        <v>149853</v>
      </c>
      <c r="I107" s="14">
        <f>data!AD61</f>
        <v>0</v>
      </c>
    </row>
    <row r="108" spans="1:9" ht="20.149999999999999" customHeight="1">
      <c r="A108" s="23">
        <v>7</v>
      </c>
      <c r="B108" s="14" t="s">
        <v>3</v>
      </c>
      <c r="C108" s="14">
        <f>data!X62</f>
        <v>10504</v>
      </c>
      <c r="D108" s="14">
        <f>data!Y62</f>
        <v>35609</v>
      </c>
      <c r="E108" s="14">
        <f>data!Z62</f>
        <v>0</v>
      </c>
      <c r="F108" s="14">
        <f>data!AA62</f>
        <v>0</v>
      </c>
      <c r="G108" s="14">
        <f>data!AB62</f>
        <v>12792</v>
      </c>
      <c r="H108" s="14">
        <f>data!AC62</f>
        <v>28822</v>
      </c>
      <c r="I108" s="14">
        <f>data!AD62</f>
        <v>0</v>
      </c>
    </row>
    <row r="109" spans="1:9" ht="20.149999999999999" customHeight="1">
      <c r="A109" s="23">
        <v>8</v>
      </c>
      <c r="B109" s="14" t="s">
        <v>236</v>
      </c>
      <c r="C109" s="14">
        <f>data!X63</f>
        <v>0</v>
      </c>
      <c r="D109" s="14">
        <f>data!Y63</f>
        <v>0</v>
      </c>
      <c r="E109" s="14">
        <f>data!Z63</f>
        <v>0</v>
      </c>
      <c r="F109" s="14">
        <f>data!AA63</f>
        <v>0</v>
      </c>
      <c r="G109" s="14">
        <f>data!AB63</f>
        <v>22510</v>
      </c>
      <c r="H109" s="14">
        <f>data!AC63</f>
        <v>0</v>
      </c>
      <c r="I109" s="14">
        <f>data!AD63</f>
        <v>0</v>
      </c>
    </row>
    <row r="110" spans="1:9" ht="20.149999999999999" customHeight="1">
      <c r="A110" s="23">
        <v>9</v>
      </c>
      <c r="B110" s="14" t="s">
        <v>237</v>
      </c>
      <c r="C110" s="14">
        <f>data!X64</f>
        <v>4251</v>
      </c>
      <c r="D110" s="14">
        <f>data!Y64</f>
        <v>14412</v>
      </c>
      <c r="E110" s="14">
        <f>data!Z64</f>
        <v>0</v>
      </c>
      <c r="F110" s="14">
        <f>data!AA64</f>
        <v>0</v>
      </c>
      <c r="G110" s="14">
        <f>data!AB64</f>
        <v>461109</v>
      </c>
      <c r="H110" s="14">
        <f>data!AC64</f>
        <v>25470</v>
      </c>
      <c r="I110" s="14">
        <f>data!AD64</f>
        <v>0</v>
      </c>
    </row>
    <row r="111" spans="1:9" ht="20.149999999999999" customHeight="1">
      <c r="A111" s="23">
        <v>10</v>
      </c>
      <c r="B111" s="14" t="s">
        <v>444</v>
      </c>
      <c r="C111" s="14">
        <f>data!X65</f>
        <v>0</v>
      </c>
      <c r="D111" s="14">
        <f>data!Y65</f>
        <v>0</v>
      </c>
      <c r="E111" s="14">
        <f>data!Z65</f>
        <v>0</v>
      </c>
      <c r="F111" s="14">
        <f>data!AA65</f>
        <v>0</v>
      </c>
      <c r="G111" s="14">
        <f>data!AB65</f>
        <v>0</v>
      </c>
      <c r="H111" s="14">
        <f>data!AC65</f>
        <v>0</v>
      </c>
      <c r="I111" s="14">
        <f>data!AD65</f>
        <v>0</v>
      </c>
    </row>
    <row r="112" spans="1:9" ht="20.149999999999999" customHeight="1">
      <c r="A112" s="23">
        <v>11</v>
      </c>
      <c r="B112" s="14" t="s">
        <v>445</v>
      </c>
      <c r="C112" s="14">
        <f>data!X66</f>
        <v>85512</v>
      </c>
      <c r="D112" s="14">
        <f>data!Y66</f>
        <v>116221</v>
      </c>
      <c r="E112" s="14">
        <f>data!Z66</f>
        <v>0</v>
      </c>
      <c r="F112" s="14">
        <f>data!AA66</f>
        <v>0</v>
      </c>
      <c r="G112" s="14">
        <f>data!AB66</f>
        <v>307657</v>
      </c>
      <c r="H112" s="14">
        <f>data!AC66</f>
        <v>12941</v>
      </c>
      <c r="I112" s="14">
        <f>data!AD66</f>
        <v>0</v>
      </c>
    </row>
    <row r="113" spans="1:9" ht="20.149999999999999" customHeight="1">
      <c r="A113" s="23">
        <v>12</v>
      </c>
      <c r="B113" s="14" t="s">
        <v>6</v>
      </c>
      <c r="C113" s="14">
        <f>data!X67</f>
        <v>6307</v>
      </c>
      <c r="D113" s="14">
        <f>data!Y67</f>
        <v>21406</v>
      </c>
      <c r="E113" s="14">
        <f>data!Z67</f>
        <v>0</v>
      </c>
      <c r="F113" s="14">
        <f>data!AA67</f>
        <v>0</v>
      </c>
      <c r="G113" s="14">
        <f>data!AB67</f>
        <v>7475</v>
      </c>
      <c r="H113" s="14">
        <f>data!AC67</f>
        <v>8318</v>
      </c>
      <c r="I113" s="14">
        <f>data!AD67</f>
        <v>0</v>
      </c>
    </row>
    <row r="114" spans="1:9" ht="20.149999999999999" customHeight="1">
      <c r="A114" s="23">
        <v>13</v>
      </c>
      <c r="B114" s="14" t="s">
        <v>474</v>
      </c>
      <c r="C114" s="14">
        <f>data!X68</f>
        <v>13409</v>
      </c>
      <c r="D114" s="14">
        <f>data!Y68</f>
        <v>407</v>
      </c>
      <c r="E114" s="14">
        <f>data!Z68</f>
        <v>0</v>
      </c>
      <c r="F114" s="14">
        <f>data!AA68</f>
        <v>0</v>
      </c>
      <c r="G114" s="14">
        <f>data!AB68</f>
        <v>34367</v>
      </c>
      <c r="H114" s="14">
        <f>data!AC68</f>
        <v>0</v>
      </c>
      <c r="I114" s="14">
        <f>data!AD68</f>
        <v>0</v>
      </c>
    </row>
    <row r="115" spans="1:9" ht="20.149999999999999" customHeight="1">
      <c r="A115" s="23">
        <v>14</v>
      </c>
      <c r="B115" s="14" t="s">
        <v>241</v>
      </c>
      <c r="C115" s="14">
        <f>data!X69</f>
        <v>3907</v>
      </c>
      <c r="D115" s="14">
        <f>data!Y69</f>
        <v>13244</v>
      </c>
      <c r="E115" s="14">
        <f>data!Z69</f>
        <v>0</v>
      </c>
      <c r="F115" s="14">
        <f>data!AA69</f>
        <v>0</v>
      </c>
      <c r="G115" s="14">
        <f>data!AB69</f>
        <v>3150</v>
      </c>
      <c r="H115" s="14">
        <f>data!AC69</f>
        <v>2234</v>
      </c>
      <c r="I115" s="14">
        <f>data!AD69</f>
        <v>0</v>
      </c>
    </row>
    <row r="116" spans="1:9" ht="20.149999999999999" customHeight="1">
      <c r="A116" s="23">
        <v>15</v>
      </c>
      <c r="B116" s="14" t="s">
        <v>242</v>
      </c>
      <c r="C116" s="14">
        <f>-data!X70</f>
        <v>0</v>
      </c>
      <c r="D116" s="14">
        <f>-data!Y70</f>
        <v>0</v>
      </c>
      <c r="E116" s="14">
        <f>-data!Z70</f>
        <v>0</v>
      </c>
      <c r="F116" s="14">
        <f>-data!AA70</f>
        <v>0</v>
      </c>
      <c r="G116" s="14">
        <f>-data!AB70</f>
        <v>0</v>
      </c>
      <c r="H116" s="14">
        <f>-data!AC70</f>
        <v>0</v>
      </c>
      <c r="I116" s="14">
        <f>-data!AD70</f>
        <v>0</v>
      </c>
    </row>
    <row r="117" spans="1:9" ht="20.149999999999999" customHeight="1">
      <c r="A117" s="23">
        <v>16</v>
      </c>
      <c r="B117" s="48" t="s">
        <v>1180</v>
      </c>
      <c r="C117" s="14">
        <f>data!X71</f>
        <v>178501</v>
      </c>
      <c r="D117" s="14">
        <f>data!Y71</f>
        <v>386440</v>
      </c>
      <c r="E117" s="14">
        <f>data!Z71</f>
        <v>0</v>
      </c>
      <c r="F117" s="14">
        <f>data!AA71</f>
        <v>0</v>
      </c>
      <c r="G117" s="14">
        <f>data!AB71</f>
        <v>915571</v>
      </c>
      <c r="H117" s="14">
        <f>data!AC71</f>
        <v>227638</v>
      </c>
      <c r="I117" s="14">
        <f>data!AD71</f>
        <v>0</v>
      </c>
    </row>
    <row r="118" spans="1:9" ht="20.149999999999999" customHeight="1">
      <c r="A118" s="23">
        <v>17</v>
      </c>
      <c r="B118" s="14" t="s">
        <v>244</v>
      </c>
      <c r="C118" s="211"/>
      <c r="D118" s="211"/>
      <c r="E118" s="211"/>
      <c r="F118" s="211"/>
      <c r="G118" s="211"/>
      <c r="H118" s="211"/>
      <c r="I118" s="211"/>
    </row>
    <row r="119" spans="1:9" ht="20.149999999999999" customHeight="1">
      <c r="A119" s="23">
        <v>18</v>
      </c>
      <c r="B119" s="14" t="s">
        <v>1181</v>
      </c>
      <c r="C119" s="48">
        <f>+data!M689</f>
        <v>128822</v>
      </c>
      <c r="D119" s="48">
        <f>+data!M690</f>
        <v>417524</v>
      </c>
      <c r="E119" s="48">
        <f>+data!M691</f>
        <v>0</v>
      </c>
      <c r="F119" s="48">
        <f>+data!M692</f>
        <v>0</v>
      </c>
      <c r="G119" s="48">
        <f>+data!M693</f>
        <v>425662</v>
      </c>
      <c r="H119" s="48">
        <f>+data!M694</f>
        <v>122989</v>
      </c>
      <c r="I119" s="48">
        <f>+data!M695</f>
        <v>0</v>
      </c>
    </row>
    <row r="120" spans="1:9" ht="20.149999999999999" customHeight="1">
      <c r="A120" s="23">
        <v>19</v>
      </c>
      <c r="B120" s="48" t="s">
        <v>1182</v>
      </c>
      <c r="C120" s="14">
        <f>data!X73</f>
        <v>91079</v>
      </c>
      <c r="D120" s="14">
        <f>data!Y73</f>
        <v>308775</v>
      </c>
      <c r="E120" s="14">
        <f>data!Z73</f>
        <v>0</v>
      </c>
      <c r="F120" s="14">
        <f>data!AA73</f>
        <v>0</v>
      </c>
      <c r="G120" s="14">
        <f>data!AB73</f>
        <v>1422941</v>
      </c>
      <c r="H120" s="14">
        <f>data!AC73</f>
        <v>393347</v>
      </c>
      <c r="I120" s="14">
        <f>data!AD73</f>
        <v>0</v>
      </c>
    </row>
    <row r="121" spans="1:9" ht="20.149999999999999" customHeight="1">
      <c r="A121" s="23">
        <v>20</v>
      </c>
      <c r="B121" s="48" t="s">
        <v>1183</v>
      </c>
      <c r="C121" s="14">
        <f>data!X74</f>
        <v>781027</v>
      </c>
      <c r="D121" s="14">
        <f>data!Y74</f>
        <v>2647820</v>
      </c>
      <c r="E121" s="14">
        <f>data!Z74</f>
        <v>0</v>
      </c>
      <c r="F121" s="14">
        <f>data!AA74</f>
        <v>0</v>
      </c>
      <c r="G121" s="14">
        <f>data!AB74</f>
        <v>1532270</v>
      </c>
      <c r="H121" s="14">
        <f>data!AC74</f>
        <v>227435</v>
      </c>
      <c r="I121" s="14">
        <f>data!AD74</f>
        <v>0</v>
      </c>
    </row>
    <row r="122" spans="1:9" ht="20.149999999999999" customHeight="1">
      <c r="A122" s="23">
        <v>21</v>
      </c>
      <c r="B122" s="48" t="s">
        <v>1184</v>
      </c>
      <c r="C122" s="14">
        <f>data!X75</f>
        <v>872106</v>
      </c>
      <c r="D122" s="14">
        <f>data!Y75</f>
        <v>2956595</v>
      </c>
      <c r="E122" s="14">
        <f>data!Z75</f>
        <v>0</v>
      </c>
      <c r="F122" s="14">
        <f>data!AA75</f>
        <v>0</v>
      </c>
      <c r="G122" s="14">
        <f>data!AB75</f>
        <v>2955211</v>
      </c>
      <c r="H122" s="14">
        <f>data!AC75</f>
        <v>620782</v>
      </c>
      <c r="I122" s="14">
        <f>data!AD75</f>
        <v>0</v>
      </c>
    </row>
    <row r="123" spans="1:9" ht="20.149999999999999" customHeight="1">
      <c r="A123" s="23" t="s">
        <v>1185</v>
      </c>
      <c r="B123" s="60"/>
      <c r="C123" s="211"/>
      <c r="D123" s="211"/>
      <c r="E123" s="211"/>
      <c r="F123" s="211"/>
      <c r="G123" s="211"/>
      <c r="H123" s="211"/>
      <c r="I123" s="211"/>
    </row>
    <row r="124" spans="1:9" ht="20.149999999999999" customHeight="1">
      <c r="A124" s="23">
        <v>22</v>
      </c>
      <c r="B124" s="14" t="s">
        <v>1186</v>
      </c>
      <c r="C124" s="14">
        <f>data!X76</f>
        <v>325</v>
      </c>
      <c r="D124" s="14">
        <f>data!Y76</f>
        <v>1103</v>
      </c>
      <c r="E124" s="14">
        <f>data!Z76</f>
        <v>0</v>
      </c>
      <c r="F124" s="14">
        <f>data!AA76</f>
        <v>0</v>
      </c>
      <c r="G124" s="14">
        <f>data!AB76</f>
        <v>385.2</v>
      </c>
      <c r="H124" s="14">
        <f>data!AC76</f>
        <v>428.6</v>
      </c>
      <c r="I124" s="14">
        <f>data!AD76</f>
        <v>0</v>
      </c>
    </row>
    <row r="125" spans="1:9" ht="20.149999999999999" customHeight="1">
      <c r="A125" s="23">
        <v>23</v>
      </c>
      <c r="B125" s="14" t="s">
        <v>1187</v>
      </c>
      <c r="C125" s="14">
        <f>data!X77</f>
        <v>0</v>
      </c>
      <c r="D125" s="14">
        <f>data!Y77</f>
        <v>0</v>
      </c>
      <c r="E125" s="14">
        <f>data!Z77</f>
        <v>0</v>
      </c>
      <c r="F125" s="14">
        <f>data!AA77</f>
        <v>0</v>
      </c>
      <c r="G125" s="14">
        <f>data!AB77</f>
        <v>0</v>
      </c>
      <c r="H125" s="14">
        <f>data!AC77</f>
        <v>0</v>
      </c>
      <c r="I125" s="14">
        <f>data!AD77</f>
        <v>0</v>
      </c>
    </row>
    <row r="126" spans="1:9" ht="20.149999999999999" customHeight="1">
      <c r="A126" s="23">
        <v>24</v>
      </c>
      <c r="B126" s="14" t="s">
        <v>1188</v>
      </c>
      <c r="C126" s="14">
        <f>data!X78</f>
        <v>96</v>
      </c>
      <c r="D126" s="14">
        <f>data!Y78</f>
        <v>326</v>
      </c>
      <c r="E126" s="14">
        <f>data!Z78</f>
        <v>0</v>
      </c>
      <c r="F126" s="14">
        <f>data!AA78</f>
        <v>0</v>
      </c>
      <c r="G126" s="14">
        <f>data!AB78</f>
        <v>113.74748039696394</v>
      </c>
      <c r="H126" s="14">
        <f>data!AC78</f>
        <v>126.56326609070288</v>
      </c>
      <c r="I126" s="14">
        <f>data!AD78</f>
        <v>0</v>
      </c>
    </row>
    <row r="127" spans="1:9" ht="20.149999999999999" customHeight="1">
      <c r="A127" s="23">
        <v>25</v>
      </c>
      <c r="B127" s="14" t="s">
        <v>1189</v>
      </c>
      <c r="C127" s="14">
        <f>data!X79</f>
        <v>881</v>
      </c>
      <c r="D127" s="14">
        <f>data!Y79</f>
        <v>2986</v>
      </c>
      <c r="E127" s="14">
        <f>data!Z79</f>
        <v>0</v>
      </c>
      <c r="F127" s="14">
        <f>data!AA79</f>
        <v>0</v>
      </c>
      <c r="G127" s="14">
        <f>data!AB79</f>
        <v>0</v>
      </c>
      <c r="H127" s="14">
        <f>data!AC79</f>
        <v>234</v>
      </c>
      <c r="I127" s="14">
        <f>data!AD79</f>
        <v>0</v>
      </c>
    </row>
    <row r="128" spans="1:9" ht="20.149999999999999" customHeight="1">
      <c r="A128" s="23">
        <v>26</v>
      </c>
      <c r="B128" s="14" t="s">
        <v>252</v>
      </c>
      <c r="C128" s="26">
        <f>data!X80</f>
        <v>0</v>
      </c>
      <c r="D128" s="26">
        <f>data!Y80</f>
        <v>0</v>
      </c>
      <c r="E128" s="26">
        <f>data!Z80</f>
        <v>0</v>
      </c>
      <c r="F128" s="26">
        <f>data!AA80</f>
        <v>0</v>
      </c>
      <c r="G128" s="26">
        <f>data!AB80</f>
        <v>0</v>
      </c>
      <c r="H128" s="26">
        <f>data!AC80</f>
        <v>0</v>
      </c>
      <c r="I128" s="26">
        <f>data!AD80</f>
        <v>0</v>
      </c>
    </row>
    <row r="129" spans="1:9" ht="20.149999999999999" customHeight="1">
      <c r="A129" s="4" t="s">
        <v>1173</v>
      </c>
      <c r="B129" s="5"/>
      <c r="C129" s="5"/>
      <c r="D129" s="6"/>
      <c r="E129" s="5"/>
      <c r="F129" s="5"/>
      <c r="G129" s="5"/>
      <c r="H129" s="5"/>
      <c r="I129" s="4"/>
    </row>
    <row r="130" spans="1:9" ht="20.149999999999999" customHeight="1">
      <c r="A130" s="77"/>
      <c r="B130" s="77"/>
      <c r="C130" s="77"/>
      <c r="D130" s="45"/>
      <c r="E130" s="77"/>
      <c r="F130" s="77"/>
      <c r="G130" s="77"/>
      <c r="H130" s="77"/>
      <c r="I130" s="168" t="s">
        <v>1203</v>
      </c>
    </row>
    <row r="131" spans="1:9" ht="20.149999999999999" customHeight="1">
      <c r="A131" s="45"/>
      <c r="B131" s="77"/>
      <c r="C131" s="77"/>
      <c r="D131" s="77"/>
      <c r="E131" s="77"/>
      <c r="F131" s="77"/>
      <c r="G131" s="77"/>
      <c r="H131" s="77"/>
      <c r="I131" s="77"/>
    </row>
    <row r="132" spans="1:9" ht="20.149999999999999" customHeight="1">
      <c r="A132" s="79" t="str">
        <f>"HOSPITAL NAME: "&amp;data!C84</f>
        <v>HOSPITAL NAME: Columbia County Public Hospital District No. 1</v>
      </c>
      <c r="B132" s="77"/>
      <c r="C132" s="77"/>
      <c r="D132" s="77"/>
      <c r="E132" s="77"/>
      <c r="F132" s="77"/>
      <c r="G132" s="80"/>
      <c r="H132" s="79" t="str">
        <f>"FYE: "&amp;data!C82</f>
        <v>FYE: 12/31/2019</v>
      </c>
    </row>
    <row r="133" spans="1:9" ht="20.149999999999999" customHeight="1">
      <c r="A133" s="23">
        <v>1</v>
      </c>
      <c r="B133" s="14" t="s">
        <v>209</v>
      </c>
      <c r="C133" s="15" t="s">
        <v>38</v>
      </c>
      <c r="D133" s="15" t="s">
        <v>39</v>
      </c>
      <c r="E133" s="15" t="s">
        <v>40</v>
      </c>
      <c r="F133" s="15" t="s">
        <v>41</v>
      </c>
      <c r="G133" s="15" t="s">
        <v>42</v>
      </c>
      <c r="H133" s="15" t="s">
        <v>43</v>
      </c>
      <c r="I133" s="15" t="s">
        <v>44</v>
      </c>
    </row>
    <row r="134" spans="1:9" ht="20.149999999999999" customHeight="1">
      <c r="A134" s="81">
        <v>2</v>
      </c>
      <c r="B134" s="17" t="s">
        <v>1175</v>
      </c>
      <c r="C134" s="18" t="s">
        <v>96</v>
      </c>
      <c r="D134" s="18" t="s">
        <v>97</v>
      </c>
      <c r="E134" s="18" t="s">
        <v>118</v>
      </c>
      <c r="F134" s="25"/>
      <c r="G134" s="18" t="s">
        <v>1204</v>
      </c>
      <c r="H134" s="25"/>
      <c r="I134" s="18" t="s">
        <v>122</v>
      </c>
    </row>
    <row r="135" spans="1:9" ht="20.149999999999999" customHeight="1">
      <c r="A135" s="82"/>
      <c r="B135" s="83"/>
      <c r="C135" s="18" t="s">
        <v>172</v>
      </c>
      <c r="D135" s="18" t="s">
        <v>179</v>
      </c>
      <c r="E135" s="18" t="s">
        <v>171</v>
      </c>
      <c r="F135" s="18" t="s">
        <v>119</v>
      </c>
      <c r="G135" s="18" t="s">
        <v>180</v>
      </c>
      <c r="H135" s="18" t="s">
        <v>121</v>
      </c>
      <c r="I135" s="18" t="s">
        <v>172</v>
      </c>
    </row>
    <row r="136" spans="1:9" ht="20.149999999999999" customHeight="1">
      <c r="A136" s="23">
        <v>3</v>
      </c>
      <c r="B136" s="14" t="s">
        <v>1179</v>
      </c>
      <c r="C136" s="15" t="s">
        <v>226</v>
      </c>
      <c r="D136" s="15" t="s">
        <v>228</v>
      </c>
      <c r="E136" s="15" t="s">
        <v>228</v>
      </c>
      <c r="F136" s="15" t="s">
        <v>229</v>
      </c>
      <c r="G136" s="89" t="s">
        <v>1205</v>
      </c>
      <c r="H136" s="15" t="s">
        <v>228</v>
      </c>
      <c r="I136" s="15" t="s">
        <v>226</v>
      </c>
    </row>
    <row r="137" spans="1:9" ht="20.149999999999999" customHeight="1">
      <c r="A137" s="23">
        <v>4</v>
      </c>
      <c r="B137" s="14" t="s">
        <v>233</v>
      </c>
      <c r="C137" s="14">
        <f>data!AE59</f>
        <v>26840</v>
      </c>
      <c r="D137" s="14">
        <f>data!AF59</f>
        <v>0</v>
      </c>
      <c r="E137" s="14">
        <f>data!AG59</f>
        <v>1982</v>
      </c>
      <c r="F137" s="14">
        <f>data!AH59</f>
        <v>0</v>
      </c>
      <c r="G137" s="14">
        <f>data!AI59</f>
        <v>0</v>
      </c>
      <c r="H137" s="14">
        <f>data!AJ59</f>
        <v>13825</v>
      </c>
      <c r="I137" s="14">
        <f>data!AK59</f>
        <v>7091</v>
      </c>
    </row>
    <row r="138" spans="1:9" ht="20.149999999999999" customHeight="1">
      <c r="A138" s="23">
        <v>5</v>
      </c>
      <c r="B138" s="14" t="s">
        <v>234</v>
      </c>
      <c r="C138" s="26">
        <f>data!AE60</f>
        <v>7.9447644230769212</v>
      </c>
      <c r="D138" s="26">
        <f>data!AF60</f>
        <v>0</v>
      </c>
      <c r="E138" s="26">
        <f>data!AG60</f>
        <v>0.39</v>
      </c>
      <c r="F138" s="26">
        <f>data!AH60</f>
        <v>0</v>
      </c>
      <c r="G138" s="26">
        <f>data!AI60</f>
        <v>0</v>
      </c>
      <c r="H138" s="26">
        <f>data!AJ60</f>
        <v>22</v>
      </c>
      <c r="I138" s="26">
        <f>data!AK60</f>
        <v>1.9977067307692309</v>
      </c>
    </row>
    <row r="139" spans="1:9" ht="20.149999999999999" customHeight="1">
      <c r="A139" s="23">
        <v>6</v>
      </c>
      <c r="B139" s="14" t="s">
        <v>235</v>
      </c>
      <c r="C139" s="14">
        <f>data!AE61</f>
        <v>368941</v>
      </c>
      <c r="D139" s="14">
        <f>data!AF61</f>
        <v>0</v>
      </c>
      <c r="E139" s="14">
        <f>data!AG61</f>
        <v>38967</v>
      </c>
      <c r="F139" s="14">
        <f>data!AH61</f>
        <v>0</v>
      </c>
      <c r="G139" s="14">
        <f>data!AI61</f>
        <v>0</v>
      </c>
      <c r="H139" s="14">
        <f>data!AJ61</f>
        <v>1824080</v>
      </c>
      <c r="I139" s="14">
        <f>data!AK61</f>
        <v>238830</v>
      </c>
    </row>
    <row r="140" spans="1:9" ht="20.149999999999999" customHeight="1">
      <c r="A140" s="23">
        <v>7</v>
      </c>
      <c r="B140" s="14" t="s">
        <v>3</v>
      </c>
      <c r="C140" s="14">
        <f>data!AE62</f>
        <v>70960</v>
      </c>
      <c r="D140" s="14">
        <f>data!AF62</f>
        <v>0</v>
      </c>
      <c r="E140" s="14">
        <f>data!AG62</f>
        <v>7495</v>
      </c>
      <c r="F140" s="14">
        <f>data!AH62</f>
        <v>0</v>
      </c>
      <c r="G140" s="14">
        <f>data!AI62</f>
        <v>0</v>
      </c>
      <c r="H140" s="14">
        <f>data!AJ62</f>
        <v>350832</v>
      </c>
      <c r="I140" s="14">
        <f>data!AK62</f>
        <v>45935</v>
      </c>
    </row>
    <row r="141" spans="1:9" ht="20.149999999999999" customHeight="1">
      <c r="A141" s="23">
        <v>8</v>
      </c>
      <c r="B141" s="14" t="s">
        <v>236</v>
      </c>
      <c r="C141" s="14">
        <f>data!AE63</f>
        <v>0</v>
      </c>
      <c r="D141" s="14">
        <f>data!AF63</f>
        <v>0</v>
      </c>
      <c r="E141" s="14">
        <f>data!AG63</f>
        <v>715409</v>
      </c>
      <c r="F141" s="14">
        <f>data!AH63</f>
        <v>0</v>
      </c>
      <c r="G141" s="14">
        <f>data!AI63</f>
        <v>0</v>
      </c>
      <c r="H141" s="14">
        <f>data!AJ63</f>
        <v>166268</v>
      </c>
      <c r="I141" s="14">
        <f>data!AK63</f>
        <v>0</v>
      </c>
    </row>
    <row r="142" spans="1:9" ht="20.149999999999999" customHeight="1">
      <c r="A142" s="23">
        <v>9</v>
      </c>
      <c r="B142" s="14" t="s">
        <v>237</v>
      </c>
      <c r="C142" s="14">
        <f>data!AE64</f>
        <v>26762</v>
      </c>
      <c r="D142" s="14">
        <f>data!AF64</f>
        <v>0</v>
      </c>
      <c r="E142" s="14">
        <f>data!AG64</f>
        <v>32555</v>
      </c>
      <c r="F142" s="14">
        <f>data!AH64</f>
        <v>0</v>
      </c>
      <c r="G142" s="14">
        <f>data!AI64</f>
        <v>0</v>
      </c>
      <c r="H142" s="14">
        <f>data!AJ64</f>
        <v>81315</v>
      </c>
      <c r="I142" s="14">
        <f>data!AK64</f>
        <v>1141</v>
      </c>
    </row>
    <row r="143" spans="1:9" ht="20.149999999999999" customHeight="1">
      <c r="A143" s="23">
        <v>10</v>
      </c>
      <c r="B143" s="14" t="s">
        <v>444</v>
      </c>
      <c r="C143" s="14">
        <f>data!AE65</f>
        <v>0</v>
      </c>
      <c r="D143" s="14">
        <f>data!AF65</f>
        <v>0</v>
      </c>
      <c r="E143" s="14">
        <f>data!AG65</f>
        <v>0</v>
      </c>
      <c r="F143" s="14">
        <f>data!AH65</f>
        <v>0</v>
      </c>
      <c r="G143" s="14">
        <f>data!AI65</f>
        <v>0</v>
      </c>
      <c r="H143" s="14">
        <f>data!AJ65</f>
        <v>5898</v>
      </c>
      <c r="I143" s="14">
        <f>data!AK65</f>
        <v>0</v>
      </c>
    </row>
    <row r="144" spans="1:9" ht="20.149999999999999" customHeight="1">
      <c r="A144" s="23">
        <v>11</v>
      </c>
      <c r="B144" s="14" t="s">
        <v>445</v>
      </c>
      <c r="C144" s="14">
        <f>data!AE66</f>
        <v>642698</v>
      </c>
      <c r="D144" s="14">
        <f>data!AF66</f>
        <v>0</v>
      </c>
      <c r="E144" s="14">
        <f>data!AG66</f>
        <v>56661</v>
      </c>
      <c r="F144" s="14">
        <f>data!AH66</f>
        <v>0</v>
      </c>
      <c r="G144" s="14">
        <f>data!AI66</f>
        <v>0</v>
      </c>
      <c r="H144" s="14">
        <f>data!AJ66</f>
        <v>184979</v>
      </c>
      <c r="I144" s="14">
        <f>data!AK66</f>
        <v>10204</v>
      </c>
    </row>
    <row r="145" spans="1:9" ht="20.149999999999999" customHeight="1">
      <c r="A145" s="23">
        <v>12</v>
      </c>
      <c r="B145" s="14" t="s">
        <v>6</v>
      </c>
      <c r="C145" s="14">
        <f>data!AE67</f>
        <v>92898</v>
      </c>
      <c r="D145" s="14">
        <f>data!AF67</f>
        <v>0</v>
      </c>
      <c r="E145" s="14">
        <f>data!AG67</f>
        <v>30822</v>
      </c>
      <c r="F145" s="14">
        <f>data!AH67</f>
        <v>0</v>
      </c>
      <c r="G145" s="14">
        <f>data!AI67</f>
        <v>0</v>
      </c>
      <c r="H145" s="14">
        <f>data!AJ67</f>
        <v>80101</v>
      </c>
      <c r="I145" s="14">
        <f>data!AK67</f>
        <v>3503</v>
      </c>
    </row>
    <row r="146" spans="1:9" ht="20.149999999999999" customHeight="1">
      <c r="A146" s="23">
        <v>13</v>
      </c>
      <c r="B146" s="14" t="s">
        <v>474</v>
      </c>
      <c r="C146" s="14">
        <f>data!AE68</f>
        <v>504</v>
      </c>
      <c r="D146" s="14">
        <f>data!AF68</f>
        <v>0</v>
      </c>
      <c r="E146" s="14">
        <f>data!AG68</f>
        <v>2367</v>
      </c>
      <c r="F146" s="14">
        <f>data!AH68</f>
        <v>0</v>
      </c>
      <c r="G146" s="14">
        <f>data!AI68</f>
        <v>0</v>
      </c>
      <c r="H146" s="14">
        <f>data!AJ68</f>
        <v>6809</v>
      </c>
      <c r="I146" s="14">
        <f>data!AK68</f>
        <v>0</v>
      </c>
    </row>
    <row r="147" spans="1:9" ht="20.149999999999999" customHeight="1">
      <c r="A147" s="23">
        <v>14</v>
      </c>
      <c r="B147" s="14" t="s">
        <v>241</v>
      </c>
      <c r="C147" s="14">
        <f>data!AE69</f>
        <v>10788</v>
      </c>
      <c r="D147" s="14">
        <f>data!AF69</f>
        <v>0</v>
      </c>
      <c r="E147" s="14">
        <f>data!AG69</f>
        <v>12498</v>
      </c>
      <c r="F147" s="14">
        <f>data!AH69</f>
        <v>0</v>
      </c>
      <c r="G147" s="14">
        <f>data!AI69</f>
        <v>0</v>
      </c>
      <c r="H147" s="14">
        <f>data!AJ69</f>
        <v>41186</v>
      </c>
      <c r="I147" s="14">
        <f>data!AK69</f>
        <v>3815</v>
      </c>
    </row>
    <row r="148" spans="1:9" ht="20.149999999999999" customHeight="1">
      <c r="A148" s="23">
        <v>15</v>
      </c>
      <c r="B148" s="14" t="s">
        <v>242</v>
      </c>
      <c r="C148" s="14">
        <f>-data!AE70</f>
        <v>0</v>
      </c>
      <c r="D148" s="14">
        <f>-data!AF70</f>
        <v>0</v>
      </c>
      <c r="E148" s="14">
        <f>-data!AG70</f>
        <v>0</v>
      </c>
      <c r="F148" s="14">
        <f>-data!AH70</f>
        <v>0</v>
      </c>
      <c r="G148" s="14">
        <f>-data!AI70</f>
        <v>0</v>
      </c>
      <c r="H148" s="14">
        <f>-data!AJ70</f>
        <v>0</v>
      </c>
      <c r="I148" s="14">
        <f>-data!AK70</f>
        <v>0</v>
      </c>
    </row>
    <row r="149" spans="1:9" ht="20.149999999999999" customHeight="1">
      <c r="A149" s="23">
        <v>16</v>
      </c>
      <c r="B149" s="48" t="s">
        <v>1180</v>
      </c>
      <c r="C149" s="14">
        <f>data!AE71</f>
        <v>1213551</v>
      </c>
      <c r="D149" s="14">
        <f>data!AF71</f>
        <v>0</v>
      </c>
      <c r="E149" s="14">
        <f>data!AG71</f>
        <v>896774</v>
      </c>
      <c r="F149" s="14">
        <f>data!AH71</f>
        <v>0</v>
      </c>
      <c r="G149" s="14">
        <f>data!AI71</f>
        <v>0</v>
      </c>
      <c r="H149" s="14">
        <f>data!AJ71</f>
        <v>2741468</v>
      </c>
      <c r="I149" s="14">
        <f>data!AK71</f>
        <v>303428</v>
      </c>
    </row>
    <row r="150" spans="1:9" ht="20.149999999999999" customHeight="1">
      <c r="A150" s="23">
        <v>17</v>
      </c>
      <c r="B150" s="14" t="s">
        <v>244</v>
      </c>
      <c r="C150" s="211"/>
      <c r="D150" s="211"/>
      <c r="E150" s="211"/>
      <c r="F150" s="211"/>
      <c r="G150" s="211"/>
      <c r="H150" s="211"/>
      <c r="I150" s="211"/>
    </row>
    <row r="151" spans="1:9" ht="20.149999999999999" customHeight="1">
      <c r="A151" s="23">
        <v>18</v>
      </c>
      <c r="B151" s="14" t="s">
        <v>1181</v>
      </c>
      <c r="C151" s="48">
        <f>+data!M696</f>
        <v>845210</v>
      </c>
      <c r="D151" s="48">
        <f>+data!M697</f>
        <v>0</v>
      </c>
      <c r="E151" s="48">
        <f>+data!M698</f>
        <v>597110</v>
      </c>
      <c r="F151" s="48">
        <f>+data!M699</f>
        <v>0</v>
      </c>
      <c r="G151" s="48">
        <f>+data!M700</f>
        <v>0</v>
      </c>
      <c r="H151" s="48">
        <f>+data!M701</f>
        <v>1007297</v>
      </c>
      <c r="I151" s="48">
        <f>+data!M702</f>
        <v>151529</v>
      </c>
    </row>
    <row r="152" spans="1:9" ht="20.149999999999999" customHeight="1">
      <c r="A152" s="23">
        <v>19</v>
      </c>
      <c r="B152" s="48" t="s">
        <v>1182</v>
      </c>
      <c r="C152" s="14">
        <f>data!AE73</f>
        <v>528285</v>
      </c>
      <c r="D152" s="14">
        <f>data!AF73</f>
        <v>0</v>
      </c>
      <c r="E152" s="14">
        <f>data!AG73</f>
        <v>15924</v>
      </c>
      <c r="F152" s="14">
        <f>data!AH73</f>
        <v>0</v>
      </c>
      <c r="G152" s="14">
        <f>data!AI73</f>
        <v>0</v>
      </c>
      <c r="H152" s="14">
        <f>data!AJ73</f>
        <v>334465</v>
      </c>
      <c r="I152" s="14">
        <f>data!AK73</f>
        <v>535694</v>
      </c>
    </row>
    <row r="153" spans="1:9" ht="20.149999999999999" customHeight="1">
      <c r="A153" s="23">
        <v>20</v>
      </c>
      <c r="B153" s="48" t="s">
        <v>1183</v>
      </c>
      <c r="C153" s="14">
        <f>data!AE74</f>
        <v>2940056</v>
      </c>
      <c r="D153" s="14">
        <f>data!AF74</f>
        <v>0</v>
      </c>
      <c r="E153" s="14">
        <f>data!AG74</f>
        <v>4066331</v>
      </c>
      <c r="F153" s="14">
        <f>data!AH74</f>
        <v>0</v>
      </c>
      <c r="G153" s="14">
        <f>data!AI74</f>
        <v>0</v>
      </c>
      <c r="H153" s="14">
        <f>data!AJ74</f>
        <v>2935748</v>
      </c>
      <c r="I153" s="14">
        <f>data!AK74</f>
        <v>509556</v>
      </c>
    </row>
    <row r="154" spans="1:9" ht="20.149999999999999" customHeight="1">
      <c r="A154" s="23">
        <v>21</v>
      </c>
      <c r="B154" s="48" t="s">
        <v>1184</v>
      </c>
      <c r="C154" s="14">
        <f>data!AE75</f>
        <v>3468341</v>
      </c>
      <c r="D154" s="14">
        <f>data!AF75</f>
        <v>0</v>
      </c>
      <c r="E154" s="14">
        <f>data!AG75</f>
        <v>4082255</v>
      </c>
      <c r="F154" s="14">
        <f>data!AH75</f>
        <v>0</v>
      </c>
      <c r="G154" s="14">
        <f>data!AI75</f>
        <v>0</v>
      </c>
      <c r="H154" s="14">
        <f>data!AJ75</f>
        <v>3270213</v>
      </c>
      <c r="I154" s="14">
        <f>data!AK75</f>
        <v>1045250</v>
      </c>
    </row>
    <row r="155" spans="1:9" ht="20.149999999999999" customHeight="1">
      <c r="A155" s="23" t="s">
        <v>1185</v>
      </c>
      <c r="B155" s="60"/>
      <c r="C155" s="211"/>
      <c r="D155" s="211"/>
      <c r="E155" s="211"/>
      <c r="F155" s="211"/>
      <c r="G155" s="211"/>
      <c r="H155" s="211"/>
      <c r="I155" s="211"/>
    </row>
    <row r="156" spans="1:9" ht="20.149999999999999" customHeight="1">
      <c r="A156" s="23">
        <v>22</v>
      </c>
      <c r="B156" s="14" t="s">
        <v>1186</v>
      </c>
      <c r="C156" s="14">
        <f>data!AE76</f>
        <v>4786.9000000000005</v>
      </c>
      <c r="D156" s="14">
        <f>data!AF76</f>
        <v>0</v>
      </c>
      <c r="E156" s="14">
        <f>data!AG76</f>
        <v>1588.2000000000003</v>
      </c>
      <c r="F156" s="14">
        <f>data!AH76</f>
        <v>0</v>
      </c>
      <c r="G156" s="14">
        <f>data!AI76</f>
        <v>0</v>
      </c>
      <c r="H156" s="14">
        <f>data!AJ76</f>
        <v>4127.5</v>
      </c>
      <c r="I156" s="14">
        <f>data!AK76</f>
        <v>180.5</v>
      </c>
    </row>
    <row r="157" spans="1:9" ht="20.149999999999999" customHeight="1">
      <c r="A157" s="23">
        <v>23</v>
      </c>
      <c r="B157" s="14" t="s">
        <v>1187</v>
      </c>
      <c r="C157" s="14">
        <f>data!AE77</f>
        <v>0</v>
      </c>
      <c r="D157" s="14">
        <f>data!AF77</f>
        <v>0</v>
      </c>
      <c r="E157" s="14">
        <f>data!AG77</f>
        <v>0</v>
      </c>
      <c r="F157" s="14">
        <f>data!AH77</f>
        <v>0</v>
      </c>
      <c r="G157" s="14">
        <f>data!AI77</f>
        <v>0</v>
      </c>
      <c r="H157" s="14">
        <f>data!AJ77</f>
        <v>0</v>
      </c>
      <c r="I157" s="14">
        <f>data!AK77</f>
        <v>0</v>
      </c>
    </row>
    <row r="158" spans="1:9" ht="20.149999999999999" customHeight="1">
      <c r="A158" s="23">
        <v>24</v>
      </c>
      <c r="B158" s="14" t="s">
        <v>1188</v>
      </c>
      <c r="C158" s="14">
        <f>data!AE78</f>
        <v>1413.5457266672552</v>
      </c>
      <c r="D158" s="14">
        <f>data!AF78</f>
        <v>0</v>
      </c>
      <c r="E158" s="14">
        <f>data!AG78</f>
        <v>468.98688568654762</v>
      </c>
      <c r="F158" s="14">
        <f>data!AH78</f>
        <v>0</v>
      </c>
      <c r="G158" s="14">
        <f>data!AI78</f>
        <v>0</v>
      </c>
      <c r="H158" s="14">
        <f>data!AJ78</f>
        <v>1218.8284666107702</v>
      </c>
      <c r="I158" s="14">
        <f>data!AK78</f>
        <v>53.300675523499457</v>
      </c>
    </row>
    <row r="159" spans="1:9" ht="20.149999999999999" customHeight="1">
      <c r="A159" s="23">
        <v>25</v>
      </c>
      <c r="B159" s="14" t="s">
        <v>1189</v>
      </c>
      <c r="C159" s="14">
        <f>data!AE79</f>
        <v>12992</v>
      </c>
      <c r="D159" s="14">
        <f>data!AF79</f>
        <v>0</v>
      </c>
      <c r="E159" s="14">
        <f>data!AG79</f>
        <v>2402</v>
      </c>
      <c r="F159" s="14">
        <f>data!AH79</f>
        <v>0</v>
      </c>
      <c r="G159" s="14">
        <f>data!AI79</f>
        <v>0</v>
      </c>
      <c r="H159" s="14">
        <f>data!AJ79</f>
        <v>45</v>
      </c>
      <c r="I159" s="14">
        <f>data!AK79</f>
        <v>0</v>
      </c>
    </row>
    <row r="160" spans="1:9" ht="20.149999999999999" customHeight="1">
      <c r="A160" s="23">
        <v>26</v>
      </c>
      <c r="B160" s="14" t="s">
        <v>252</v>
      </c>
      <c r="C160" s="26">
        <f>data!AE80</f>
        <v>0.01</v>
      </c>
      <c r="D160" s="26">
        <f>data!AF80</f>
        <v>0</v>
      </c>
      <c r="E160" s="26">
        <f>data!AG80</f>
        <v>0.34</v>
      </c>
      <c r="F160" s="26">
        <f>data!AH80</f>
        <v>0</v>
      </c>
      <c r="G160" s="26">
        <f>data!AI80</f>
        <v>0</v>
      </c>
      <c r="H160" s="26">
        <f>data!AJ80</f>
        <v>7.04</v>
      </c>
      <c r="I160" s="26">
        <f>data!AK80</f>
        <v>0</v>
      </c>
    </row>
    <row r="161" spans="1:9" ht="20.149999999999999" customHeight="1">
      <c r="A161" s="4" t="s">
        <v>1173</v>
      </c>
      <c r="B161" s="5"/>
      <c r="C161" s="5"/>
      <c r="D161" s="6"/>
      <c r="E161" s="5"/>
      <c r="F161" s="5"/>
      <c r="G161" s="5"/>
      <c r="H161" s="5"/>
      <c r="I161" s="4"/>
    </row>
    <row r="162" spans="1:9" ht="20.149999999999999" customHeight="1">
      <c r="A162" s="77"/>
      <c r="B162" s="77"/>
      <c r="C162" s="77"/>
      <c r="D162" s="45"/>
      <c r="E162" s="77"/>
      <c r="F162" s="77"/>
      <c r="G162" s="77"/>
      <c r="H162" s="77"/>
      <c r="I162" s="168" t="s">
        <v>1206</v>
      </c>
    </row>
    <row r="163" spans="1:9" ht="20.149999999999999" customHeight="1">
      <c r="A163" s="45"/>
      <c r="B163" s="77"/>
      <c r="C163" s="77"/>
      <c r="D163" s="77"/>
      <c r="E163" s="77"/>
      <c r="F163" s="77"/>
      <c r="G163" s="77"/>
      <c r="H163" s="77"/>
      <c r="I163" s="77"/>
    </row>
    <row r="164" spans="1:9" ht="20.149999999999999" customHeight="1">
      <c r="A164" s="79" t="str">
        <f>"HOSPITAL NAME: "&amp;data!C84</f>
        <v>HOSPITAL NAME: Columbia County Public Hospital District No. 1</v>
      </c>
      <c r="B164" s="77"/>
      <c r="C164" s="77"/>
      <c r="D164" s="77"/>
      <c r="E164" s="77"/>
      <c r="F164" s="77"/>
      <c r="G164" s="80"/>
      <c r="H164" s="79" t="str">
        <f>"FYE: "&amp;data!C82</f>
        <v>FYE: 12/31/2019</v>
      </c>
    </row>
    <row r="165" spans="1:9" ht="20.149999999999999" customHeight="1">
      <c r="A165" s="23">
        <v>1</v>
      </c>
      <c r="B165" s="14" t="s">
        <v>209</v>
      </c>
      <c r="C165" s="15" t="s">
        <v>45</v>
      </c>
      <c r="D165" s="15" t="s">
        <v>46</v>
      </c>
      <c r="E165" s="15" t="s">
        <v>47</v>
      </c>
      <c r="F165" s="15" t="s">
        <v>48</v>
      </c>
      <c r="G165" s="15" t="s">
        <v>49</v>
      </c>
      <c r="H165" s="15" t="s">
        <v>50</v>
      </c>
      <c r="I165" s="15" t="s">
        <v>51</v>
      </c>
    </row>
    <row r="166" spans="1:9" ht="20.149999999999999" customHeight="1">
      <c r="A166" s="81">
        <v>2</v>
      </c>
      <c r="B166" s="17" t="s">
        <v>1175</v>
      </c>
      <c r="C166" s="18" t="s">
        <v>123</v>
      </c>
      <c r="D166" s="18" t="s">
        <v>124</v>
      </c>
      <c r="E166" s="18" t="s">
        <v>110</v>
      </c>
      <c r="F166" s="18" t="s">
        <v>125</v>
      </c>
      <c r="G166" s="18" t="s">
        <v>1207</v>
      </c>
      <c r="H166" s="18" t="s">
        <v>127</v>
      </c>
      <c r="I166" s="18" t="s">
        <v>128</v>
      </c>
    </row>
    <row r="167" spans="1:9" ht="20.149999999999999" customHeight="1">
      <c r="A167" s="82"/>
      <c r="B167" s="83"/>
      <c r="C167" s="18" t="s">
        <v>172</v>
      </c>
      <c r="D167" s="18" t="s">
        <v>172</v>
      </c>
      <c r="E167" s="18" t="s">
        <v>1208</v>
      </c>
      <c r="F167" s="18" t="s">
        <v>182</v>
      </c>
      <c r="G167" s="18" t="s">
        <v>121</v>
      </c>
      <c r="H167" s="88" t="s">
        <v>1209</v>
      </c>
      <c r="I167" s="18" t="s">
        <v>169</v>
      </c>
    </row>
    <row r="168" spans="1:9" ht="20.149999999999999" customHeight="1">
      <c r="A168" s="23">
        <v>3</v>
      </c>
      <c r="B168" s="14" t="s">
        <v>1179</v>
      </c>
      <c r="C168" s="15" t="s">
        <v>226</v>
      </c>
      <c r="D168" s="15" t="s">
        <v>226</v>
      </c>
      <c r="E168" s="15" t="s">
        <v>217</v>
      </c>
      <c r="F168" s="15" t="s">
        <v>227</v>
      </c>
      <c r="G168" s="15" t="s">
        <v>228</v>
      </c>
      <c r="H168" s="15" t="s">
        <v>229</v>
      </c>
      <c r="I168" s="15" t="s">
        <v>228</v>
      </c>
    </row>
    <row r="169" spans="1:9" ht="20.149999999999999" customHeight="1">
      <c r="A169" s="23">
        <v>4</v>
      </c>
      <c r="B169" s="14" t="s">
        <v>233</v>
      </c>
      <c r="C169" s="14">
        <f>data!AL59</f>
        <v>544</v>
      </c>
      <c r="D169" s="14">
        <f>data!AM59</f>
        <v>0</v>
      </c>
      <c r="E169" s="14">
        <f>data!AN59</f>
        <v>0</v>
      </c>
      <c r="F169" s="14">
        <f>data!AO59</f>
        <v>1440</v>
      </c>
      <c r="G169" s="14">
        <f>data!AP59</f>
        <v>0</v>
      </c>
      <c r="H169" s="14">
        <f>data!AQ59</f>
        <v>0</v>
      </c>
      <c r="I169" s="14">
        <f>data!AR59</f>
        <v>0</v>
      </c>
    </row>
    <row r="170" spans="1:9" ht="20.149999999999999" customHeight="1">
      <c r="A170" s="23">
        <v>5</v>
      </c>
      <c r="B170" s="14" t="s">
        <v>234</v>
      </c>
      <c r="C170" s="26">
        <f>data!AL60</f>
        <v>0.75816826923076919</v>
      </c>
      <c r="D170" s="26">
        <f>data!AM60</f>
        <v>0</v>
      </c>
      <c r="E170" s="26">
        <f>data!AN60</f>
        <v>0</v>
      </c>
      <c r="F170" s="26">
        <f>data!AO60</f>
        <v>0.35</v>
      </c>
      <c r="G170" s="26">
        <f>data!AP60</f>
        <v>0</v>
      </c>
      <c r="H170" s="26">
        <f>data!AQ60</f>
        <v>0</v>
      </c>
      <c r="I170" s="26">
        <f>data!AR60</f>
        <v>0</v>
      </c>
    </row>
    <row r="171" spans="1:9" ht="20.149999999999999" customHeight="1">
      <c r="A171" s="23">
        <v>6</v>
      </c>
      <c r="B171" s="14" t="s">
        <v>235</v>
      </c>
      <c r="C171" s="14">
        <f>data!AL61</f>
        <v>76912</v>
      </c>
      <c r="D171" s="14">
        <f>data!AM61</f>
        <v>0</v>
      </c>
      <c r="E171" s="14">
        <f>data!AN61</f>
        <v>0</v>
      </c>
      <c r="F171" s="14">
        <f>data!AO61</f>
        <v>23554</v>
      </c>
      <c r="G171" s="14">
        <f>data!AP61</f>
        <v>0</v>
      </c>
      <c r="H171" s="14">
        <f>data!AQ61</f>
        <v>0</v>
      </c>
      <c r="I171" s="14">
        <f>data!AR61</f>
        <v>0</v>
      </c>
    </row>
    <row r="172" spans="1:9" ht="20.149999999999999" customHeight="1">
      <c r="A172" s="23">
        <v>7</v>
      </c>
      <c r="B172" s="14" t="s">
        <v>3</v>
      </c>
      <c r="C172" s="14">
        <f>data!AL62</f>
        <v>14793</v>
      </c>
      <c r="D172" s="14">
        <f>data!AM62</f>
        <v>0</v>
      </c>
      <c r="E172" s="14">
        <f>data!AN62</f>
        <v>0</v>
      </c>
      <c r="F172" s="14">
        <f>data!AO62</f>
        <v>4530</v>
      </c>
      <c r="G172" s="14">
        <f>data!AP62</f>
        <v>0</v>
      </c>
      <c r="H172" s="14">
        <f>data!AQ62</f>
        <v>0</v>
      </c>
      <c r="I172" s="14">
        <f>data!AR62</f>
        <v>0</v>
      </c>
    </row>
    <row r="173" spans="1:9" ht="20.149999999999999" customHeight="1">
      <c r="A173" s="23">
        <v>8</v>
      </c>
      <c r="B173" s="14" t="s">
        <v>236</v>
      </c>
      <c r="C173" s="14">
        <f>data!AL63</f>
        <v>0</v>
      </c>
      <c r="D173" s="14">
        <f>data!AM63</f>
        <v>0</v>
      </c>
      <c r="E173" s="14">
        <f>data!AN63</f>
        <v>0</v>
      </c>
      <c r="F173" s="14">
        <f>data!AO63</f>
        <v>1099</v>
      </c>
      <c r="G173" s="14">
        <f>data!AP63</f>
        <v>0</v>
      </c>
      <c r="H173" s="14">
        <f>data!AQ63</f>
        <v>0</v>
      </c>
      <c r="I173" s="14">
        <f>data!AR63</f>
        <v>0</v>
      </c>
    </row>
    <row r="174" spans="1:9" ht="20.149999999999999" customHeight="1">
      <c r="A174" s="23">
        <v>9</v>
      </c>
      <c r="B174" s="14" t="s">
        <v>237</v>
      </c>
      <c r="C174" s="14">
        <f>data!AL64</f>
        <v>3014</v>
      </c>
      <c r="D174" s="14">
        <f>data!AM64</f>
        <v>0</v>
      </c>
      <c r="E174" s="14">
        <f>data!AN64</f>
        <v>0</v>
      </c>
      <c r="F174" s="14">
        <f>data!AO64</f>
        <v>1151</v>
      </c>
      <c r="G174" s="14">
        <f>data!AP64</f>
        <v>0</v>
      </c>
      <c r="H174" s="14">
        <f>data!AQ64</f>
        <v>0</v>
      </c>
      <c r="I174" s="14">
        <f>data!AR64</f>
        <v>0</v>
      </c>
    </row>
    <row r="175" spans="1:9" ht="20.149999999999999" customHeight="1">
      <c r="A175" s="23">
        <v>10</v>
      </c>
      <c r="B175" s="14" t="s">
        <v>444</v>
      </c>
      <c r="C175" s="14">
        <f>data!AL65</f>
        <v>0</v>
      </c>
      <c r="D175" s="14">
        <f>data!AM65</f>
        <v>0</v>
      </c>
      <c r="E175" s="14">
        <f>data!AN65</f>
        <v>0</v>
      </c>
      <c r="F175" s="14">
        <f>data!AO65</f>
        <v>31</v>
      </c>
      <c r="G175" s="14">
        <f>data!AP65</f>
        <v>0</v>
      </c>
      <c r="H175" s="14">
        <f>data!AQ65</f>
        <v>0</v>
      </c>
      <c r="I175" s="14">
        <f>data!AR65</f>
        <v>0</v>
      </c>
    </row>
    <row r="176" spans="1:9" ht="20.149999999999999" customHeight="1">
      <c r="A176" s="23">
        <v>11</v>
      </c>
      <c r="B176" s="14" t="s">
        <v>445</v>
      </c>
      <c r="C176" s="14">
        <f>data!AL66</f>
        <v>17643</v>
      </c>
      <c r="D176" s="14">
        <f>data!AM66</f>
        <v>0</v>
      </c>
      <c r="E176" s="14">
        <f>data!AN66</f>
        <v>0</v>
      </c>
      <c r="F176" s="14">
        <f>data!AO66</f>
        <v>4711</v>
      </c>
      <c r="G176" s="14">
        <f>data!AP66</f>
        <v>0</v>
      </c>
      <c r="H176" s="14">
        <f>data!AQ66</f>
        <v>0</v>
      </c>
      <c r="I176" s="14">
        <f>data!AR66</f>
        <v>0</v>
      </c>
    </row>
    <row r="177" spans="1:9" ht="20.149999999999999" customHeight="1">
      <c r="A177" s="23">
        <v>12</v>
      </c>
      <c r="B177" s="14" t="s">
        <v>6</v>
      </c>
      <c r="C177" s="14">
        <f>data!AL67</f>
        <v>2633</v>
      </c>
      <c r="D177" s="14">
        <f>data!AM67</f>
        <v>0</v>
      </c>
      <c r="E177" s="14">
        <f>data!AN67</f>
        <v>0</v>
      </c>
      <c r="F177" s="14">
        <f>data!AO67</f>
        <v>1320</v>
      </c>
      <c r="G177" s="14">
        <f>data!AP67</f>
        <v>0</v>
      </c>
      <c r="H177" s="14">
        <f>data!AQ67</f>
        <v>0</v>
      </c>
      <c r="I177" s="14">
        <f>data!AR67</f>
        <v>0</v>
      </c>
    </row>
    <row r="178" spans="1:9" ht="20.149999999999999" customHeight="1">
      <c r="A178" s="23">
        <v>13</v>
      </c>
      <c r="B178" s="14" t="s">
        <v>474</v>
      </c>
      <c r="C178" s="14">
        <f>data!AL68</f>
        <v>0</v>
      </c>
      <c r="D178" s="14">
        <f>data!AM68</f>
        <v>0</v>
      </c>
      <c r="E178" s="14">
        <f>data!AN68</f>
        <v>0</v>
      </c>
      <c r="F178" s="14">
        <f>data!AO68</f>
        <v>454</v>
      </c>
      <c r="G178" s="14">
        <f>data!AP68</f>
        <v>0</v>
      </c>
      <c r="H178" s="14">
        <f>data!AQ68</f>
        <v>0</v>
      </c>
      <c r="I178" s="14">
        <f>data!AR68</f>
        <v>0</v>
      </c>
    </row>
    <row r="179" spans="1:9" ht="20.149999999999999" customHeight="1">
      <c r="A179" s="23">
        <v>14</v>
      </c>
      <c r="B179" s="14" t="s">
        <v>241</v>
      </c>
      <c r="C179" s="14">
        <f>data!AL69</f>
        <v>2960</v>
      </c>
      <c r="D179" s="14">
        <f>data!AM69</f>
        <v>0</v>
      </c>
      <c r="E179" s="14">
        <f>data!AN69</f>
        <v>0</v>
      </c>
      <c r="F179" s="14">
        <f>data!AO69</f>
        <v>28</v>
      </c>
      <c r="G179" s="14">
        <f>data!AP69</f>
        <v>0</v>
      </c>
      <c r="H179" s="14">
        <f>data!AQ69</f>
        <v>0</v>
      </c>
      <c r="I179" s="14">
        <f>data!AR69</f>
        <v>0</v>
      </c>
    </row>
    <row r="180" spans="1:9" ht="20.149999999999999" customHeight="1">
      <c r="A180" s="23">
        <v>15</v>
      </c>
      <c r="B180" s="14" t="s">
        <v>242</v>
      </c>
      <c r="C180" s="14">
        <f>-data!AL70</f>
        <v>0</v>
      </c>
      <c r="D180" s="14">
        <f>-data!AM70</f>
        <v>0</v>
      </c>
      <c r="E180" s="14">
        <f>-data!AN70</f>
        <v>0</v>
      </c>
      <c r="F180" s="14">
        <f>-data!AO70</f>
        <v>0</v>
      </c>
      <c r="G180" s="14">
        <f>-data!AP70</f>
        <v>0</v>
      </c>
      <c r="H180" s="14">
        <f>-data!AQ70</f>
        <v>0</v>
      </c>
      <c r="I180" s="14">
        <f>-data!AR70</f>
        <v>0</v>
      </c>
    </row>
    <row r="181" spans="1:9" ht="20.149999999999999" customHeight="1">
      <c r="A181" s="23">
        <v>16</v>
      </c>
      <c r="B181" s="48" t="s">
        <v>1180</v>
      </c>
      <c r="C181" s="14">
        <f>data!AL71</f>
        <v>117955</v>
      </c>
      <c r="D181" s="14">
        <f>data!AM71</f>
        <v>0</v>
      </c>
      <c r="E181" s="14">
        <f>data!AN71</f>
        <v>0</v>
      </c>
      <c r="F181" s="14">
        <f>data!AO71</f>
        <v>36878</v>
      </c>
      <c r="G181" s="14">
        <f>data!AP71</f>
        <v>0</v>
      </c>
      <c r="H181" s="14">
        <f>data!AQ71</f>
        <v>0</v>
      </c>
      <c r="I181" s="14">
        <f>data!AR71</f>
        <v>0</v>
      </c>
    </row>
    <row r="182" spans="1:9" ht="20.149999999999999" customHeight="1">
      <c r="A182" s="23">
        <v>17</v>
      </c>
      <c r="B182" s="14" t="s">
        <v>244</v>
      </c>
      <c r="C182" s="211"/>
      <c r="D182" s="211"/>
      <c r="E182" s="211"/>
      <c r="F182" s="211"/>
      <c r="G182" s="211"/>
      <c r="H182" s="211"/>
      <c r="I182" s="211"/>
    </row>
    <row r="183" spans="1:9" ht="20.149999999999999" customHeight="1">
      <c r="A183" s="23">
        <v>18</v>
      </c>
      <c r="B183" s="14" t="s">
        <v>1181</v>
      </c>
      <c r="C183" s="48">
        <f>+data!M703</f>
        <v>41942</v>
      </c>
      <c r="D183" s="48">
        <f>+data!M704</f>
        <v>0</v>
      </c>
      <c r="E183" s="48">
        <f>+data!M705</f>
        <v>0</v>
      </c>
      <c r="F183" s="48">
        <f>+data!M706</f>
        <v>47787</v>
      </c>
      <c r="G183" s="48">
        <f>+data!M707</f>
        <v>0</v>
      </c>
      <c r="H183" s="48">
        <f>+data!M708</f>
        <v>0</v>
      </c>
      <c r="I183" s="48">
        <f>+data!M709</f>
        <v>0</v>
      </c>
    </row>
    <row r="184" spans="1:9" ht="20.149999999999999" customHeight="1">
      <c r="A184" s="23">
        <v>19</v>
      </c>
      <c r="B184" s="48" t="s">
        <v>1182</v>
      </c>
      <c r="C184" s="14">
        <f>data!AL73</f>
        <v>75009</v>
      </c>
      <c r="D184" s="14">
        <f>data!AM73</f>
        <v>0</v>
      </c>
      <c r="E184" s="14">
        <f>data!AN73</f>
        <v>0</v>
      </c>
      <c r="F184" s="14">
        <f>data!AO73</f>
        <v>0</v>
      </c>
      <c r="G184" s="14">
        <f>data!AP73</f>
        <v>0</v>
      </c>
      <c r="H184" s="14">
        <f>data!AQ73</f>
        <v>0</v>
      </c>
      <c r="I184" s="14">
        <f>data!AR73</f>
        <v>0</v>
      </c>
    </row>
    <row r="185" spans="1:9" ht="20.149999999999999" customHeight="1">
      <c r="A185" s="23">
        <v>20</v>
      </c>
      <c r="B185" s="48" t="s">
        <v>1183</v>
      </c>
      <c r="C185" s="14">
        <f>data!AL74</f>
        <v>109521</v>
      </c>
      <c r="D185" s="14">
        <f>data!AM74</f>
        <v>0</v>
      </c>
      <c r="E185" s="14">
        <f>data!AN74</f>
        <v>0</v>
      </c>
      <c r="F185" s="14">
        <f>data!AO74</f>
        <v>326572</v>
      </c>
      <c r="G185" s="14">
        <f>data!AP74</f>
        <v>0</v>
      </c>
      <c r="H185" s="14">
        <f>data!AQ74</f>
        <v>0</v>
      </c>
      <c r="I185" s="14">
        <f>data!AR74</f>
        <v>0</v>
      </c>
    </row>
    <row r="186" spans="1:9" ht="20.149999999999999" customHeight="1">
      <c r="A186" s="23">
        <v>21</v>
      </c>
      <c r="B186" s="48" t="s">
        <v>1184</v>
      </c>
      <c r="C186" s="14">
        <f>data!AL75</f>
        <v>184530</v>
      </c>
      <c r="D186" s="14">
        <f>data!AM75</f>
        <v>0</v>
      </c>
      <c r="E186" s="14">
        <f>data!AN75</f>
        <v>0</v>
      </c>
      <c r="F186" s="14">
        <f>data!AO75</f>
        <v>326572</v>
      </c>
      <c r="G186" s="14">
        <f>data!AP75</f>
        <v>0</v>
      </c>
      <c r="H186" s="14">
        <f>data!AQ75</f>
        <v>0</v>
      </c>
      <c r="I186" s="14">
        <f>data!AR75</f>
        <v>0</v>
      </c>
    </row>
    <row r="187" spans="1:9" ht="20.149999999999999" customHeight="1">
      <c r="A187" s="23" t="s">
        <v>1185</v>
      </c>
      <c r="B187" s="60"/>
      <c r="C187" s="211"/>
      <c r="D187" s="211"/>
      <c r="E187" s="211"/>
      <c r="F187" s="211"/>
      <c r="G187" s="211"/>
      <c r="H187" s="211"/>
      <c r="I187" s="211"/>
    </row>
    <row r="188" spans="1:9" ht="20.149999999999999" customHeight="1">
      <c r="A188" s="23">
        <v>22</v>
      </c>
      <c r="B188" s="14" t="s">
        <v>1186</v>
      </c>
      <c r="C188" s="14">
        <f>data!AL76</f>
        <v>135.69999999999999</v>
      </c>
      <c r="D188" s="14">
        <f>data!AM76</f>
        <v>0</v>
      </c>
      <c r="E188" s="14">
        <f>data!AN76</f>
        <v>0</v>
      </c>
      <c r="F188" s="14">
        <f>data!AO76</f>
        <v>68</v>
      </c>
      <c r="G188" s="14">
        <f>data!AP76</f>
        <v>0</v>
      </c>
      <c r="H188" s="14">
        <f>data!AQ76</f>
        <v>0</v>
      </c>
      <c r="I188" s="14">
        <f>data!AR76</f>
        <v>0</v>
      </c>
    </row>
    <row r="189" spans="1:9" ht="20.149999999999999" customHeight="1">
      <c r="A189" s="23">
        <v>23</v>
      </c>
      <c r="B189" s="14" t="s">
        <v>1187</v>
      </c>
      <c r="C189" s="14">
        <f>data!AL77</f>
        <v>0</v>
      </c>
      <c r="D189" s="14">
        <f>data!AM77</f>
        <v>0</v>
      </c>
      <c r="E189" s="14">
        <f>data!AN77</f>
        <v>0</v>
      </c>
      <c r="F189" s="14">
        <f>data!AO77</f>
        <v>177</v>
      </c>
      <c r="G189" s="14">
        <f>data!AP77</f>
        <v>0</v>
      </c>
      <c r="H189" s="14">
        <f>data!AQ77</f>
        <v>0</v>
      </c>
      <c r="I189" s="14">
        <f>data!AR77</f>
        <v>0</v>
      </c>
    </row>
    <row r="190" spans="1:9" ht="20.149999999999999" customHeight="1">
      <c r="A190" s="23">
        <v>24</v>
      </c>
      <c r="B190" s="14" t="s">
        <v>1188</v>
      </c>
      <c r="C190" s="14">
        <f>data!AL78</f>
        <v>40.071477388027006</v>
      </c>
      <c r="D190" s="14">
        <f>data!AM78</f>
        <v>0</v>
      </c>
      <c r="E190" s="14">
        <f>data!AN78</f>
        <v>0</v>
      </c>
      <c r="F190" s="14">
        <f>data!AO78</f>
        <v>20</v>
      </c>
      <c r="G190" s="14">
        <f>data!AP78</f>
        <v>0</v>
      </c>
      <c r="H190" s="14">
        <f>data!AQ78</f>
        <v>0</v>
      </c>
      <c r="I190" s="14">
        <f>data!AR78</f>
        <v>0</v>
      </c>
    </row>
    <row r="191" spans="1:9" ht="20.149999999999999" customHeight="1">
      <c r="A191" s="23">
        <v>25</v>
      </c>
      <c r="B191" s="14" t="s">
        <v>1189</v>
      </c>
      <c r="C191" s="14">
        <f>data!AL79</f>
        <v>0</v>
      </c>
      <c r="D191" s="14">
        <f>data!AM79</f>
        <v>0</v>
      </c>
      <c r="E191" s="14">
        <f>data!AN79</f>
        <v>0</v>
      </c>
      <c r="F191" s="14">
        <f>data!AO79</f>
        <v>561</v>
      </c>
      <c r="G191" s="14">
        <f>data!AP79</f>
        <v>0</v>
      </c>
      <c r="H191" s="14">
        <f>data!AQ79</f>
        <v>0</v>
      </c>
      <c r="I191" s="14">
        <f>data!AR79</f>
        <v>0</v>
      </c>
    </row>
    <row r="192" spans="1:9" ht="20.149999999999999" customHeight="1">
      <c r="A192" s="23">
        <v>26</v>
      </c>
      <c r="B192" s="14" t="s">
        <v>252</v>
      </c>
      <c r="C192" s="26">
        <f>data!AL80</f>
        <v>0</v>
      </c>
      <c r="D192" s="26">
        <f>data!AM80</f>
        <v>0</v>
      </c>
      <c r="E192" s="26">
        <f>data!AN80</f>
        <v>0</v>
      </c>
      <c r="F192" s="26">
        <f>data!AO80</f>
        <v>0.34</v>
      </c>
      <c r="G192" s="26">
        <f>data!AP80</f>
        <v>0</v>
      </c>
      <c r="H192" s="26">
        <f>data!AQ80</f>
        <v>0</v>
      </c>
      <c r="I192" s="26">
        <f>data!AR80</f>
        <v>0</v>
      </c>
    </row>
    <row r="193" spans="1:9" ht="20.149999999999999" customHeight="1">
      <c r="A193" s="4" t="s">
        <v>1173</v>
      </c>
      <c r="B193" s="5"/>
      <c r="C193" s="5"/>
      <c r="D193" s="6"/>
      <c r="E193" s="5"/>
      <c r="F193" s="5"/>
      <c r="G193" s="5"/>
      <c r="H193" s="5"/>
      <c r="I193" s="4"/>
    </row>
    <row r="194" spans="1:9" ht="20.149999999999999" customHeight="1">
      <c r="A194" s="77"/>
      <c r="B194" s="77"/>
      <c r="C194" s="77"/>
      <c r="D194" s="45"/>
      <c r="E194" s="77"/>
      <c r="F194" s="77"/>
      <c r="G194" s="77"/>
      <c r="H194" s="77"/>
      <c r="I194" s="168" t="s">
        <v>1210</v>
      </c>
    </row>
    <row r="195" spans="1:9" ht="20.149999999999999" customHeight="1">
      <c r="A195" s="45"/>
      <c r="B195" s="77"/>
      <c r="C195" s="77"/>
      <c r="D195" s="77"/>
      <c r="E195" s="77"/>
      <c r="F195" s="77"/>
      <c r="G195" s="77"/>
      <c r="H195" s="77"/>
      <c r="I195" s="77"/>
    </row>
    <row r="196" spans="1:9" ht="20.149999999999999" customHeight="1">
      <c r="A196" s="79" t="str">
        <f>"HOSPITAL NAME: "&amp;data!C84</f>
        <v>HOSPITAL NAME: Columbia County Public Hospital District No. 1</v>
      </c>
      <c r="B196" s="77"/>
      <c r="C196" s="77"/>
      <c r="D196" s="77"/>
      <c r="E196" s="77"/>
      <c r="F196" s="77"/>
      <c r="G196" s="80"/>
      <c r="H196" s="79" t="str">
        <f>"FYE: "&amp;data!C82</f>
        <v>FYE: 12/31/2019</v>
      </c>
    </row>
    <row r="197" spans="1:9" ht="20.149999999999999" customHeight="1">
      <c r="A197" s="23">
        <v>1</v>
      </c>
      <c r="B197" s="14" t="s">
        <v>209</v>
      </c>
      <c r="C197" s="15" t="s">
        <v>52</v>
      </c>
      <c r="D197" s="15" t="s">
        <v>53</v>
      </c>
      <c r="E197" s="15" t="s">
        <v>54</v>
      </c>
      <c r="F197" s="15" t="s">
        <v>55</v>
      </c>
      <c r="G197" s="15" t="s">
        <v>56</v>
      </c>
      <c r="H197" s="15" t="s">
        <v>57</v>
      </c>
      <c r="I197" s="15" t="s">
        <v>58</v>
      </c>
    </row>
    <row r="198" spans="1:9" ht="20.149999999999999" customHeight="1">
      <c r="A198" s="81">
        <v>2</v>
      </c>
      <c r="B198" s="17" t="s">
        <v>1175</v>
      </c>
      <c r="C198" s="25"/>
      <c r="D198" s="18" t="s">
        <v>130</v>
      </c>
      <c r="E198" s="18" t="s">
        <v>131</v>
      </c>
      <c r="F198" s="18" t="s">
        <v>132</v>
      </c>
      <c r="G198" s="18" t="s">
        <v>1211</v>
      </c>
      <c r="H198" s="18" t="s">
        <v>134</v>
      </c>
      <c r="I198" s="25"/>
    </row>
    <row r="199" spans="1:9" ht="20.149999999999999" customHeight="1">
      <c r="A199" s="82"/>
      <c r="B199" s="83"/>
      <c r="C199" s="18" t="s">
        <v>129</v>
      </c>
      <c r="D199" s="18" t="s">
        <v>1212</v>
      </c>
      <c r="E199" s="18" t="s">
        <v>1213</v>
      </c>
      <c r="F199" s="18" t="s">
        <v>186</v>
      </c>
      <c r="G199" s="18" t="s">
        <v>201</v>
      </c>
      <c r="H199" s="18" t="s">
        <v>188</v>
      </c>
      <c r="I199" s="18" t="s">
        <v>135</v>
      </c>
    </row>
    <row r="200" spans="1:9" ht="20.149999999999999" customHeight="1">
      <c r="A200" s="23">
        <v>3</v>
      </c>
      <c r="B200" s="14" t="s">
        <v>1179</v>
      </c>
      <c r="C200" s="15" t="s">
        <v>226</v>
      </c>
      <c r="D200" s="15" t="s">
        <v>1212</v>
      </c>
      <c r="E200" s="15" t="s">
        <v>228</v>
      </c>
      <c r="F200" s="212"/>
      <c r="G200" s="212"/>
      <c r="H200" s="212"/>
      <c r="I200" s="15" t="s">
        <v>231</v>
      </c>
    </row>
    <row r="201" spans="1:9" ht="20.149999999999999" customHeight="1">
      <c r="A201" s="23">
        <v>4</v>
      </c>
      <c r="B201" s="14" t="s">
        <v>233</v>
      </c>
      <c r="C201" s="14">
        <f>data!AS59</f>
        <v>0</v>
      </c>
      <c r="D201" s="14">
        <f>data!AT59</f>
        <v>0</v>
      </c>
      <c r="E201" s="14">
        <f>data!AU59</f>
        <v>0</v>
      </c>
      <c r="F201" s="212"/>
      <c r="G201" s="212"/>
      <c r="H201" s="212"/>
      <c r="I201" s="14">
        <f>data!AY59</f>
        <v>75678</v>
      </c>
    </row>
    <row r="202" spans="1:9" ht="20.149999999999999" customHeight="1">
      <c r="A202" s="23">
        <v>5</v>
      </c>
      <c r="B202" s="14" t="s">
        <v>234</v>
      </c>
      <c r="C202" s="26">
        <f>data!AS60</f>
        <v>0</v>
      </c>
      <c r="D202" s="26">
        <f>data!AT60</f>
        <v>0</v>
      </c>
      <c r="E202" s="26">
        <f>data!AU60</f>
        <v>0</v>
      </c>
      <c r="F202" s="26">
        <f>data!AV60</f>
        <v>1.17</v>
      </c>
      <c r="G202" s="26">
        <f>data!AW60</f>
        <v>0</v>
      </c>
      <c r="H202" s="26">
        <f>data!AX60</f>
        <v>0</v>
      </c>
      <c r="I202" s="26">
        <f>data!AY60</f>
        <v>18.495844711538464</v>
      </c>
    </row>
    <row r="203" spans="1:9" ht="20.149999999999999" customHeight="1">
      <c r="A203" s="23">
        <v>6</v>
      </c>
      <c r="B203" s="14" t="s">
        <v>235</v>
      </c>
      <c r="C203" s="14">
        <f>data!AS61</f>
        <v>0</v>
      </c>
      <c r="D203" s="14">
        <f>data!AT61</f>
        <v>0</v>
      </c>
      <c r="E203" s="14">
        <f>data!AU61</f>
        <v>0</v>
      </c>
      <c r="F203" s="14">
        <f>data!AV61</f>
        <v>102238</v>
      </c>
      <c r="G203" s="14">
        <f>data!AW61</f>
        <v>0</v>
      </c>
      <c r="H203" s="14">
        <f>data!AX61</f>
        <v>0</v>
      </c>
      <c r="I203" s="14">
        <f>data!AY61</f>
        <v>582162</v>
      </c>
    </row>
    <row r="204" spans="1:9" ht="20.149999999999999" customHeight="1">
      <c r="A204" s="23">
        <v>7</v>
      </c>
      <c r="B204" s="14" t="s">
        <v>3</v>
      </c>
      <c r="C204" s="14">
        <f>data!AS62</f>
        <v>0</v>
      </c>
      <c r="D204" s="14">
        <f>data!AT62</f>
        <v>0</v>
      </c>
      <c r="E204" s="14">
        <f>data!AU62</f>
        <v>0</v>
      </c>
      <c r="F204" s="14">
        <f>data!AV62</f>
        <v>19664</v>
      </c>
      <c r="G204" s="14">
        <f>data!AW62</f>
        <v>0</v>
      </c>
      <c r="H204" s="14">
        <f>data!AX62</f>
        <v>0</v>
      </c>
      <c r="I204" s="14">
        <f>data!AY62</f>
        <v>111969</v>
      </c>
    </row>
    <row r="205" spans="1:9" ht="20.149999999999999" customHeight="1">
      <c r="A205" s="23">
        <v>8</v>
      </c>
      <c r="B205" s="14" t="s">
        <v>236</v>
      </c>
      <c r="C205" s="14">
        <f>data!AS63</f>
        <v>0</v>
      </c>
      <c r="D205" s="14">
        <f>data!AT63</f>
        <v>0</v>
      </c>
      <c r="E205" s="14">
        <f>data!AU63</f>
        <v>0</v>
      </c>
      <c r="F205" s="14">
        <f>data!AV63</f>
        <v>0</v>
      </c>
      <c r="G205" s="14">
        <f>data!AW63</f>
        <v>0</v>
      </c>
      <c r="H205" s="14">
        <f>data!AX63</f>
        <v>0</v>
      </c>
      <c r="I205" s="14">
        <f>data!AY63</f>
        <v>0</v>
      </c>
    </row>
    <row r="206" spans="1:9" ht="20.149999999999999" customHeight="1">
      <c r="A206" s="23">
        <v>9</v>
      </c>
      <c r="B206" s="14" t="s">
        <v>237</v>
      </c>
      <c r="C206" s="14">
        <f>data!AS64</f>
        <v>0</v>
      </c>
      <c r="D206" s="14">
        <f>data!AT64</f>
        <v>0</v>
      </c>
      <c r="E206" s="14">
        <f>data!AU64</f>
        <v>0</v>
      </c>
      <c r="F206" s="14">
        <f>data!AV64</f>
        <v>62071</v>
      </c>
      <c r="G206" s="14">
        <f>data!AW64</f>
        <v>0</v>
      </c>
      <c r="H206" s="14">
        <f>data!AX64</f>
        <v>0</v>
      </c>
      <c r="I206" s="14">
        <f>data!AY64</f>
        <v>313413</v>
      </c>
    </row>
    <row r="207" spans="1:9" ht="20.149999999999999" customHeight="1">
      <c r="A207" s="23">
        <v>10</v>
      </c>
      <c r="B207" s="14" t="s">
        <v>444</v>
      </c>
      <c r="C207" s="14">
        <f>data!AS65</f>
        <v>0</v>
      </c>
      <c r="D207" s="14">
        <f>data!AT65</f>
        <v>0</v>
      </c>
      <c r="E207" s="14">
        <f>data!AU65</f>
        <v>0</v>
      </c>
      <c r="F207" s="14">
        <f>data!AV65</f>
        <v>480</v>
      </c>
      <c r="G207" s="14">
        <f>data!AW65</f>
        <v>0</v>
      </c>
      <c r="H207" s="14">
        <f>data!AX65</f>
        <v>0</v>
      </c>
      <c r="I207" s="14">
        <f>data!AY65</f>
        <v>0</v>
      </c>
    </row>
    <row r="208" spans="1:9" ht="20.149999999999999" customHeight="1">
      <c r="A208" s="23">
        <v>11</v>
      </c>
      <c r="B208" s="14" t="s">
        <v>445</v>
      </c>
      <c r="C208" s="14">
        <f>data!AS66</f>
        <v>0</v>
      </c>
      <c r="D208" s="14">
        <f>data!AT66</f>
        <v>0</v>
      </c>
      <c r="E208" s="14">
        <f>data!AU66</f>
        <v>0</v>
      </c>
      <c r="F208" s="14">
        <f>data!AV66</f>
        <v>324807</v>
      </c>
      <c r="G208" s="14">
        <f>data!AW66</f>
        <v>0</v>
      </c>
      <c r="H208" s="14">
        <f>data!AX66</f>
        <v>0</v>
      </c>
      <c r="I208" s="14">
        <f>data!AY66</f>
        <v>72296</v>
      </c>
    </row>
    <row r="209" spans="1:9" ht="20.149999999999999" customHeight="1">
      <c r="A209" s="23">
        <v>12</v>
      </c>
      <c r="B209" s="14" t="s">
        <v>6</v>
      </c>
      <c r="C209" s="14">
        <f>data!AS67</f>
        <v>0</v>
      </c>
      <c r="D209" s="14">
        <f>data!AT67</f>
        <v>0</v>
      </c>
      <c r="E209" s="14">
        <f>data!AU67</f>
        <v>0</v>
      </c>
      <c r="F209" s="14">
        <f>data!AV67</f>
        <v>21169</v>
      </c>
      <c r="G209" s="14">
        <f>data!AW67</f>
        <v>0</v>
      </c>
      <c r="H209" s="14">
        <f>data!AX67</f>
        <v>0</v>
      </c>
      <c r="I209" s="14">
        <f>data!AY67</f>
        <v>40114</v>
      </c>
    </row>
    <row r="210" spans="1:9" ht="20.149999999999999" customHeight="1">
      <c r="A210" s="23">
        <v>13</v>
      </c>
      <c r="B210" s="14" t="s">
        <v>474</v>
      </c>
      <c r="C210" s="14">
        <f>data!AS68</f>
        <v>0</v>
      </c>
      <c r="D210" s="14">
        <f>data!AT68</f>
        <v>0</v>
      </c>
      <c r="E210" s="14">
        <f>data!AU68</f>
        <v>0</v>
      </c>
      <c r="F210" s="14">
        <f>data!AV68</f>
        <v>5789</v>
      </c>
      <c r="G210" s="14">
        <f>data!AW68</f>
        <v>0</v>
      </c>
      <c r="H210" s="14">
        <f>data!AX68</f>
        <v>0</v>
      </c>
      <c r="I210" s="14">
        <f>data!AY68</f>
        <v>162</v>
      </c>
    </row>
    <row r="211" spans="1:9" ht="20.149999999999999" customHeight="1">
      <c r="A211" s="23">
        <v>14</v>
      </c>
      <c r="B211" s="14" t="s">
        <v>241</v>
      </c>
      <c r="C211" s="14">
        <f>data!AS69</f>
        <v>0</v>
      </c>
      <c r="D211" s="14">
        <f>data!AT69</f>
        <v>0</v>
      </c>
      <c r="E211" s="14">
        <f>data!AU69</f>
        <v>0</v>
      </c>
      <c r="F211" s="14">
        <f>data!AV69</f>
        <v>3032</v>
      </c>
      <c r="G211" s="14">
        <f>data!AW69</f>
        <v>0</v>
      </c>
      <c r="H211" s="14">
        <f>data!AX69</f>
        <v>0</v>
      </c>
      <c r="I211" s="14">
        <f>data!AY69</f>
        <v>4243</v>
      </c>
    </row>
    <row r="212" spans="1:9" ht="20.149999999999999" customHeight="1">
      <c r="A212" s="23">
        <v>15</v>
      </c>
      <c r="B212" s="14" t="s">
        <v>242</v>
      </c>
      <c r="C212" s="14">
        <f>-data!AS70</f>
        <v>0</v>
      </c>
      <c r="D212" s="14">
        <f>-data!AT70</f>
        <v>0</v>
      </c>
      <c r="E212" s="14">
        <f>-data!AU70</f>
        <v>0</v>
      </c>
      <c r="F212" s="14">
        <f>-data!AV70</f>
        <v>0</v>
      </c>
      <c r="G212" s="14">
        <f>-data!AW70</f>
        <v>0</v>
      </c>
      <c r="H212" s="14">
        <f>-data!AX70</f>
        <v>0</v>
      </c>
      <c r="I212" s="14">
        <f>-data!AY70</f>
        <v>0</v>
      </c>
    </row>
    <row r="213" spans="1:9" ht="20.149999999999999" customHeight="1">
      <c r="A213" s="23">
        <v>16</v>
      </c>
      <c r="B213" s="48" t="s">
        <v>1180</v>
      </c>
      <c r="C213" s="14">
        <f>data!AS71</f>
        <v>0</v>
      </c>
      <c r="D213" s="14">
        <f>data!AT71</f>
        <v>0</v>
      </c>
      <c r="E213" s="14">
        <f>data!AU71</f>
        <v>0</v>
      </c>
      <c r="F213" s="14">
        <f>data!AV71</f>
        <v>539250</v>
      </c>
      <c r="G213" s="14">
        <f>data!AW71</f>
        <v>0</v>
      </c>
      <c r="H213" s="14">
        <f>data!AX71</f>
        <v>0</v>
      </c>
      <c r="I213" s="14">
        <f>data!AY71</f>
        <v>1124359</v>
      </c>
    </row>
    <row r="214" spans="1:9" ht="20.149999999999999" customHeight="1">
      <c r="A214" s="23">
        <v>17</v>
      </c>
      <c r="B214" s="14" t="s">
        <v>244</v>
      </c>
      <c r="C214" s="211"/>
      <c r="D214" s="211"/>
      <c r="E214" s="211"/>
      <c r="F214" s="211"/>
      <c r="G214" s="211"/>
      <c r="H214" s="211"/>
      <c r="I214" s="211"/>
    </row>
    <row r="215" spans="1:9" ht="20.149999999999999" customHeight="1">
      <c r="A215" s="23">
        <v>18</v>
      </c>
      <c r="B215" s="14" t="s">
        <v>1181</v>
      </c>
      <c r="C215" s="48">
        <f>+data!M710</f>
        <v>0</v>
      </c>
      <c r="D215" s="48">
        <f>+data!M711</f>
        <v>0</v>
      </c>
      <c r="E215" s="48">
        <f>+data!M712</f>
        <v>0</v>
      </c>
      <c r="F215" s="48">
        <f>+data!M713</f>
        <v>211362</v>
      </c>
      <c r="G215" s="22"/>
      <c r="H215" s="14"/>
      <c r="I215" s="14"/>
    </row>
    <row r="216" spans="1:9" ht="20.149999999999999" customHeight="1">
      <c r="A216" s="23">
        <v>19</v>
      </c>
      <c r="B216" s="48" t="s">
        <v>1182</v>
      </c>
      <c r="C216" s="14">
        <f>data!AS73</f>
        <v>0</v>
      </c>
      <c r="D216" s="14">
        <f>data!AT73</f>
        <v>0</v>
      </c>
      <c r="E216" s="14">
        <f>data!AU73</f>
        <v>0</v>
      </c>
      <c r="F216" s="14">
        <f>data!AV73</f>
        <v>99953</v>
      </c>
      <c r="G216" s="213" t="str">
        <f>IF(data!AW73&gt;0,data!AW73,"")</f>
        <v>x</v>
      </c>
      <c r="H216" s="213" t="str">
        <f>IF(data!AX73&gt;0,data!AX73,"")</f>
        <v>x</v>
      </c>
      <c r="I216" s="213" t="str">
        <f>IF(data!AY73&gt;0,data!AY73,"")</f>
        <v>x</v>
      </c>
    </row>
    <row r="217" spans="1:9" ht="20.149999999999999" customHeight="1">
      <c r="A217" s="23">
        <v>20</v>
      </c>
      <c r="B217" s="48" t="s">
        <v>1183</v>
      </c>
      <c r="C217" s="14">
        <f>data!AS74</f>
        <v>0</v>
      </c>
      <c r="D217" s="14">
        <f>data!AT74</f>
        <v>0</v>
      </c>
      <c r="E217" s="14">
        <f>data!AU74</f>
        <v>0</v>
      </c>
      <c r="F217" s="14">
        <f>data!AV74</f>
        <v>675804</v>
      </c>
      <c r="G217" s="213" t="str">
        <f>IF(data!AW74&gt;0,data!AW74,"")</f>
        <v>x</v>
      </c>
      <c r="H217" s="213" t="str">
        <f>IF(data!AX74&gt;0,data!AX74,"")</f>
        <v>x</v>
      </c>
      <c r="I217" s="213" t="str">
        <f>IF(data!AY74&gt;0,data!AY74,"")</f>
        <v>x</v>
      </c>
    </row>
    <row r="218" spans="1:9" ht="20.149999999999999" customHeight="1">
      <c r="A218" s="23">
        <v>21</v>
      </c>
      <c r="B218" s="48" t="s">
        <v>1184</v>
      </c>
      <c r="C218" s="14">
        <f>data!AS75</f>
        <v>0</v>
      </c>
      <c r="D218" s="14">
        <f>data!AT75</f>
        <v>0</v>
      </c>
      <c r="E218" s="14">
        <f>data!AU75</f>
        <v>0</v>
      </c>
      <c r="F218" s="14">
        <f>data!AV75</f>
        <v>775757</v>
      </c>
      <c r="G218" s="213" t="str">
        <f>IF(data!AW75&gt;0,data!AW75,"")</f>
        <v>x</v>
      </c>
      <c r="H218" s="213" t="str">
        <f>IF(data!AX75&gt;0,data!AX75,"")</f>
        <v>x</v>
      </c>
      <c r="I218" s="213" t="str">
        <f>IF(data!AY75&gt;0,data!AY75,"")</f>
        <v>x</v>
      </c>
    </row>
    <row r="219" spans="1:9" ht="20.149999999999999" customHeight="1">
      <c r="A219" s="23" t="s">
        <v>1185</v>
      </c>
      <c r="B219" s="60"/>
      <c r="C219" s="211"/>
      <c r="D219" s="211"/>
      <c r="E219" s="211"/>
      <c r="F219" s="211"/>
      <c r="G219" s="211"/>
      <c r="H219" s="211"/>
      <c r="I219" s="211"/>
    </row>
    <row r="220" spans="1:9" ht="20.149999999999999" customHeight="1">
      <c r="A220" s="23">
        <v>22</v>
      </c>
      <c r="B220" s="14" t="s">
        <v>1186</v>
      </c>
      <c r="C220" s="14">
        <f>data!AS76</f>
        <v>0</v>
      </c>
      <c r="D220" s="14">
        <f>data!AT76</f>
        <v>0</v>
      </c>
      <c r="E220" s="14">
        <f>data!AU76</f>
        <v>0</v>
      </c>
      <c r="F220" s="14">
        <f>data!AV76</f>
        <v>1090.8</v>
      </c>
      <c r="G220" s="14">
        <f>data!AW76</f>
        <v>0</v>
      </c>
      <c r="H220" s="14">
        <f>data!AX76</f>
        <v>0</v>
      </c>
      <c r="I220" s="85">
        <f>data!AY76</f>
        <v>2067</v>
      </c>
    </row>
    <row r="221" spans="1:9" ht="20.149999999999999" customHeight="1">
      <c r="A221" s="23">
        <v>23</v>
      </c>
      <c r="B221" s="14" t="s">
        <v>1187</v>
      </c>
      <c r="C221" s="14">
        <f>data!AS77</f>
        <v>0</v>
      </c>
      <c r="D221" s="14">
        <f>data!AT77</f>
        <v>0</v>
      </c>
      <c r="E221" s="14">
        <f>data!AU77</f>
        <v>0</v>
      </c>
      <c r="F221" s="14">
        <f>data!AV77</f>
        <v>0</v>
      </c>
      <c r="G221" s="14">
        <f>data!AW77</f>
        <v>0</v>
      </c>
      <c r="H221" s="213" t="str">
        <f>IF(data!AX77&gt;0,data!AX77,"")</f>
        <v>x</v>
      </c>
      <c r="I221" s="213" t="str">
        <f>IF(data!AY77&gt;0,data!AY77,"")</f>
        <v>x</v>
      </c>
    </row>
    <row r="222" spans="1:9" ht="20.149999999999999" customHeight="1">
      <c r="A222" s="23">
        <v>24</v>
      </c>
      <c r="B222" s="14" t="s">
        <v>1188</v>
      </c>
      <c r="C222" s="14">
        <f>data!AS78</f>
        <v>0</v>
      </c>
      <c r="D222" s="14">
        <f>data!AT78</f>
        <v>0</v>
      </c>
      <c r="E222" s="14">
        <f>data!AU78</f>
        <v>0</v>
      </c>
      <c r="F222" s="14">
        <f>data!AV78</f>
        <v>322.10735103065485</v>
      </c>
      <c r="G222" s="14">
        <f>data!AW78</f>
        <v>0</v>
      </c>
      <c r="H222" s="213" t="str">
        <f>IF(data!AX78&gt;0,data!AX78,"")</f>
        <v>x</v>
      </c>
      <c r="I222" s="213" t="str">
        <f>IF(data!AY78&gt;0,data!AY78,"")</f>
        <v>x</v>
      </c>
    </row>
    <row r="223" spans="1:9" ht="20.149999999999999" customHeight="1">
      <c r="A223" s="23">
        <v>25</v>
      </c>
      <c r="B223" s="14" t="s">
        <v>1189</v>
      </c>
      <c r="C223" s="14">
        <f>data!AS79</f>
        <v>0</v>
      </c>
      <c r="D223" s="14">
        <f>data!AT79</f>
        <v>0</v>
      </c>
      <c r="E223" s="14">
        <f>data!AU79</f>
        <v>0</v>
      </c>
      <c r="F223" s="14">
        <f>data!AV79</f>
        <v>0</v>
      </c>
      <c r="G223" s="14">
        <f>data!AW79</f>
        <v>0</v>
      </c>
      <c r="H223" s="213" t="str">
        <f>IF(data!AX79&gt;0,data!AX79,"")</f>
        <v>x</v>
      </c>
      <c r="I223" s="213" t="str">
        <f>IF(data!AY79&gt;0,data!AY79,"")</f>
        <v>x</v>
      </c>
    </row>
    <row r="224" spans="1:9" ht="20.149999999999999" customHeight="1">
      <c r="A224" s="23">
        <v>26</v>
      </c>
      <c r="B224" s="14" t="s">
        <v>252</v>
      </c>
      <c r="C224" s="26">
        <f>data!AS80</f>
        <v>0</v>
      </c>
      <c r="D224" s="26">
        <f>data!AT80</f>
        <v>0</v>
      </c>
      <c r="E224" s="26">
        <f>data!AU80</f>
        <v>0</v>
      </c>
      <c r="F224" s="26">
        <f>data!AV80</f>
        <v>0.48</v>
      </c>
      <c r="G224" s="213" t="str">
        <f>IF(data!AW80&gt;0,data!AW80,"")</f>
        <v>x</v>
      </c>
      <c r="H224" s="213" t="str">
        <f>IF(data!AX80&gt;0,data!AX80,"")</f>
        <v>x</v>
      </c>
      <c r="I224" s="213" t="str">
        <f>IF(data!AY80&gt;0,data!AY80,"")</f>
        <v>x</v>
      </c>
    </row>
    <row r="225" spans="1:9" ht="20.149999999999999" customHeight="1">
      <c r="A225" s="4" t="s">
        <v>1173</v>
      </c>
      <c r="B225" s="5"/>
      <c r="C225" s="5"/>
      <c r="D225" s="6"/>
      <c r="E225" s="5"/>
      <c r="F225" s="5"/>
      <c r="G225" s="5"/>
      <c r="H225" s="5"/>
      <c r="I225" s="4"/>
    </row>
    <row r="226" spans="1:9" ht="20.149999999999999" customHeight="1">
      <c r="A226" s="77"/>
      <c r="B226" s="77"/>
      <c r="C226" s="77"/>
      <c r="D226" s="45"/>
      <c r="E226" s="77"/>
      <c r="F226" s="77"/>
      <c r="G226" s="77"/>
      <c r="H226" s="77"/>
      <c r="I226" s="168" t="s">
        <v>1214</v>
      </c>
    </row>
    <row r="227" spans="1:9" ht="20.149999999999999" customHeight="1">
      <c r="A227" s="45"/>
      <c r="B227" s="77"/>
      <c r="C227" s="77"/>
      <c r="D227" s="77"/>
      <c r="E227" s="77"/>
      <c r="F227" s="77"/>
      <c r="G227" s="77"/>
      <c r="H227" s="77"/>
      <c r="I227" s="77"/>
    </row>
    <row r="228" spans="1:9" ht="20.149999999999999" customHeight="1">
      <c r="A228" s="79" t="str">
        <f>"HOSPITAL NAME: "&amp;data!C84</f>
        <v>HOSPITAL NAME: Columbia County Public Hospital District No. 1</v>
      </c>
      <c r="B228" s="77"/>
      <c r="C228" s="77"/>
      <c r="D228" s="77"/>
      <c r="E228" s="77"/>
      <c r="F228" s="77"/>
      <c r="G228" s="80"/>
      <c r="H228" s="79" t="str">
        <f>"FYE: "&amp;data!C82</f>
        <v>FYE: 12/31/2019</v>
      </c>
    </row>
    <row r="229" spans="1:9" ht="20.149999999999999" customHeight="1">
      <c r="A229" s="23">
        <v>1</v>
      </c>
      <c r="B229" s="14" t="s">
        <v>209</v>
      </c>
      <c r="C229" s="15" t="s">
        <v>59</v>
      </c>
      <c r="D229" s="15" t="s">
        <v>60</v>
      </c>
      <c r="E229" s="15" t="s">
        <v>61</v>
      </c>
      <c r="F229" s="15" t="s">
        <v>62</v>
      </c>
      <c r="G229" s="15" t="s">
        <v>63</v>
      </c>
      <c r="H229" s="15" t="s">
        <v>64</v>
      </c>
      <c r="I229" s="15" t="s">
        <v>65</v>
      </c>
    </row>
    <row r="230" spans="1:9" ht="20.149999999999999" customHeight="1">
      <c r="A230" s="81">
        <v>2</v>
      </c>
      <c r="B230" s="17" t="s">
        <v>1175</v>
      </c>
      <c r="C230" s="25"/>
      <c r="D230" s="18" t="s">
        <v>137</v>
      </c>
      <c r="E230" s="18" t="s">
        <v>138</v>
      </c>
      <c r="F230" s="18" t="s">
        <v>108</v>
      </c>
      <c r="G230" s="25"/>
      <c r="H230" s="25"/>
      <c r="I230" s="25"/>
    </row>
    <row r="231" spans="1:9" ht="20.149999999999999" customHeight="1">
      <c r="A231" s="82"/>
      <c r="B231" s="83"/>
      <c r="C231" s="18" t="s">
        <v>136</v>
      </c>
      <c r="D231" s="18" t="s">
        <v>189</v>
      </c>
      <c r="E231" s="18" t="s">
        <v>1215</v>
      </c>
      <c r="F231" s="18" t="s">
        <v>1216</v>
      </c>
      <c r="G231" s="18" t="s">
        <v>139</v>
      </c>
      <c r="H231" s="18" t="s">
        <v>140</v>
      </c>
      <c r="I231" s="18" t="s">
        <v>141</v>
      </c>
    </row>
    <row r="232" spans="1:9" ht="20.149999999999999" customHeight="1">
      <c r="A232" s="23">
        <v>3</v>
      </c>
      <c r="B232" s="14" t="s">
        <v>1179</v>
      </c>
      <c r="C232" s="15" t="s">
        <v>1217</v>
      </c>
      <c r="D232" s="15" t="s">
        <v>1218</v>
      </c>
      <c r="E232" s="212"/>
      <c r="F232" s="212"/>
      <c r="G232" s="212"/>
      <c r="H232" s="15" t="s">
        <v>232</v>
      </c>
      <c r="I232" s="212"/>
    </row>
    <row r="233" spans="1:9" ht="20.149999999999999" customHeight="1">
      <c r="A233" s="23">
        <v>4</v>
      </c>
      <c r="B233" s="14" t="s">
        <v>233</v>
      </c>
      <c r="C233" s="14">
        <f>data!AZ59</f>
        <v>0</v>
      </c>
      <c r="D233" s="14">
        <f>data!BA59</f>
        <v>0</v>
      </c>
      <c r="E233" s="212"/>
      <c r="F233" s="212"/>
      <c r="G233" s="212"/>
      <c r="H233" s="14">
        <f>data!BE59</f>
        <v>61184</v>
      </c>
      <c r="I233" s="212"/>
    </row>
    <row r="234" spans="1:9" ht="20.149999999999999" customHeight="1">
      <c r="A234" s="23">
        <v>5</v>
      </c>
      <c r="B234" s="14" t="s">
        <v>234</v>
      </c>
      <c r="C234" s="26">
        <f>data!AZ60</f>
        <v>0</v>
      </c>
      <c r="D234" s="26">
        <f>data!BA60</f>
        <v>1.0723750000000001</v>
      </c>
      <c r="E234" s="26">
        <f>data!BB60</f>
        <v>2.3366168269230769</v>
      </c>
      <c r="F234" s="26">
        <f>data!BC60</f>
        <v>0</v>
      </c>
      <c r="G234" s="26">
        <f>data!BD60</f>
        <v>1.6953221153846154</v>
      </c>
      <c r="H234" s="26">
        <f>data!BE60</f>
        <v>3.2085721153846154</v>
      </c>
      <c r="I234" s="26">
        <f>data!BF60</f>
        <v>8.6862610576923078</v>
      </c>
    </row>
    <row r="235" spans="1:9" ht="20.149999999999999" customHeight="1">
      <c r="A235" s="23">
        <v>6</v>
      </c>
      <c r="B235" s="14" t="s">
        <v>235</v>
      </c>
      <c r="C235" s="14">
        <f>data!AZ61</f>
        <v>0</v>
      </c>
      <c r="D235" s="14">
        <f>data!BA61</f>
        <v>43429</v>
      </c>
      <c r="E235" s="14">
        <f>data!BB61</f>
        <v>86302</v>
      </c>
      <c r="F235" s="14">
        <f>data!BC61</f>
        <v>0</v>
      </c>
      <c r="G235" s="14">
        <f>data!BD61</f>
        <v>72880</v>
      </c>
      <c r="H235" s="14">
        <f>data!BE61</f>
        <v>183151</v>
      </c>
      <c r="I235" s="14">
        <f>data!BF61</f>
        <v>263623</v>
      </c>
    </row>
    <row r="236" spans="1:9" ht="20.149999999999999" customHeight="1">
      <c r="A236" s="23">
        <v>7</v>
      </c>
      <c r="B236" s="14" t="s">
        <v>3</v>
      </c>
      <c r="C236" s="14">
        <f>data!AZ62</f>
        <v>0</v>
      </c>
      <c r="D236" s="14">
        <f>data!BA62</f>
        <v>8353</v>
      </c>
      <c r="E236" s="14">
        <f>data!BB62</f>
        <v>16599</v>
      </c>
      <c r="F236" s="14">
        <f>data!BC62</f>
        <v>0</v>
      </c>
      <c r="G236" s="14">
        <f>data!BD62</f>
        <v>14017</v>
      </c>
      <c r="H236" s="14">
        <f>data!BE62</f>
        <v>35226</v>
      </c>
      <c r="I236" s="14">
        <f>data!BF62</f>
        <v>50704</v>
      </c>
    </row>
    <row r="237" spans="1:9" ht="20.149999999999999" customHeight="1">
      <c r="A237" s="23">
        <v>8</v>
      </c>
      <c r="B237" s="14" t="s">
        <v>236</v>
      </c>
      <c r="C237" s="14">
        <f>data!AZ63</f>
        <v>0</v>
      </c>
      <c r="D237" s="14">
        <f>data!BA63</f>
        <v>0</v>
      </c>
      <c r="E237" s="14">
        <f>data!BB63</f>
        <v>0</v>
      </c>
      <c r="F237" s="14">
        <f>data!BC63</f>
        <v>0</v>
      </c>
      <c r="G237" s="14">
        <f>data!BD63</f>
        <v>0</v>
      </c>
      <c r="H237" s="14">
        <f>data!BE63</f>
        <v>0</v>
      </c>
      <c r="I237" s="14">
        <f>data!BF63</f>
        <v>0</v>
      </c>
    </row>
    <row r="238" spans="1:9" ht="20.149999999999999" customHeight="1">
      <c r="A238" s="23">
        <v>9</v>
      </c>
      <c r="B238" s="14" t="s">
        <v>237</v>
      </c>
      <c r="C238" s="14">
        <f>data!AZ64</f>
        <v>0</v>
      </c>
      <c r="D238" s="14">
        <f>data!BA64</f>
        <v>5265</v>
      </c>
      <c r="E238" s="14">
        <f>data!BB64</f>
        <v>1726</v>
      </c>
      <c r="F238" s="14">
        <f>data!BC64</f>
        <v>0</v>
      </c>
      <c r="G238" s="14">
        <f>data!BD64</f>
        <v>9986</v>
      </c>
      <c r="H238" s="14">
        <f>data!BE64</f>
        <v>21988</v>
      </c>
      <c r="I238" s="14">
        <f>data!BF64</f>
        <v>42536</v>
      </c>
    </row>
    <row r="239" spans="1:9" ht="20.149999999999999" customHeight="1">
      <c r="A239" s="23">
        <v>10</v>
      </c>
      <c r="B239" s="14" t="s">
        <v>444</v>
      </c>
      <c r="C239" s="14">
        <f>data!AZ65</f>
        <v>0</v>
      </c>
      <c r="D239" s="14">
        <f>data!BA65</f>
        <v>0</v>
      </c>
      <c r="E239" s="14">
        <f>data!BB65</f>
        <v>0</v>
      </c>
      <c r="F239" s="14">
        <f>data!BC65</f>
        <v>0</v>
      </c>
      <c r="G239" s="14">
        <f>data!BD65</f>
        <v>0</v>
      </c>
      <c r="H239" s="14">
        <f>data!BE65</f>
        <v>257198</v>
      </c>
      <c r="I239" s="14">
        <f>data!BF65</f>
        <v>0</v>
      </c>
    </row>
    <row r="240" spans="1:9" ht="20.149999999999999" customHeight="1">
      <c r="A240" s="23">
        <v>11</v>
      </c>
      <c r="B240" s="14" t="s">
        <v>445</v>
      </c>
      <c r="C240" s="14">
        <f>data!AZ66</f>
        <v>0</v>
      </c>
      <c r="D240" s="14">
        <f>data!BA66</f>
        <v>86741</v>
      </c>
      <c r="E240" s="14">
        <f>data!BB66</f>
        <v>794</v>
      </c>
      <c r="F240" s="14">
        <f>data!BC66</f>
        <v>0</v>
      </c>
      <c r="G240" s="14">
        <f>data!BD66</f>
        <v>0</v>
      </c>
      <c r="H240" s="14">
        <f>data!BE66</f>
        <v>163706</v>
      </c>
      <c r="I240" s="14">
        <f>data!BF66</f>
        <v>4960</v>
      </c>
    </row>
    <row r="241" spans="1:9" ht="20.149999999999999" customHeight="1">
      <c r="A241" s="23">
        <v>12</v>
      </c>
      <c r="B241" s="14" t="s">
        <v>6</v>
      </c>
      <c r="C241" s="14">
        <f>data!AZ67</f>
        <v>0</v>
      </c>
      <c r="D241" s="14">
        <f>data!BA67</f>
        <v>22696</v>
      </c>
      <c r="E241" s="14">
        <f>data!BB67</f>
        <v>6843</v>
      </c>
      <c r="F241" s="14">
        <f>data!BC67</f>
        <v>0</v>
      </c>
      <c r="G241" s="14">
        <f>data!BD67</f>
        <v>0</v>
      </c>
      <c r="H241" s="14">
        <f>data!BE67</f>
        <v>364291</v>
      </c>
      <c r="I241" s="14">
        <f>data!BF67</f>
        <v>76851</v>
      </c>
    </row>
    <row r="242" spans="1:9" ht="20.149999999999999" customHeight="1">
      <c r="A242" s="23">
        <v>13</v>
      </c>
      <c r="B242" s="14" t="s">
        <v>474</v>
      </c>
      <c r="C242" s="14">
        <f>data!AZ68</f>
        <v>0</v>
      </c>
      <c r="D242" s="14">
        <f>data!BA68</f>
        <v>0</v>
      </c>
      <c r="E242" s="14">
        <f>data!BB68</f>
        <v>0</v>
      </c>
      <c r="F242" s="14">
        <f>data!BC68</f>
        <v>0</v>
      </c>
      <c r="G242" s="14">
        <f>data!BD68</f>
        <v>0</v>
      </c>
      <c r="H242" s="14">
        <f>data!BE68</f>
        <v>9600</v>
      </c>
      <c r="I242" s="14">
        <f>data!BF68</f>
        <v>0</v>
      </c>
    </row>
    <row r="243" spans="1:9" ht="20.149999999999999" customHeight="1">
      <c r="A243" s="23">
        <v>14</v>
      </c>
      <c r="B243" s="14" t="s">
        <v>241</v>
      </c>
      <c r="C243" s="14">
        <f>data!AZ69</f>
        <v>0</v>
      </c>
      <c r="D243" s="14">
        <f>data!BA69</f>
        <v>327</v>
      </c>
      <c r="E243" s="14">
        <f>data!BB69</f>
        <v>1064</v>
      </c>
      <c r="F243" s="14">
        <f>data!BC69</f>
        <v>0</v>
      </c>
      <c r="G243" s="14">
        <f>data!BD69</f>
        <v>1743</v>
      </c>
      <c r="H243" s="14">
        <f>data!BE69</f>
        <v>580</v>
      </c>
      <c r="I243" s="14">
        <f>data!BF69</f>
        <v>1090</v>
      </c>
    </row>
    <row r="244" spans="1:9" ht="20.149999999999999" customHeight="1">
      <c r="A244" s="23">
        <v>15</v>
      </c>
      <c r="B244" s="14" t="s">
        <v>242</v>
      </c>
      <c r="C244" s="14">
        <f>-data!AZ70</f>
        <v>0</v>
      </c>
      <c r="D244" s="14">
        <f>-data!BA70</f>
        <v>0</v>
      </c>
      <c r="E244" s="14">
        <f>-data!BB70</f>
        <v>0</v>
      </c>
      <c r="F244" s="14">
        <f>-data!BC70</f>
        <v>0</v>
      </c>
      <c r="G244" s="14">
        <f>-data!BD70</f>
        <v>0</v>
      </c>
      <c r="H244" s="14">
        <f>-data!BE70</f>
        <v>0</v>
      </c>
      <c r="I244" s="14">
        <f>-data!BF70</f>
        <v>0</v>
      </c>
    </row>
    <row r="245" spans="1:9" ht="20.149999999999999" customHeight="1">
      <c r="A245" s="23">
        <v>16</v>
      </c>
      <c r="B245" s="48" t="s">
        <v>1180</v>
      </c>
      <c r="C245" s="14">
        <f>data!AZ71</f>
        <v>0</v>
      </c>
      <c r="D245" s="14">
        <f>data!BA71</f>
        <v>166811</v>
      </c>
      <c r="E245" s="14">
        <f>data!BB71</f>
        <v>113328</v>
      </c>
      <c r="F245" s="14">
        <f>data!BC71</f>
        <v>0</v>
      </c>
      <c r="G245" s="14">
        <f>data!BD71</f>
        <v>98626</v>
      </c>
      <c r="H245" s="14">
        <f>data!BE71</f>
        <v>1035740</v>
      </c>
      <c r="I245" s="14">
        <f>data!BF71</f>
        <v>439764</v>
      </c>
    </row>
    <row r="246" spans="1:9" ht="20.149999999999999" customHeight="1">
      <c r="A246" s="23">
        <v>17</v>
      </c>
      <c r="B246" s="14" t="s">
        <v>244</v>
      </c>
      <c r="C246" s="211"/>
      <c r="D246" s="211"/>
      <c r="E246" s="211"/>
      <c r="F246" s="211"/>
      <c r="G246" s="211"/>
      <c r="H246" s="211"/>
      <c r="I246" s="211"/>
    </row>
    <row r="247" spans="1:9" ht="20.149999999999999" customHeight="1">
      <c r="A247" s="23">
        <v>18</v>
      </c>
      <c r="B247" s="14" t="s">
        <v>1181</v>
      </c>
      <c r="C247" s="14"/>
      <c r="D247" s="14"/>
      <c r="E247" s="14"/>
      <c r="F247" s="14"/>
      <c r="G247" s="14"/>
      <c r="H247" s="14"/>
      <c r="I247" s="14"/>
    </row>
    <row r="248" spans="1:9" ht="20.149999999999999" customHeight="1">
      <c r="A248" s="23">
        <v>19</v>
      </c>
      <c r="B248" s="48" t="s">
        <v>1182</v>
      </c>
      <c r="C248" s="213" t="str">
        <f>IF(data!AZ73&gt;0,data!AZ73,"")</f>
        <v>x</v>
      </c>
      <c r="D248" s="213" t="str">
        <f>IF(data!BA73&gt;0,data!BA73,"")</f>
        <v>x</v>
      </c>
      <c r="E248" s="213" t="str">
        <f>IF(data!BB73&gt;0,data!BB73,"")</f>
        <v>x</v>
      </c>
      <c r="F248" s="213" t="str">
        <f>IF(data!BC73&gt;0,data!BC73,"")</f>
        <v>x</v>
      </c>
      <c r="G248" s="213" t="str">
        <f>IF(data!BD73&gt;0,data!BD73,"")</f>
        <v>x</v>
      </c>
      <c r="H248" s="213" t="str">
        <f>IF(data!BE73&gt;0,data!BE73,"")</f>
        <v>x</v>
      </c>
      <c r="I248" s="213" t="str">
        <f>IF(data!BF73&gt;0,data!BF73,"")</f>
        <v>x</v>
      </c>
    </row>
    <row r="249" spans="1:9" ht="20.149999999999999" customHeight="1">
      <c r="A249" s="23">
        <v>20</v>
      </c>
      <c r="B249" s="48" t="s">
        <v>1183</v>
      </c>
      <c r="C249" s="213" t="str">
        <f>IF(data!AZ74&gt;0,data!AZ74,"")</f>
        <v>x</v>
      </c>
      <c r="D249" s="213" t="str">
        <f>IF(data!BA74&gt;0,data!BA74,"")</f>
        <v>x</v>
      </c>
      <c r="E249" s="213" t="str">
        <f>IF(data!BB74&gt;0,data!BB74,"")</f>
        <v>x</v>
      </c>
      <c r="F249" s="213" t="str">
        <f>IF(data!BC74&gt;0,data!BC74,"")</f>
        <v>x</v>
      </c>
      <c r="G249" s="213" t="str">
        <f>IF(data!BD74&gt;0,data!BD74,"")</f>
        <v>x</v>
      </c>
      <c r="H249" s="213" t="str">
        <f>IF(data!BE74&gt;0,data!BE74,"")</f>
        <v>x</v>
      </c>
      <c r="I249" s="213" t="str">
        <f>IF(data!BF74&gt;0,data!BF74,"")</f>
        <v>x</v>
      </c>
    </row>
    <row r="250" spans="1:9" ht="20.149999999999999" customHeight="1">
      <c r="A250" s="23">
        <v>21</v>
      </c>
      <c r="B250" s="48" t="s">
        <v>1184</v>
      </c>
      <c r="C250" s="213" t="str">
        <f>IF(data!AZ75&gt;0,data!AZ75,"")</f>
        <v>x</v>
      </c>
      <c r="D250" s="213" t="str">
        <f>IF(data!BA75&gt;0,data!BA75,"")</f>
        <v>x</v>
      </c>
      <c r="E250" s="213" t="str">
        <f>IF(data!BB75&gt;0,data!BB75,"")</f>
        <v>x</v>
      </c>
      <c r="F250" s="213" t="str">
        <f>IF(data!BC75&gt;0,data!BC75,"")</f>
        <v>x</v>
      </c>
      <c r="G250" s="213" t="str">
        <f>IF(data!BD75&gt;0,data!BD75,"")</f>
        <v>x</v>
      </c>
      <c r="H250" s="213" t="str">
        <f>IF(data!BE75&gt;0,data!BE75,"")</f>
        <v>x</v>
      </c>
      <c r="I250" s="213" t="str">
        <f>IF(data!BF75&gt;0,data!BF75,"")</f>
        <v>x</v>
      </c>
    </row>
    <row r="251" spans="1:9" ht="20.149999999999999" customHeight="1">
      <c r="A251" s="23" t="s">
        <v>1185</v>
      </c>
      <c r="B251" s="60"/>
      <c r="C251" s="211"/>
      <c r="D251" s="211"/>
      <c r="E251" s="211"/>
      <c r="F251" s="211"/>
      <c r="G251" s="211"/>
      <c r="H251" s="211"/>
      <c r="I251" s="211"/>
    </row>
    <row r="252" spans="1:9" ht="20.149999999999999" customHeight="1">
      <c r="A252" s="23">
        <v>22</v>
      </c>
      <c r="B252" s="14" t="s">
        <v>1186</v>
      </c>
      <c r="C252" s="85">
        <f>data!AZ76</f>
        <v>0</v>
      </c>
      <c r="D252" s="85">
        <f>data!BA76</f>
        <v>1169.5</v>
      </c>
      <c r="E252" s="85">
        <f>data!BB76</f>
        <v>352.6</v>
      </c>
      <c r="F252" s="85">
        <f>data!BC76</f>
        <v>0</v>
      </c>
      <c r="G252" s="85">
        <f>data!BD76</f>
        <v>0</v>
      </c>
      <c r="H252" s="85">
        <f>data!BE76</f>
        <v>18771.399999999994</v>
      </c>
      <c r="I252" s="85">
        <f>data!BF76</f>
        <v>3960</v>
      </c>
    </row>
    <row r="253" spans="1:9" ht="20.149999999999999" customHeight="1">
      <c r="A253" s="23">
        <v>23</v>
      </c>
      <c r="B253" s="14" t="s">
        <v>1187</v>
      </c>
      <c r="C253" s="85">
        <f>data!AZ77</f>
        <v>39544</v>
      </c>
      <c r="D253" s="85">
        <f>data!BA77</f>
        <v>0</v>
      </c>
      <c r="E253" s="85">
        <f>data!BB77</f>
        <v>0</v>
      </c>
      <c r="F253" s="85">
        <f>data!BC77</f>
        <v>0</v>
      </c>
      <c r="G253" s="213" t="str">
        <f>IF(data!BD77&gt;0,data!BD77,"")</f>
        <v>x</v>
      </c>
      <c r="H253" s="213" t="str">
        <f>IF(data!BE77&gt;0,data!BE77,"")</f>
        <v>x</v>
      </c>
      <c r="I253" s="85">
        <f>data!BF77</f>
        <v>0</v>
      </c>
    </row>
    <row r="254" spans="1:9" ht="20.149999999999999" customHeight="1">
      <c r="A254" s="23">
        <v>24</v>
      </c>
      <c r="B254" s="14" t="s">
        <v>1188</v>
      </c>
      <c r="C254" s="213" t="str">
        <f>IF(data!AZ78&gt;0,data!AZ78,"")</f>
        <v>x</v>
      </c>
      <c r="D254" s="85">
        <f>data!BA78</f>
        <v>345.34703614810309</v>
      </c>
      <c r="E254" s="85">
        <f>data!BB78</f>
        <v>104.12087639659784</v>
      </c>
      <c r="F254" s="85">
        <f>data!BC78</f>
        <v>0</v>
      </c>
      <c r="G254" s="213" t="str">
        <f>IF(data!BD78&gt;0,data!BD78,"")</f>
        <v>x</v>
      </c>
      <c r="H254" s="213" t="str">
        <f>IF(data!BE78&gt;0,data!BE78,"")</f>
        <v>x</v>
      </c>
      <c r="I254" s="213" t="str">
        <f>IF(data!BF78&gt;0,data!BF78,"")</f>
        <v>x</v>
      </c>
    </row>
    <row r="255" spans="1:9" ht="20.149999999999999" customHeight="1">
      <c r="A255" s="23">
        <v>25</v>
      </c>
      <c r="B255" s="14" t="s">
        <v>1189</v>
      </c>
      <c r="C255" s="213" t="str">
        <f>IF(data!AZ79&gt;0,data!AZ79,"")</f>
        <v>x</v>
      </c>
      <c r="D255" s="213" t="str">
        <f>IF(data!BA79&gt;0,data!BA79,"")</f>
        <v>x</v>
      </c>
      <c r="E255" s="85">
        <f>data!BB79</f>
        <v>2.3366168269230769</v>
      </c>
      <c r="F255" s="85">
        <f>data!BC79</f>
        <v>0</v>
      </c>
      <c r="G255" s="213" t="str">
        <f>IF(data!BD79&gt;0,data!BD79,"")</f>
        <v>x</v>
      </c>
      <c r="H255" s="213" t="str">
        <f>IF(data!BE79&gt;0,data!BE79,"")</f>
        <v>x</v>
      </c>
      <c r="I255" s="213" t="str">
        <f>IF(data!BF79&gt;0,data!BF79,"")</f>
        <v>x</v>
      </c>
    </row>
    <row r="256" spans="1:9" ht="20.149999999999999" customHeight="1">
      <c r="A256" s="23">
        <v>26</v>
      </c>
      <c r="B256" s="14" t="s">
        <v>252</v>
      </c>
      <c r="C256" s="213" t="str">
        <f>IF(data!AZ80&gt;0,data!AZ80,"")</f>
        <v>x</v>
      </c>
      <c r="D256" s="213" t="str">
        <f>IF(data!BA80&gt;0,data!BA80,"")</f>
        <v>x</v>
      </c>
      <c r="E256" s="213" t="str">
        <f>IF(data!BB80&gt;0,data!BB80,"")</f>
        <v>x</v>
      </c>
      <c r="F256" s="213" t="str">
        <f>IF(data!BC80&gt;0,data!BC80,"")</f>
        <v>x</v>
      </c>
      <c r="G256" s="213" t="str">
        <f>IF(data!BD80&gt;0,data!BD80,"")</f>
        <v>x</v>
      </c>
      <c r="H256" s="213" t="str">
        <f>IF(data!BE80&gt;0,data!BE80,"")</f>
        <v>x</v>
      </c>
      <c r="I256" s="213" t="str">
        <f>IF(data!BF80&gt;0,data!BF80,"")</f>
        <v>x</v>
      </c>
    </row>
    <row r="257" spans="1:9" ht="20.149999999999999" customHeight="1">
      <c r="A257" s="4" t="s">
        <v>1173</v>
      </c>
      <c r="B257" s="5"/>
      <c r="C257" s="5"/>
      <c r="D257" s="6"/>
      <c r="E257" s="5"/>
      <c r="F257" s="5"/>
      <c r="G257" s="5"/>
      <c r="H257" s="5"/>
      <c r="I257" s="4"/>
    </row>
    <row r="258" spans="1:9" ht="20.149999999999999" customHeight="1">
      <c r="A258" s="77"/>
      <c r="C258" s="77"/>
      <c r="D258" s="45"/>
      <c r="E258" s="77"/>
      <c r="F258" s="77"/>
      <c r="G258" s="77"/>
      <c r="H258" s="77"/>
      <c r="I258" s="168" t="s">
        <v>1219</v>
      </c>
    </row>
    <row r="259" spans="1:9" ht="20.149999999999999" customHeight="1">
      <c r="A259" s="45"/>
      <c r="B259" s="77"/>
      <c r="C259" s="77"/>
      <c r="D259" s="77"/>
      <c r="E259" s="77"/>
      <c r="F259" s="77"/>
      <c r="G259" s="77"/>
      <c r="H259" s="77"/>
      <c r="I259" s="77"/>
    </row>
    <row r="260" spans="1:9" ht="20.149999999999999" customHeight="1">
      <c r="A260" s="79" t="str">
        <f>"HOSPITAL NAME: "&amp;data!C84</f>
        <v>HOSPITAL NAME: Columbia County Public Hospital District No. 1</v>
      </c>
      <c r="B260" s="77"/>
      <c r="C260" s="77"/>
      <c r="D260" s="77"/>
      <c r="E260" s="77"/>
      <c r="F260" s="77"/>
      <c r="G260" s="80"/>
      <c r="H260" s="79" t="str">
        <f>"FYE: "&amp;data!C82</f>
        <v>FYE: 12/31/2019</v>
      </c>
    </row>
    <row r="261" spans="1:9" ht="20.149999999999999" customHeight="1">
      <c r="A261" s="23">
        <v>1</v>
      </c>
      <c r="B261" s="14" t="s">
        <v>209</v>
      </c>
      <c r="C261" s="15" t="s">
        <v>66</v>
      </c>
      <c r="D261" s="15" t="s">
        <v>67</v>
      </c>
      <c r="E261" s="15" t="s">
        <v>68</v>
      </c>
      <c r="F261" s="15" t="s">
        <v>69</v>
      </c>
      <c r="G261" s="15" t="s">
        <v>70</v>
      </c>
      <c r="H261" s="15" t="s">
        <v>71</v>
      </c>
      <c r="I261" s="15" t="s">
        <v>72</v>
      </c>
    </row>
    <row r="262" spans="1:9" ht="20.149999999999999" customHeight="1">
      <c r="A262" s="81">
        <v>2</v>
      </c>
      <c r="B262" s="17" t="s">
        <v>1175</v>
      </c>
      <c r="C262" s="18" t="s">
        <v>1220</v>
      </c>
      <c r="D262" s="18" t="s">
        <v>143</v>
      </c>
      <c r="E262" s="18" t="s">
        <v>144</v>
      </c>
      <c r="F262" s="25"/>
      <c r="G262" s="18" t="s">
        <v>146</v>
      </c>
      <c r="H262" s="25"/>
      <c r="I262" s="18" t="s">
        <v>132</v>
      </c>
    </row>
    <row r="263" spans="1:9" ht="20.149999999999999" customHeight="1">
      <c r="A263" s="82"/>
      <c r="B263" s="83"/>
      <c r="C263" s="18" t="s">
        <v>1221</v>
      </c>
      <c r="D263" s="18" t="s">
        <v>190</v>
      </c>
      <c r="E263" s="18" t="s">
        <v>169</v>
      </c>
      <c r="F263" s="18" t="s">
        <v>145</v>
      </c>
      <c r="G263" s="18" t="s">
        <v>191</v>
      </c>
      <c r="H263" s="18" t="s">
        <v>147</v>
      </c>
      <c r="I263" s="18" t="s">
        <v>1222</v>
      </c>
    </row>
    <row r="264" spans="1:9" ht="20.149999999999999" customHeight="1">
      <c r="A264" s="23">
        <v>3</v>
      </c>
      <c r="B264" s="14" t="s">
        <v>1179</v>
      </c>
      <c r="C264" s="212"/>
      <c r="D264" s="212"/>
      <c r="E264" s="212"/>
      <c r="F264" s="212"/>
      <c r="G264" s="212"/>
      <c r="H264" s="212"/>
      <c r="I264" s="212"/>
    </row>
    <row r="265" spans="1:9" ht="20.149999999999999" customHeight="1">
      <c r="A265" s="23">
        <v>4</v>
      </c>
      <c r="B265" s="14" t="s">
        <v>233</v>
      </c>
      <c r="C265" s="212"/>
      <c r="D265" s="212"/>
      <c r="E265" s="212"/>
      <c r="F265" s="212"/>
      <c r="G265" s="212"/>
      <c r="H265" s="212"/>
      <c r="I265" s="212"/>
    </row>
    <row r="266" spans="1:9" ht="20.149999999999999" customHeight="1">
      <c r="A266" s="23">
        <v>5</v>
      </c>
      <c r="B266" s="14" t="s">
        <v>234</v>
      </c>
      <c r="C266" s="26">
        <f>data!BG60</f>
        <v>0</v>
      </c>
      <c r="D266" s="26">
        <f>data!BH60</f>
        <v>4.0263221153846152</v>
      </c>
      <c r="E266" s="26">
        <f>data!BI60</f>
        <v>0</v>
      </c>
      <c r="F266" s="26">
        <f>data!BJ60</f>
        <v>3.1427644230769234</v>
      </c>
      <c r="G266" s="26">
        <f>data!BK60</f>
        <v>10.295158653846153</v>
      </c>
      <c r="H266" s="26">
        <f>data!BL60</f>
        <v>0</v>
      </c>
      <c r="I266" s="26">
        <f>data!BM60</f>
        <v>0</v>
      </c>
    </row>
    <row r="267" spans="1:9" ht="20.149999999999999" customHeight="1">
      <c r="A267" s="23">
        <v>6</v>
      </c>
      <c r="B267" s="14" t="s">
        <v>235</v>
      </c>
      <c r="C267" s="14">
        <f>data!BG61</f>
        <v>0</v>
      </c>
      <c r="D267" s="14">
        <f>data!BH61</f>
        <v>253630</v>
      </c>
      <c r="E267" s="14">
        <f>data!BI61</f>
        <v>0</v>
      </c>
      <c r="F267" s="14">
        <f>data!BJ61</f>
        <v>274533</v>
      </c>
      <c r="G267" s="14">
        <f>data!BK61</f>
        <v>512728</v>
      </c>
      <c r="H267" s="14">
        <f>data!BL61</f>
        <v>0</v>
      </c>
      <c r="I267" s="14">
        <f>data!BM61</f>
        <v>0</v>
      </c>
    </row>
    <row r="268" spans="1:9" ht="20.149999999999999" customHeight="1">
      <c r="A268" s="23">
        <v>7</v>
      </c>
      <c r="B268" s="14" t="s">
        <v>3</v>
      </c>
      <c r="C268" s="14">
        <f>data!BG62</f>
        <v>0</v>
      </c>
      <c r="D268" s="14">
        <f>data!BH62</f>
        <v>48782</v>
      </c>
      <c r="E268" s="14">
        <f>data!BI62</f>
        <v>0</v>
      </c>
      <c r="F268" s="14">
        <f>data!BJ62</f>
        <v>52802</v>
      </c>
      <c r="G268" s="14">
        <f>data!BK62</f>
        <v>98615</v>
      </c>
      <c r="H268" s="14">
        <f>data!BL62</f>
        <v>0</v>
      </c>
      <c r="I268" s="14">
        <f>data!BM62</f>
        <v>0</v>
      </c>
    </row>
    <row r="269" spans="1:9" ht="20.149999999999999" customHeight="1">
      <c r="A269" s="23">
        <v>8</v>
      </c>
      <c r="B269" s="14" t="s">
        <v>236</v>
      </c>
      <c r="C269" s="14">
        <f>data!BG63</f>
        <v>0</v>
      </c>
      <c r="D269" s="14">
        <f>data!BH63</f>
        <v>0</v>
      </c>
      <c r="E269" s="14">
        <f>data!BI63</f>
        <v>0</v>
      </c>
      <c r="F269" s="14">
        <f>data!BJ63</f>
        <v>102785</v>
      </c>
      <c r="G269" s="14">
        <f>data!BK63</f>
        <v>225</v>
      </c>
      <c r="H269" s="14">
        <f>data!BL63</f>
        <v>0</v>
      </c>
      <c r="I269" s="14">
        <f>data!BM63</f>
        <v>0</v>
      </c>
    </row>
    <row r="270" spans="1:9" ht="20.149999999999999" customHeight="1">
      <c r="A270" s="23">
        <v>9</v>
      </c>
      <c r="B270" s="14" t="s">
        <v>237</v>
      </c>
      <c r="C270" s="14">
        <f>data!BG64</f>
        <v>0</v>
      </c>
      <c r="D270" s="14">
        <f>data!BH64</f>
        <v>275657</v>
      </c>
      <c r="E270" s="14">
        <f>data!BI64</f>
        <v>0</v>
      </c>
      <c r="F270" s="14">
        <f>data!BJ64</f>
        <v>1324</v>
      </c>
      <c r="G270" s="14">
        <f>data!BK64</f>
        <v>10456</v>
      </c>
      <c r="H270" s="14">
        <f>data!BL64</f>
        <v>0</v>
      </c>
      <c r="I270" s="14">
        <f>data!BM64</f>
        <v>0</v>
      </c>
    </row>
    <row r="271" spans="1:9" ht="20.149999999999999" customHeight="1">
      <c r="A271" s="23">
        <v>10</v>
      </c>
      <c r="B271" s="14" t="s">
        <v>444</v>
      </c>
      <c r="C271" s="14">
        <f>data!BG65</f>
        <v>0</v>
      </c>
      <c r="D271" s="14">
        <f>data!BH65</f>
        <v>75331</v>
      </c>
      <c r="E271" s="14">
        <f>data!BI65</f>
        <v>0</v>
      </c>
      <c r="F271" s="14">
        <f>data!BJ65</f>
        <v>330</v>
      </c>
      <c r="G271" s="14">
        <f>data!BK65</f>
        <v>169</v>
      </c>
      <c r="H271" s="14">
        <f>data!BL65</f>
        <v>0</v>
      </c>
      <c r="I271" s="14">
        <f>data!BM65</f>
        <v>0</v>
      </c>
    </row>
    <row r="272" spans="1:9" ht="20.149999999999999" customHeight="1">
      <c r="A272" s="23">
        <v>11</v>
      </c>
      <c r="B272" s="14" t="s">
        <v>445</v>
      </c>
      <c r="C272" s="14">
        <f>data!BG66</f>
        <v>0</v>
      </c>
      <c r="D272" s="14">
        <f>data!BH66</f>
        <v>336197</v>
      </c>
      <c r="E272" s="14">
        <f>data!BI66</f>
        <v>0</v>
      </c>
      <c r="F272" s="14">
        <f>data!BJ66</f>
        <v>689</v>
      </c>
      <c r="G272" s="14">
        <f>data!BK66</f>
        <v>269582</v>
      </c>
      <c r="H272" s="14">
        <f>data!BL66</f>
        <v>0</v>
      </c>
      <c r="I272" s="14">
        <f>data!BM66</f>
        <v>0</v>
      </c>
    </row>
    <row r="273" spans="1:9" ht="20.149999999999999" customHeight="1">
      <c r="A273" s="23">
        <v>12</v>
      </c>
      <c r="B273" s="14" t="s">
        <v>6</v>
      </c>
      <c r="C273" s="14">
        <f>data!BG67</f>
        <v>0</v>
      </c>
      <c r="D273" s="14">
        <f>data!BH67</f>
        <v>6501</v>
      </c>
      <c r="E273" s="14">
        <f>data!BI67</f>
        <v>0</v>
      </c>
      <c r="F273" s="14">
        <f>data!BJ67</f>
        <v>6482</v>
      </c>
      <c r="G273" s="14">
        <f>data!BK67</f>
        <v>0</v>
      </c>
      <c r="H273" s="14">
        <f>data!BL67</f>
        <v>0</v>
      </c>
      <c r="I273" s="14">
        <f>data!BM67</f>
        <v>0</v>
      </c>
    </row>
    <row r="274" spans="1:9" ht="20.149999999999999" customHeight="1">
      <c r="A274" s="23">
        <v>13</v>
      </c>
      <c r="B274" s="14" t="s">
        <v>474</v>
      </c>
      <c r="C274" s="14">
        <f>data!BG68</f>
        <v>0</v>
      </c>
      <c r="D274" s="14">
        <f>data!BH68</f>
        <v>1501</v>
      </c>
      <c r="E274" s="14">
        <f>data!BI68</f>
        <v>0</v>
      </c>
      <c r="F274" s="14">
        <f>data!BJ68</f>
        <v>0</v>
      </c>
      <c r="G274" s="14">
        <f>data!BK68</f>
        <v>3827</v>
      </c>
      <c r="H274" s="14">
        <f>data!BL68</f>
        <v>0</v>
      </c>
      <c r="I274" s="14">
        <f>data!BM68</f>
        <v>0</v>
      </c>
    </row>
    <row r="275" spans="1:9" ht="20.149999999999999" customHeight="1">
      <c r="A275" s="23">
        <v>14</v>
      </c>
      <c r="B275" s="14" t="s">
        <v>241</v>
      </c>
      <c r="C275" s="14">
        <f>data!BG69</f>
        <v>0</v>
      </c>
      <c r="D275" s="14">
        <f>data!BH69</f>
        <v>31454</v>
      </c>
      <c r="E275" s="14">
        <f>data!BI69</f>
        <v>0</v>
      </c>
      <c r="F275" s="14">
        <f>data!BJ69</f>
        <v>51246</v>
      </c>
      <c r="G275" s="14">
        <f>data!BK69</f>
        <v>32203</v>
      </c>
      <c r="H275" s="14">
        <f>data!BL69</f>
        <v>0</v>
      </c>
      <c r="I275" s="14">
        <f>data!BM69</f>
        <v>0</v>
      </c>
    </row>
    <row r="276" spans="1:9" ht="20.149999999999999" customHeight="1">
      <c r="A276" s="23">
        <v>15</v>
      </c>
      <c r="B276" s="14" t="s">
        <v>242</v>
      </c>
      <c r="C276" s="14">
        <f>-data!BG70</f>
        <v>0</v>
      </c>
      <c r="D276" s="14">
        <f>-data!BH70</f>
        <v>0</v>
      </c>
      <c r="E276" s="14">
        <f>-data!BI70</f>
        <v>0</v>
      </c>
      <c r="F276" s="14">
        <f>-data!BJ70</f>
        <v>0</v>
      </c>
      <c r="G276" s="14">
        <f>-data!BK70</f>
        <v>0</v>
      </c>
      <c r="H276" s="14">
        <f>-data!BL70</f>
        <v>0</v>
      </c>
      <c r="I276" s="14">
        <f>-data!BM70</f>
        <v>0</v>
      </c>
    </row>
    <row r="277" spans="1:9" ht="20.149999999999999" customHeight="1">
      <c r="A277" s="23">
        <v>16</v>
      </c>
      <c r="B277" s="48" t="s">
        <v>1180</v>
      </c>
      <c r="C277" s="14">
        <f>data!BG71</f>
        <v>0</v>
      </c>
      <c r="D277" s="14">
        <f>data!BH71</f>
        <v>1029053</v>
      </c>
      <c r="E277" s="14">
        <f>data!BI71</f>
        <v>0</v>
      </c>
      <c r="F277" s="14">
        <f>data!BJ71</f>
        <v>490191</v>
      </c>
      <c r="G277" s="14">
        <f>data!BK71</f>
        <v>927805</v>
      </c>
      <c r="H277" s="14">
        <f>data!BL71</f>
        <v>0</v>
      </c>
      <c r="I277" s="14">
        <f>data!BM71</f>
        <v>0</v>
      </c>
    </row>
    <row r="278" spans="1:9" ht="20.149999999999999" customHeight="1">
      <c r="A278" s="23">
        <v>17</v>
      </c>
      <c r="B278" s="14" t="s">
        <v>244</v>
      </c>
      <c r="C278" s="211"/>
      <c r="D278" s="211"/>
      <c r="E278" s="211"/>
      <c r="F278" s="211"/>
      <c r="G278" s="211"/>
      <c r="H278" s="211"/>
      <c r="I278" s="211"/>
    </row>
    <row r="279" spans="1:9" ht="20.149999999999999" customHeight="1">
      <c r="A279" s="23">
        <v>18</v>
      </c>
      <c r="B279" s="14" t="s">
        <v>1181</v>
      </c>
      <c r="C279" s="14"/>
      <c r="D279" s="14"/>
      <c r="E279" s="14"/>
      <c r="F279" s="14"/>
      <c r="G279" s="14"/>
      <c r="H279" s="14"/>
      <c r="I279" s="14"/>
    </row>
    <row r="280" spans="1:9" ht="20.149999999999999" customHeight="1">
      <c r="A280" s="23">
        <v>19</v>
      </c>
      <c r="B280" s="48" t="s">
        <v>1182</v>
      </c>
      <c r="C280" s="213" t="str">
        <f>IF(data!BG73&gt;0,data!BG73,"")</f>
        <v>x</v>
      </c>
      <c r="D280" s="213" t="str">
        <f>IF(data!BH73&gt;0,data!BH73,"")</f>
        <v>x</v>
      </c>
      <c r="E280" s="213" t="str">
        <f>IF(data!BI73&gt;0,data!BI73,"")</f>
        <v>x</v>
      </c>
      <c r="F280" s="213" t="str">
        <f>IF(data!BJ73&gt;0,data!BJ73,"")</f>
        <v>x</v>
      </c>
      <c r="G280" s="213" t="str">
        <f>IF(data!BK73&gt;0,data!BK73,"")</f>
        <v>x</v>
      </c>
      <c r="H280" s="213" t="str">
        <f>IF(data!BL73&gt;0,data!BL73,"")</f>
        <v>x</v>
      </c>
      <c r="I280" s="213" t="str">
        <f>IF(data!BM73&gt;0,data!BM73,"")</f>
        <v>x</v>
      </c>
    </row>
    <row r="281" spans="1:9" ht="20.149999999999999" customHeight="1">
      <c r="A281" s="23">
        <v>20</v>
      </c>
      <c r="B281" s="48" t="s">
        <v>1183</v>
      </c>
      <c r="C281" s="213" t="str">
        <f>IF(data!BG74&gt;0,data!BG74,"")</f>
        <v>x</v>
      </c>
      <c r="D281" s="213" t="str">
        <f>IF(data!BH74&gt;0,data!BH74,"")</f>
        <v>x</v>
      </c>
      <c r="E281" s="213" t="str">
        <f>IF(data!BI74&gt;0,data!BI74,"")</f>
        <v>x</v>
      </c>
      <c r="F281" s="213" t="str">
        <f>IF(data!BJ74&gt;0,data!BJ74,"")</f>
        <v>x</v>
      </c>
      <c r="G281" s="213" t="str">
        <f>IF(data!BK74&gt;0,data!BK74,"")</f>
        <v>x</v>
      </c>
      <c r="H281" s="213" t="str">
        <f>IF(data!BL74&gt;0,data!BL74,"")</f>
        <v>x</v>
      </c>
      <c r="I281" s="213" t="str">
        <f>IF(data!BM74&gt;0,data!BM74,"")</f>
        <v>x</v>
      </c>
    </row>
    <row r="282" spans="1:9" ht="20.149999999999999" customHeight="1">
      <c r="A282" s="23">
        <v>21</v>
      </c>
      <c r="B282" s="48" t="s">
        <v>1184</v>
      </c>
      <c r="C282" s="213" t="str">
        <f>IF(data!BG75&gt;0,data!BG75,"")</f>
        <v>x</v>
      </c>
      <c r="D282" s="213" t="str">
        <f>IF(data!BH75&gt;0,data!BH75,"")</f>
        <v>x</v>
      </c>
      <c r="E282" s="213" t="str">
        <f>IF(data!BI75&gt;0,data!BI75,"")</f>
        <v>x</v>
      </c>
      <c r="F282" s="213" t="str">
        <f>IF(data!BJ75&gt;0,data!BJ75,"")</f>
        <v>x</v>
      </c>
      <c r="G282" s="213" t="str">
        <f>IF(data!BK75&gt;0,data!BK75,"")</f>
        <v>x</v>
      </c>
      <c r="H282" s="213" t="str">
        <f>IF(data!BL75&gt;0,data!BL75,"")</f>
        <v>x</v>
      </c>
      <c r="I282" s="213" t="str">
        <f>IF(data!BM75&gt;0,data!BM75,"")</f>
        <v>x</v>
      </c>
    </row>
    <row r="283" spans="1:9" ht="20.149999999999999" customHeight="1">
      <c r="A283" s="23" t="s">
        <v>1185</v>
      </c>
      <c r="B283" s="60"/>
      <c r="C283" s="215"/>
      <c r="D283" s="215"/>
      <c r="E283" s="215"/>
      <c r="F283" s="215"/>
      <c r="G283" s="215"/>
      <c r="H283" s="215"/>
      <c r="I283" s="215"/>
    </row>
    <row r="284" spans="1:9" ht="20.149999999999999" customHeight="1">
      <c r="A284" s="23">
        <v>22</v>
      </c>
      <c r="B284" s="14" t="s">
        <v>1186</v>
      </c>
      <c r="C284" s="85">
        <f>data!BG76</f>
        <v>0</v>
      </c>
      <c r="D284" s="85">
        <f>data!BH76</f>
        <v>335</v>
      </c>
      <c r="E284" s="85">
        <f>data!BI76</f>
        <v>0</v>
      </c>
      <c r="F284" s="85">
        <f>data!BJ76</f>
        <v>334</v>
      </c>
      <c r="G284" s="85">
        <f>data!BK76</f>
        <v>0</v>
      </c>
      <c r="H284" s="85">
        <f>data!BL76</f>
        <v>0</v>
      </c>
      <c r="I284" s="85">
        <f>data!BM76</f>
        <v>0</v>
      </c>
    </row>
    <row r="285" spans="1:9" ht="20.149999999999999" customHeight="1">
      <c r="A285" s="23">
        <v>23</v>
      </c>
      <c r="B285" s="14" t="s">
        <v>1187</v>
      </c>
      <c r="C285" s="213" t="str">
        <f>IF(data!BG77&gt;0,data!BG77,"")</f>
        <v>x</v>
      </c>
      <c r="D285" s="85">
        <f>data!BH77</f>
        <v>0</v>
      </c>
      <c r="E285" s="85">
        <f>data!BI77</f>
        <v>0</v>
      </c>
      <c r="F285" s="213" t="str">
        <f>IF(data!BJ77&gt;0,data!BJ77,"")</f>
        <v>x</v>
      </c>
      <c r="G285" s="85">
        <f>data!BK77</f>
        <v>0</v>
      </c>
      <c r="H285" s="85">
        <f>data!BL77</f>
        <v>0</v>
      </c>
      <c r="I285" s="85">
        <f>data!BM77</f>
        <v>0</v>
      </c>
    </row>
    <row r="286" spans="1:9" ht="20.149999999999999" customHeight="1">
      <c r="A286" s="23">
        <v>24</v>
      </c>
      <c r="B286" s="14" t="s">
        <v>1188</v>
      </c>
      <c r="C286" s="213" t="str">
        <f>IF(data!BG78&gt;0,data!BG78,"")</f>
        <v>x</v>
      </c>
      <c r="D286" s="85">
        <f>data!BH78</f>
        <v>99</v>
      </c>
      <c r="E286" s="85">
        <f>data!BI78</f>
        <v>0</v>
      </c>
      <c r="F286" s="213" t="str">
        <f>IF(data!BJ78&gt;0,data!BJ78,"")</f>
        <v>x</v>
      </c>
      <c r="G286" s="85">
        <f>data!BK78</f>
        <v>0</v>
      </c>
      <c r="H286" s="85">
        <f>data!BL78</f>
        <v>0</v>
      </c>
      <c r="I286" s="85">
        <f>data!BM78</f>
        <v>0</v>
      </c>
    </row>
    <row r="287" spans="1:9" ht="20.149999999999999" customHeight="1">
      <c r="A287" s="23">
        <v>25</v>
      </c>
      <c r="B287" s="14" t="s">
        <v>1189</v>
      </c>
      <c r="C287" s="213" t="str">
        <f>IF(data!BG79&gt;0,data!BG79,"")</f>
        <v>x</v>
      </c>
      <c r="D287" s="85">
        <f>data!BH79</f>
        <v>0</v>
      </c>
      <c r="E287" s="85">
        <f>data!BI79</f>
        <v>0</v>
      </c>
      <c r="F287" s="213" t="str">
        <f>IF(data!BJ79&gt;0,data!BJ79,"")</f>
        <v>x</v>
      </c>
      <c r="G287" s="85">
        <f>data!BK79</f>
        <v>0</v>
      </c>
      <c r="H287" s="85">
        <f>data!BL79</f>
        <v>0</v>
      </c>
      <c r="I287" s="85">
        <f>data!BM79</f>
        <v>0</v>
      </c>
    </row>
    <row r="288" spans="1:9" ht="20.149999999999999" customHeight="1">
      <c r="A288" s="23">
        <v>26</v>
      </c>
      <c r="B288" s="14" t="s">
        <v>252</v>
      </c>
      <c r="C288" s="213" t="str">
        <f>IF(data!BG80&gt;0,data!BG80,"")</f>
        <v>x</v>
      </c>
      <c r="D288" s="213" t="str">
        <f>IF(data!BH80&gt;0,data!BH80,"")</f>
        <v>x</v>
      </c>
      <c r="E288" s="213" t="str">
        <f>IF(data!BI80&gt;0,data!BI80,"")</f>
        <v>x</v>
      </c>
      <c r="F288" s="213" t="str">
        <f>IF(data!BJ80&gt;0,data!BJ80,"")</f>
        <v>x</v>
      </c>
      <c r="G288" s="213" t="str">
        <f>IF(data!BK80&gt;0,data!BK80,"")</f>
        <v>x</v>
      </c>
      <c r="H288" s="213" t="str">
        <f>IF(data!BL80&gt;0,data!BL80,"")</f>
        <v>x</v>
      </c>
      <c r="I288" s="213" t="str">
        <f>IF(data!BM80&gt;0,data!BM80,"")</f>
        <v>x</v>
      </c>
    </row>
    <row r="289" spans="1:9" ht="20.149999999999999" customHeight="1">
      <c r="A289" s="4" t="s">
        <v>1173</v>
      </c>
      <c r="B289" s="5"/>
      <c r="C289" s="5"/>
      <c r="D289" s="6"/>
      <c r="E289" s="5"/>
      <c r="F289" s="5"/>
      <c r="G289" s="5"/>
      <c r="H289" s="5"/>
      <c r="I289" s="4"/>
    </row>
    <row r="290" spans="1:9" ht="20.149999999999999" customHeight="1">
      <c r="A290" s="77"/>
      <c r="B290" s="77"/>
      <c r="C290" s="77"/>
      <c r="D290" s="45"/>
      <c r="E290" s="77"/>
      <c r="F290" s="77"/>
      <c r="G290" s="77"/>
      <c r="H290" s="77"/>
      <c r="I290" s="168" t="s">
        <v>1223</v>
      </c>
    </row>
    <row r="291" spans="1:9" ht="20.149999999999999" customHeight="1">
      <c r="A291" s="45"/>
      <c r="B291" s="77"/>
      <c r="C291" s="77"/>
      <c r="D291" s="77"/>
      <c r="E291" s="77"/>
      <c r="F291" s="77"/>
      <c r="G291" s="77"/>
      <c r="H291" s="77"/>
      <c r="I291" s="77"/>
    </row>
    <row r="292" spans="1:9" ht="20.149999999999999" customHeight="1">
      <c r="A292" s="79" t="str">
        <f>"HOSPITAL NAME: "&amp;data!C84</f>
        <v>HOSPITAL NAME: Columbia County Public Hospital District No. 1</v>
      </c>
      <c r="B292" s="77"/>
      <c r="C292" s="77"/>
      <c r="D292" s="77"/>
      <c r="E292" s="77"/>
      <c r="F292" s="77"/>
      <c r="G292" s="80"/>
      <c r="H292" s="79" t="str">
        <f>"FYE: "&amp;data!C82</f>
        <v>FYE: 12/31/2019</v>
      </c>
    </row>
    <row r="293" spans="1:9" ht="20.149999999999999" customHeight="1">
      <c r="A293" s="23">
        <v>1</v>
      </c>
      <c r="B293" s="14" t="s">
        <v>209</v>
      </c>
      <c r="C293" s="15" t="s">
        <v>73</v>
      </c>
      <c r="D293" s="15" t="s">
        <v>74</v>
      </c>
      <c r="E293" s="15" t="s">
        <v>75</v>
      </c>
      <c r="F293" s="15" t="s">
        <v>76</v>
      </c>
      <c r="G293" s="15" t="s">
        <v>77</v>
      </c>
      <c r="H293" s="15" t="s">
        <v>78</v>
      </c>
      <c r="I293" s="15" t="s">
        <v>79</v>
      </c>
    </row>
    <row r="294" spans="1:9" ht="20.149999999999999" customHeight="1">
      <c r="A294" s="81">
        <v>2</v>
      </c>
      <c r="B294" s="17" t="s">
        <v>1175</v>
      </c>
      <c r="C294" s="18" t="s">
        <v>148</v>
      </c>
      <c r="D294" s="18" t="s">
        <v>149</v>
      </c>
      <c r="E294" s="18" t="s">
        <v>150</v>
      </c>
      <c r="F294" s="18" t="s">
        <v>151</v>
      </c>
      <c r="G294" s="25"/>
      <c r="H294" s="18" t="s">
        <v>153</v>
      </c>
      <c r="I294" s="18" t="s">
        <v>154</v>
      </c>
    </row>
    <row r="295" spans="1:9" ht="20.149999999999999" customHeight="1">
      <c r="A295" s="82"/>
      <c r="B295" s="83"/>
      <c r="C295" s="18" t="s">
        <v>1224</v>
      </c>
      <c r="D295" s="18" t="s">
        <v>194</v>
      </c>
      <c r="E295" s="18" t="s">
        <v>195</v>
      </c>
      <c r="F295" s="18" t="s">
        <v>196</v>
      </c>
      <c r="G295" s="18" t="s">
        <v>152</v>
      </c>
      <c r="H295" s="18" t="s">
        <v>197</v>
      </c>
      <c r="I295" s="18" t="s">
        <v>169</v>
      </c>
    </row>
    <row r="296" spans="1:9" ht="20.149999999999999" customHeight="1">
      <c r="A296" s="23">
        <v>3</v>
      </c>
      <c r="B296" s="14" t="s">
        <v>1179</v>
      </c>
      <c r="C296" s="212"/>
      <c r="D296" s="212"/>
      <c r="E296" s="212"/>
      <c r="F296" s="212"/>
      <c r="G296" s="212"/>
      <c r="H296" s="212"/>
      <c r="I296" s="212"/>
    </row>
    <row r="297" spans="1:9" ht="20.149999999999999" customHeight="1">
      <c r="A297" s="23">
        <v>4</v>
      </c>
      <c r="B297" s="14" t="s">
        <v>233</v>
      </c>
      <c r="C297" s="212"/>
      <c r="D297" s="212"/>
      <c r="E297" s="212"/>
      <c r="F297" s="212"/>
      <c r="G297" s="212"/>
      <c r="H297" s="212"/>
      <c r="I297" s="212"/>
    </row>
    <row r="298" spans="1:9" ht="20.149999999999999" customHeight="1">
      <c r="A298" s="23">
        <v>5</v>
      </c>
      <c r="B298" s="14" t="s">
        <v>234</v>
      </c>
      <c r="C298" s="26">
        <f>data!BN60</f>
        <v>7.01</v>
      </c>
      <c r="D298" s="26">
        <f>data!BO60</f>
        <v>0</v>
      </c>
      <c r="E298" s="26">
        <f>data!BP60</f>
        <v>1.5639423076923079E-2</v>
      </c>
      <c r="F298" s="26">
        <f>data!BQ60</f>
        <v>0</v>
      </c>
      <c r="G298" s="26">
        <f>data!BR60</f>
        <v>0</v>
      </c>
      <c r="H298" s="26">
        <f>data!BS60</f>
        <v>0</v>
      </c>
      <c r="I298" s="26">
        <f>data!BT60</f>
        <v>0</v>
      </c>
    </row>
    <row r="299" spans="1:9" ht="20.149999999999999" customHeight="1">
      <c r="A299" s="23">
        <v>6</v>
      </c>
      <c r="B299" s="14" t="s">
        <v>235</v>
      </c>
      <c r="C299" s="14">
        <f>data!BN61</f>
        <v>473967</v>
      </c>
      <c r="D299" s="14">
        <f>data!BO61</f>
        <v>0</v>
      </c>
      <c r="E299" s="14">
        <f>data!BP61</f>
        <v>473</v>
      </c>
      <c r="F299" s="14">
        <f>data!BQ61</f>
        <v>0</v>
      </c>
      <c r="G299" s="14">
        <f>data!BR61</f>
        <v>0</v>
      </c>
      <c r="H299" s="14">
        <f>data!BS61</f>
        <v>0</v>
      </c>
      <c r="I299" s="14">
        <f>data!BT61</f>
        <v>0</v>
      </c>
    </row>
    <row r="300" spans="1:9" ht="20.149999999999999" customHeight="1">
      <c r="A300" s="23">
        <v>7</v>
      </c>
      <c r="B300" s="14" t="s">
        <v>3</v>
      </c>
      <c r="C300" s="14">
        <f>data!BN62</f>
        <v>91160</v>
      </c>
      <c r="D300" s="14">
        <f>data!BO62</f>
        <v>0</v>
      </c>
      <c r="E300" s="14">
        <f>data!BP62</f>
        <v>91</v>
      </c>
      <c r="F300" s="14">
        <f>data!BQ62</f>
        <v>0</v>
      </c>
      <c r="G300" s="14">
        <f>data!BR62</f>
        <v>0</v>
      </c>
      <c r="H300" s="14">
        <f>data!BS62</f>
        <v>0</v>
      </c>
      <c r="I300" s="14">
        <f>data!BT62</f>
        <v>0</v>
      </c>
    </row>
    <row r="301" spans="1:9" ht="20.149999999999999" customHeight="1">
      <c r="A301" s="23">
        <v>8</v>
      </c>
      <c r="B301" s="14" t="s">
        <v>236</v>
      </c>
      <c r="C301" s="14">
        <f>data!BN63</f>
        <v>53747</v>
      </c>
      <c r="D301" s="14">
        <f>data!BO63</f>
        <v>0</v>
      </c>
      <c r="E301" s="14">
        <f>data!BP63</f>
        <v>0</v>
      </c>
      <c r="F301" s="14">
        <f>data!BQ63</f>
        <v>0</v>
      </c>
      <c r="G301" s="14">
        <f>data!BR63</f>
        <v>0</v>
      </c>
      <c r="H301" s="14">
        <f>data!BS63</f>
        <v>0</v>
      </c>
      <c r="I301" s="14">
        <f>data!BT63</f>
        <v>0</v>
      </c>
    </row>
    <row r="302" spans="1:9" ht="20.149999999999999" customHeight="1">
      <c r="A302" s="23">
        <v>9</v>
      </c>
      <c r="B302" s="14" t="s">
        <v>237</v>
      </c>
      <c r="C302" s="14">
        <f>data!BN64</f>
        <v>29787</v>
      </c>
      <c r="D302" s="14">
        <f>data!BO64</f>
        <v>0</v>
      </c>
      <c r="E302" s="14">
        <f>data!BP64</f>
        <v>3806</v>
      </c>
      <c r="F302" s="14">
        <f>data!BQ64</f>
        <v>0</v>
      </c>
      <c r="G302" s="14">
        <f>data!BR64</f>
        <v>0</v>
      </c>
      <c r="H302" s="14">
        <f>data!BS64</f>
        <v>0</v>
      </c>
      <c r="I302" s="14">
        <f>data!BT64</f>
        <v>0</v>
      </c>
    </row>
    <row r="303" spans="1:9" ht="20.149999999999999" customHeight="1">
      <c r="A303" s="23">
        <v>10</v>
      </c>
      <c r="B303" s="14" t="s">
        <v>444</v>
      </c>
      <c r="C303" s="14">
        <f>data!BN65</f>
        <v>3044</v>
      </c>
      <c r="D303" s="14">
        <f>data!BO65</f>
        <v>0</v>
      </c>
      <c r="E303" s="14">
        <f>data!BP65</f>
        <v>0</v>
      </c>
      <c r="F303" s="14">
        <f>data!BQ65</f>
        <v>0</v>
      </c>
      <c r="G303" s="14">
        <f>data!BR65</f>
        <v>0</v>
      </c>
      <c r="H303" s="14">
        <f>data!BS65</f>
        <v>0</v>
      </c>
      <c r="I303" s="14">
        <f>data!BT65</f>
        <v>0</v>
      </c>
    </row>
    <row r="304" spans="1:9" ht="20.149999999999999" customHeight="1">
      <c r="A304" s="23">
        <v>11</v>
      </c>
      <c r="B304" s="14" t="s">
        <v>445</v>
      </c>
      <c r="C304" s="14">
        <f>data!BN66</f>
        <v>147638</v>
      </c>
      <c r="D304" s="14">
        <f>data!BO66</f>
        <v>0</v>
      </c>
      <c r="E304" s="14">
        <f>data!BP66</f>
        <v>500</v>
      </c>
      <c r="F304" s="14">
        <f>data!BQ66</f>
        <v>0</v>
      </c>
      <c r="G304" s="14">
        <f>data!BR66</f>
        <v>0</v>
      </c>
      <c r="H304" s="14">
        <f>data!BS66</f>
        <v>0</v>
      </c>
      <c r="I304" s="14">
        <f>data!BT66</f>
        <v>0</v>
      </c>
    </row>
    <row r="305" spans="1:9" ht="20.149999999999999" customHeight="1">
      <c r="A305" s="23">
        <v>12</v>
      </c>
      <c r="B305" s="14" t="s">
        <v>6</v>
      </c>
      <c r="C305" s="14">
        <f>data!BN67</f>
        <v>89719</v>
      </c>
      <c r="D305" s="14">
        <f>data!BO67</f>
        <v>0</v>
      </c>
      <c r="E305" s="14">
        <f>data!BP67</f>
        <v>0</v>
      </c>
      <c r="F305" s="14">
        <f>data!BQ67</f>
        <v>0</v>
      </c>
      <c r="G305" s="14">
        <f>data!BR67</f>
        <v>0</v>
      </c>
      <c r="H305" s="14">
        <f>data!BS67</f>
        <v>0</v>
      </c>
      <c r="I305" s="14">
        <f>data!BT67</f>
        <v>0</v>
      </c>
    </row>
    <row r="306" spans="1:9" ht="20.149999999999999" customHeight="1">
      <c r="A306" s="23">
        <v>13</v>
      </c>
      <c r="B306" s="14" t="s">
        <v>474</v>
      </c>
      <c r="C306" s="14">
        <f>data!BN68</f>
        <v>24444</v>
      </c>
      <c r="D306" s="14">
        <f>data!BO68</f>
        <v>0</v>
      </c>
      <c r="E306" s="14">
        <f>data!BP68</f>
        <v>4760</v>
      </c>
      <c r="F306" s="14">
        <f>data!BQ68</f>
        <v>0</v>
      </c>
      <c r="G306" s="14">
        <f>data!BR68</f>
        <v>0</v>
      </c>
      <c r="H306" s="14">
        <f>data!BS68</f>
        <v>0</v>
      </c>
      <c r="I306" s="14">
        <f>data!BT68</f>
        <v>0</v>
      </c>
    </row>
    <row r="307" spans="1:9" ht="20.149999999999999" customHeight="1">
      <c r="A307" s="23">
        <v>14</v>
      </c>
      <c r="B307" s="14" t="s">
        <v>241</v>
      </c>
      <c r="C307" s="14">
        <f>data!BN69</f>
        <v>128287</v>
      </c>
      <c r="D307" s="14">
        <f>data!BO69</f>
        <v>0</v>
      </c>
      <c r="E307" s="14">
        <f>data!BP69</f>
        <v>18304</v>
      </c>
      <c r="F307" s="14">
        <f>data!BQ69</f>
        <v>0</v>
      </c>
      <c r="G307" s="14">
        <f>data!BR69</f>
        <v>0</v>
      </c>
      <c r="H307" s="14">
        <f>data!BS69</f>
        <v>0</v>
      </c>
      <c r="I307" s="14">
        <f>data!BT69</f>
        <v>0</v>
      </c>
    </row>
    <row r="308" spans="1:9" ht="20.149999999999999" customHeight="1">
      <c r="A308" s="23">
        <v>15</v>
      </c>
      <c r="B308" s="14" t="s">
        <v>242</v>
      </c>
      <c r="C308" s="14">
        <f>-data!BN70</f>
        <v>0</v>
      </c>
      <c r="D308" s="14">
        <f>-data!BO70</f>
        <v>0</v>
      </c>
      <c r="E308" s="14">
        <f>-data!BP70</f>
        <v>0</v>
      </c>
      <c r="F308" s="14">
        <f>-data!BQ70</f>
        <v>0</v>
      </c>
      <c r="G308" s="14">
        <f>-data!BR70</f>
        <v>0</v>
      </c>
      <c r="H308" s="14">
        <f>-data!BS70</f>
        <v>0</v>
      </c>
      <c r="I308" s="14">
        <f>-data!BT70</f>
        <v>0</v>
      </c>
    </row>
    <row r="309" spans="1:9" ht="20.149999999999999" customHeight="1">
      <c r="A309" s="23">
        <v>16</v>
      </c>
      <c r="B309" s="48" t="s">
        <v>1180</v>
      </c>
      <c r="C309" s="14">
        <f>data!BN71</f>
        <v>1041793</v>
      </c>
      <c r="D309" s="14">
        <f>data!BO71</f>
        <v>0</v>
      </c>
      <c r="E309" s="14">
        <f>data!BP71</f>
        <v>27934</v>
      </c>
      <c r="F309" s="14">
        <f>data!BQ71</f>
        <v>0</v>
      </c>
      <c r="G309" s="14">
        <f>data!BR71</f>
        <v>0</v>
      </c>
      <c r="H309" s="14">
        <f>data!BS71</f>
        <v>0</v>
      </c>
      <c r="I309" s="14">
        <f>data!BT71</f>
        <v>0</v>
      </c>
    </row>
    <row r="310" spans="1:9" ht="20.149999999999999" customHeight="1">
      <c r="A310" s="23">
        <v>17</v>
      </c>
      <c r="B310" s="14" t="s">
        <v>244</v>
      </c>
      <c r="C310" s="211"/>
      <c r="D310" s="211"/>
      <c r="E310" s="211"/>
      <c r="F310" s="211"/>
      <c r="G310" s="211"/>
      <c r="H310" s="211"/>
      <c r="I310" s="211"/>
    </row>
    <row r="311" spans="1:9" ht="20.149999999999999" customHeight="1">
      <c r="A311" s="23">
        <v>18</v>
      </c>
      <c r="B311" s="14" t="s">
        <v>1181</v>
      </c>
      <c r="C311" s="14"/>
      <c r="D311" s="14"/>
      <c r="E311" s="14"/>
      <c r="F311" s="14"/>
      <c r="G311" s="14"/>
      <c r="H311" s="14"/>
      <c r="I311" s="14"/>
    </row>
    <row r="312" spans="1:9" ht="20.149999999999999" customHeight="1">
      <c r="A312" s="23">
        <v>19</v>
      </c>
      <c r="B312" s="48" t="s">
        <v>1182</v>
      </c>
      <c r="C312" s="213" t="str">
        <f>IF(data!BN73&gt;0,data!BN73,"")</f>
        <v>x</v>
      </c>
      <c r="D312" s="213" t="str">
        <f>IF(data!BO73&gt;0,data!BO73,"")</f>
        <v>x</v>
      </c>
      <c r="E312" s="213" t="str">
        <f>IF(data!BP73&gt;0,data!BP73,"")</f>
        <v>x</v>
      </c>
      <c r="F312" s="213" t="str">
        <f>IF(data!BQ73&gt;0,data!BQ73,"")</f>
        <v>x</v>
      </c>
      <c r="G312" s="213" t="str">
        <f>IF(data!BR73&gt;0,data!BR73,"")</f>
        <v>x</v>
      </c>
      <c r="H312" s="213" t="str">
        <f>IF(data!BS73&gt;0,data!BS73,"")</f>
        <v>x</v>
      </c>
      <c r="I312" s="213" t="str">
        <f>IF(data!BT73&gt;0,data!BT73,"")</f>
        <v>x</v>
      </c>
    </row>
    <row r="313" spans="1:9" ht="20.149999999999999" customHeight="1">
      <c r="A313" s="23">
        <v>20</v>
      </c>
      <c r="B313" s="48" t="s">
        <v>1183</v>
      </c>
      <c r="C313" s="213" t="str">
        <f>IF(data!BN74&gt;0,data!BN74,"")</f>
        <v>x</v>
      </c>
      <c r="D313" s="213" t="str">
        <f>IF(data!BO74&gt;0,data!BO74,"")</f>
        <v>x</v>
      </c>
      <c r="E313" s="213" t="str">
        <f>IF(data!BP74&gt;0,data!BP74,"")</f>
        <v>x</v>
      </c>
      <c r="F313" s="213" t="str">
        <f>IF(data!BQ74&gt;0,data!BQ74,"")</f>
        <v>x</v>
      </c>
      <c r="G313" s="213" t="str">
        <f>IF(data!BR74&gt;0,data!BR74,"")</f>
        <v>x</v>
      </c>
      <c r="H313" s="213" t="str">
        <f>IF(data!BS74&gt;0,data!BS74,"")</f>
        <v>x</v>
      </c>
      <c r="I313" s="213" t="str">
        <f>IF(data!BT74&gt;0,data!BT74,"")</f>
        <v>x</v>
      </c>
    </row>
    <row r="314" spans="1:9" ht="20.149999999999999" customHeight="1">
      <c r="A314" s="23">
        <v>21</v>
      </c>
      <c r="B314" s="48" t="s">
        <v>1184</v>
      </c>
      <c r="C314" s="213" t="str">
        <f>IF(data!BN75&gt;0,data!BN75,"")</f>
        <v>x</v>
      </c>
      <c r="D314" s="213" t="str">
        <f>IF(data!BO75&gt;0,data!BO75,"")</f>
        <v>x</v>
      </c>
      <c r="E314" s="213" t="str">
        <f>IF(data!BP75&gt;0,data!BP75,"")</f>
        <v>x</v>
      </c>
      <c r="F314" s="213" t="str">
        <f>IF(data!BQ75&gt;0,data!BQ75,"")</f>
        <v>x</v>
      </c>
      <c r="G314" s="213" t="str">
        <f>IF(data!BR75&gt;0,data!BR75,"")</f>
        <v>x</v>
      </c>
      <c r="H314" s="213" t="str">
        <f>IF(data!BS75&gt;0,data!BS75,"")</f>
        <v>x</v>
      </c>
      <c r="I314" s="213" t="str">
        <f>IF(data!BT75&gt;0,data!BT75,"")</f>
        <v>x</v>
      </c>
    </row>
    <row r="315" spans="1:9" ht="20.149999999999999" customHeight="1">
      <c r="A315" s="23" t="s">
        <v>1185</v>
      </c>
      <c r="B315" s="60"/>
      <c r="C315" s="211"/>
      <c r="D315" s="211"/>
      <c r="E315" s="211"/>
      <c r="F315" s="211"/>
      <c r="G315" s="211"/>
      <c r="H315" s="211"/>
      <c r="I315" s="211"/>
    </row>
    <row r="316" spans="1:9" ht="20.149999999999999" customHeight="1">
      <c r="A316" s="23">
        <v>22</v>
      </c>
      <c r="B316" s="14" t="s">
        <v>1186</v>
      </c>
      <c r="C316" s="85">
        <f>data!BN76</f>
        <v>4623.1000000000004</v>
      </c>
      <c r="D316" s="85">
        <f>data!BO76</f>
        <v>0</v>
      </c>
      <c r="E316" s="85">
        <f>data!BP76</f>
        <v>0</v>
      </c>
      <c r="F316" s="85">
        <f>data!BQ76</f>
        <v>0</v>
      </c>
      <c r="G316" s="85">
        <f>data!BR76</f>
        <v>0</v>
      </c>
      <c r="H316" s="85">
        <f>data!BS76</f>
        <v>0</v>
      </c>
      <c r="I316" s="85">
        <f>data!BT76</f>
        <v>0</v>
      </c>
    </row>
    <row r="317" spans="1:9" ht="20.149999999999999" customHeight="1">
      <c r="A317" s="23">
        <v>23</v>
      </c>
      <c r="B317" s="14" t="s">
        <v>1187</v>
      </c>
      <c r="C317" s="213" t="str">
        <f>IF(data!BN77&gt;0,data!BN77,"")</f>
        <v>x</v>
      </c>
      <c r="D317" s="213" t="str">
        <f>IF(data!BO77&gt;0,data!BO77,"")</f>
        <v>x</v>
      </c>
      <c r="E317" s="213" t="str">
        <f>IF(data!BP77&gt;0,data!BP77,"")</f>
        <v>x</v>
      </c>
      <c r="F317" s="213" t="str">
        <f>IF(data!BQ77&gt;0,data!BQ77,"")</f>
        <v>x</v>
      </c>
      <c r="G317" s="85">
        <f>data!BR77</f>
        <v>0</v>
      </c>
      <c r="H317" s="85">
        <f>data!BS77</f>
        <v>0</v>
      </c>
      <c r="I317" s="85">
        <f>data!BT77</f>
        <v>0</v>
      </c>
    </row>
    <row r="318" spans="1:9" ht="20.149999999999999" customHeight="1">
      <c r="A318" s="23">
        <v>24</v>
      </c>
      <c r="B318" s="14" t="s">
        <v>1188</v>
      </c>
      <c r="C318" s="213" t="str">
        <f>IF(data!BN78&gt;0,data!BN78,"")</f>
        <v>x</v>
      </c>
      <c r="D318" s="213" t="str">
        <f>IF(data!BO78&gt;0,data!BO78,"")</f>
        <v>x</v>
      </c>
      <c r="E318" s="213" t="str">
        <f>IF(data!BP78&gt;0,data!BP78,"")</f>
        <v>x</v>
      </c>
      <c r="F318" s="213" t="str">
        <f>IF(data!BQ78&gt;0,data!BQ78,"")</f>
        <v>x</v>
      </c>
      <c r="G318" s="213" t="str">
        <f>IF(data!BR78&gt;0,data!BR78,"")</f>
        <v>x</v>
      </c>
      <c r="H318" s="85">
        <f>data!BS78</f>
        <v>0</v>
      </c>
      <c r="I318" s="85">
        <f>data!BT78</f>
        <v>0</v>
      </c>
    </row>
    <row r="319" spans="1:9" ht="20.149999999999999" customHeight="1">
      <c r="A319" s="23">
        <v>25</v>
      </c>
      <c r="B319" s="14" t="s">
        <v>1189</v>
      </c>
      <c r="C319" s="213" t="str">
        <f>IF(data!BN79&gt;0,data!BN79,"")</f>
        <v>x</v>
      </c>
      <c r="D319" s="213" t="str">
        <f>IF(data!BO79&gt;0,data!BO79,"")</f>
        <v>x</v>
      </c>
      <c r="E319" s="213" t="str">
        <f>IF(data!BP79&gt;0,data!BP79,"")</f>
        <v>x</v>
      </c>
      <c r="F319" s="213" t="str">
        <f>IF(data!BQ79&gt;0,data!BQ79,"")</f>
        <v>x</v>
      </c>
      <c r="G319" s="213" t="str">
        <f>IF(data!BR79&gt;0,data!BR79,"")</f>
        <v>x</v>
      </c>
      <c r="H319" s="85">
        <f>data!BS79</f>
        <v>0</v>
      </c>
      <c r="I319" s="85">
        <f>data!BT79</f>
        <v>0</v>
      </c>
    </row>
    <row r="320" spans="1:9" ht="20.149999999999999" customHeight="1">
      <c r="A320" s="23">
        <v>26</v>
      </c>
      <c r="B320" s="14" t="s">
        <v>252</v>
      </c>
      <c r="C320" s="216" t="str">
        <f>IF(data!BN80&gt;0,data!BN80,"")</f>
        <v>x</v>
      </c>
      <c r="D320" s="216" t="str">
        <f>IF(data!BO80&gt;0,data!BO80,"")</f>
        <v>x</v>
      </c>
      <c r="E320" s="216" t="str">
        <f>IF(data!BP80&gt;0,data!BP80,"")</f>
        <v>x</v>
      </c>
      <c r="F320" s="216" t="str">
        <f>IF(data!BQ80&gt;0,data!BQ80,"")</f>
        <v>x</v>
      </c>
      <c r="G320" s="216" t="str">
        <f>IF(data!BR80&gt;0,data!BR80,"")</f>
        <v>x</v>
      </c>
      <c r="H320" s="216" t="str">
        <f>IF(data!BS80&gt;0,data!BS80,"")</f>
        <v>x</v>
      </c>
      <c r="I320" s="216" t="str">
        <f>IF(data!BT80&gt;0,data!BT80,"")</f>
        <v>x</v>
      </c>
    </row>
    <row r="321" spans="1:9" ht="20.149999999999999" customHeight="1">
      <c r="A321" s="4" t="s">
        <v>1173</v>
      </c>
      <c r="B321" s="5"/>
      <c r="C321" s="5"/>
      <c r="D321" s="6"/>
      <c r="E321" s="5"/>
      <c r="F321" s="5"/>
      <c r="G321" s="5"/>
      <c r="H321" s="5"/>
      <c r="I321" s="4"/>
    </row>
    <row r="322" spans="1:9" ht="20.149999999999999" customHeight="1">
      <c r="A322" s="77"/>
      <c r="B322" s="77"/>
      <c r="C322" s="77"/>
      <c r="D322" s="45"/>
      <c r="E322" s="77"/>
      <c r="F322" s="77"/>
      <c r="G322" s="77"/>
      <c r="H322" s="77"/>
      <c r="I322" s="168" t="s">
        <v>1225</v>
      </c>
    </row>
    <row r="323" spans="1:9" ht="20.149999999999999" customHeight="1">
      <c r="A323" s="45"/>
      <c r="B323" s="77"/>
      <c r="C323" s="77"/>
      <c r="D323" s="77"/>
      <c r="E323" s="77"/>
      <c r="F323" s="77"/>
      <c r="G323" s="77"/>
      <c r="H323" s="77"/>
      <c r="I323" s="77"/>
    </row>
    <row r="324" spans="1:9" ht="20.149999999999999" customHeight="1">
      <c r="A324" s="79" t="str">
        <f>"HOSPITAL NAME: "&amp;data!C84</f>
        <v>HOSPITAL NAME: Columbia County Public Hospital District No. 1</v>
      </c>
      <c r="B324" s="77"/>
      <c r="C324" s="77"/>
      <c r="D324" s="77"/>
      <c r="E324" s="77"/>
      <c r="F324" s="77"/>
      <c r="G324" s="80"/>
      <c r="H324" s="79" t="str">
        <f>"FYE: "&amp;data!C82</f>
        <v>FYE: 12/31/2019</v>
      </c>
    </row>
    <row r="325" spans="1:9" ht="20.149999999999999" customHeight="1">
      <c r="A325" s="23">
        <v>1</v>
      </c>
      <c r="B325" s="14" t="s">
        <v>209</v>
      </c>
      <c r="C325" s="15" t="s">
        <v>80</v>
      </c>
      <c r="D325" s="15" t="s">
        <v>81</v>
      </c>
      <c r="E325" s="15" t="s">
        <v>82</v>
      </c>
      <c r="F325" s="15" t="s">
        <v>83</v>
      </c>
      <c r="G325" s="15" t="s">
        <v>84</v>
      </c>
      <c r="H325" s="15" t="s">
        <v>85</v>
      </c>
      <c r="I325" s="15" t="s">
        <v>86</v>
      </c>
    </row>
    <row r="326" spans="1:9" ht="20.149999999999999" customHeight="1">
      <c r="A326" s="81">
        <v>2</v>
      </c>
      <c r="B326" s="17" t="s">
        <v>1175</v>
      </c>
      <c r="C326" s="18" t="s">
        <v>155</v>
      </c>
      <c r="D326" s="18" t="s">
        <v>155</v>
      </c>
      <c r="E326" s="18" t="s">
        <v>155</v>
      </c>
      <c r="F326" s="18" t="s">
        <v>156</v>
      </c>
      <c r="G326" s="18" t="s">
        <v>157</v>
      </c>
      <c r="H326" s="18" t="s">
        <v>158</v>
      </c>
      <c r="I326" s="18" t="s">
        <v>159</v>
      </c>
    </row>
    <row r="327" spans="1:9" ht="20.149999999999999" customHeight="1">
      <c r="A327" s="82"/>
      <c r="B327" s="83"/>
      <c r="C327" s="18" t="s">
        <v>198</v>
      </c>
      <c r="D327" s="18" t="s">
        <v>199</v>
      </c>
      <c r="E327" s="18" t="s">
        <v>200</v>
      </c>
      <c r="F327" s="18" t="s">
        <v>151</v>
      </c>
      <c r="G327" s="18" t="s">
        <v>1224</v>
      </c>
      <c r="H327" s="18" t="s">
        <v>152</v>
      </c>
      <c r="I327" s="18" t="s">
        <v>201</v>
      </c>
    </row>
    <row r="328" spans="1:9" ht="20.149999999999999" customHeight="1">
      <c r="A328" s="23">
        <v>3</v>
      </c>
      <c r="B328" s="14" t="s">
        <v>1179</v>
      </c>
      <c r="C328" s="212"/>
      <c r="D328" s="212"/>
      <c r="E328" s="212"/>
      <c r="F328" s="212"/>
      <c r="G328" s="212"/>
      <c r="H328" s="212"/>
      <c r="I328" s="212"/>
    </row>
    <row r="329" spans="1:9" ht="20.149999999999999" customHeight="1">
      <c r="A329" s="23">
        <v>4</v>
      </c>
      <c r="B329" s="14" t="s">
        <v>233</v>
      </c>
      <c r="C329" s="212"/>
      <c r="D329" s="212"/>
      <c r="E329" s="212"/>
      <c r="F329" s="212"/>
      <c r="G329" s="212"/>
      <c r="H329" s="212"/>
      <c r="I329" s="212"/>
    </row>
    <row r="330" spans="1:9" ht="20.149999999999999" customHeight="1">
      <c r="A330" s="23">
        <v>5</v>
      </c>
      <c r="B330" s="14" t="s">
        <v>234</v>
      </c>
      <c r="C330" s="26">
        <f>data!BU60</f>
        <v>0</v>
      </c>
      <c r="D330" s="26">
        <f>data!BV60</f>
        <v>3.0743461538461538</v>
      </c>
      <c r="E330" s="26">
        <f>data!BW60</f>
        <v>0</v>
      </c>
      <c r="F330" s="26">
        <f>data!BX60</f>
        <v>0</v>
      </c>
      <c r="G330" s="26">
        <f>data!BY60</f>
        <v>2.66</v>
      </c>
      <c r="H330" s="26">
        <f>data!BZ60</f>
        <v>0</v>
      </c>
      <c r="I330" s="26">
        <f>data!CA60</f>
        <v>0</v>
      </c>
    </row>
    <row r="331" spans="1:9" ht="20.149999999999999" customHeight="1">
      <c r="A331" s="23">
        <v>6</v>
      </c>
      <c r="B331" s="14" t="s">
        <v>235</v>
      </c>
      <c r="C331" s="86">
        <f>data!BU61</f>
        <v>0</v>
      </c>
      <c r="D331" s="86">
        <f>data!BV61</f>
        <v>154586</v>
      </c>
      <c r="E331" s="86">
        <f>data!BW61</f>
        <v>0</v>
      </c>
      <c r="F331" s="86">
        <f>data!BX61</f>
        <v>0</v>
      </c>
      <c r="G331" s="86">
        <f>data!BY61</f>
        <v>233539</v>
      </c>
      <c r="H331" s="86">
        <f>data!BZ61</f>
        <v>0</v>
      </c>
      <c r="I331" s="86">
        <f>data!CA61</f>
        <v>0</v>
      </c>
    </row>
    <row r="332" spans="1:9" ht="20.149999999999999" customHeight="1">
      <c r="A332" s="23">
        <v>7</v>
      </c>
      <c r="B332" s="14" t="s">
        <v>3</v>
      </c>
      <c r="C332" s="86">
        <f>data!BU62</f>
        <v>0</v>
      </c>
      <c r="D332" s="86">
        <f>data!BV62</f>
        <v>29732</v>
      </c>
      <c r="E332" s="86">
        <f>data!BW62</f>
        <v>0</v>
      </c>
      <c r="F332" s="86">
        <f>data!BX62</f>
        <v>0</v>
      </c>
      <c r="G332" s="86">
        <f>data!BY62</f>
        <v>44917</v>
      </c>
      <c r="H332" s="86">
        <f>data!BZ62</f>
        <v>0</v>
      </c>
      <c r="I332" s="86">
        <f>data!CA62</f>
        <v>0</v>
      </c>
    </row>
    <row r="333" spans="1:9" ht="20.149999999999999" customHeight="1">
      <c r="A333" s="23">
        <v>8</v>
      </c>
      <c r="B333" s="14" t="s">
        <v>236</v>
      </c>
      <c r="C333" s="86">
        <f>data!BU63</f>
        <v>0</v>
      </c>
      <c r="D333" s="86">
        <f>data!BV63</f>
        <v>0</v>
      </c>
      <c r="E333" s="86">
        <f>data!BW63</f>
        <v>0</v>
      </c>
      <c r="F333" s="86">
        <f>data!BX63</f>
        <v>0</v>
      </c>
      <c r="G333" s="86">
        <f>data!BY63</f>
        <v>0</v>
      </c>
      <c r="H333" s="86">
        <f>data!BZ63</f>
        <v>0</v>
      </c>
      <c r="I333" s="86">
        <f>data!CA63</f>
        <v>0</v>
      </c>
    </row>
    <row r="334" spans="1:9" ht="20.149999999999999" customHeight="1">
      <c r="A334" s="23">
        <v>9</v>
      </c>
      <c r="B334" s="14" t="s">
        <v>237</v>
      </c>
      <c r="C334" s="86">
        <f>data!BU64</f>
        <v>0</v>
      </c>
      <c r="D334" s="86">
        <f>data!BV64</f>
        <v>2535</v>
      </c>
      <c r="E334" s="86">
        <f>data!BW64</f>
        <v>0</v>
      </c>
      <c r="F334" s="86">
        <f>data!BX64</f>
        <v>0</v>
      </c>
      <c r="G334" s="86">
        <f>data!BY64</f>
        <v>875</v>
      </c>
      <c r="H334" s="86">
        <f>data!BZ64</f>
        <v>0</v>
      </c>
      <c r="I334" s="86">
        <f>data!CA64</f>
        <v>0</v>
      </c>
    </row>
    <row r="335" spans="1:9" ht="20.149999999999999" customHeight="1">
      <c r="A335" s="23">
        <v>10</v>
      </c>
      <c r="B335" s="14" t="s">
        <v>444</v>
      </c>
      <c r="C335" s="86">
        <f>data!BU65</f>
        <v>0</v>
      </c>
      <c r="D335" s="86">
        <f>data!BV65</f>
        <v>0</v>
      </c>
      <c r="E335" s="86">
        <f>data!BW65</f>
        <v>0</v>
      </c>
      <c r="F335" s="86">
        <f>data!BX65</f>
        <v>0</v>
      </c>
      <c r="G335" s="86">
        <f>data!BY65</f>
        <v>0</v>
      </c>
      <c r="H335" s="86">
        <f>data!BZ65</f>
        <v>0</v>
      </c>
      <c r="I335" s="86">
        <f>data!CA65</f>
        <v>0</v>
      </c>
    </row>
    <row r="336" spans="1:9" ht="20.149999999999999" customHeight="1">
      <c r="A336" s="23">
        <v>11</v>
      </c>
      <c r="B336" s="14" t="s">
        <v>445</v>
      </c>
      <c r="C336" s="86">
        <f>data!BU66</f>
        <v>0</v>
      </c>
      <c r="D336" s="86">
        <f>data!BV66</f>
        <v>923</v>
      </c>
      <c r="E336" s="86">
        <f>data!BW66</f>
        <v>0</v>
      </c>
      <c r="F336" s="86">
        <f>data!BX66</f>
        <v>0</v>
      </c>
      <c r="G336" s="86">
        <f>data!BY66</f>
        <v>13169</v>
      </c>
      <c r="H336" s="86">
        <f>data!BZ66</f>
        <v>0</v>
      </c>
      <c r="I336" s="86">
        <f>data!CA66</f>
        <v>0</v>
      </c>
    </row>
    <row r="337" spans="1:9" ht="20.149999999999999" customHeight="1">
      <c r="A337" s="23">
        <v>12</v>
      </c>
      <c r="B337" s="14" t="s">
        <v>6</v>
      </c>
      <c r="C337" s="86">
        <f>data!BU67</f>
        <v>0</v>
      </c>
      <c r="D337" s="86">
        <f>data!BV67</f>
        <v>38716</v>
      </c>
      <c r="E337" s="86">
        <f>data!BW67</f>
        <v>0</v>
      </c>
      <c r="F337" s="86">
        <f>data!BX67</f>
        <v>0</v>
      </c>
      <c r="G337" s="86">
        <f>data!BY67</f>
        <v>4056</v>
      </c>
      <c r="H337" s="86">
        <f>data!BZ67</f>
        <v>0</v>
      </c>
      <c r="I337" s="86">
        <f>data!CA67</f>
        <v>0</v>
      </c>
    </row>
    <row r="338" spans="1:9" ht="20.149999999999999" customHeight="1">
      <c r="A338" s="23">
        <v>13</v>
      </c>
      <c r="B338" s="14" t="s">
        <v>474</v>
      </c>
      <c r="C338" s="86">
        <f>data!BU68</f>
        <v>0</v>
      </c>
      <c r="D338" s="86">
        <f>data!BV68</f>
        <v>2900</v>
      </c>
      <c r="E338" s="86">
        <f>data!BW68</f>
        <v>0</v>
      </c>
      <c r="F338" s="86">
        <f>data!BX68</f>
        <v>0</v>
      </c>
      <c r="G338" s="86">
        <f>data!BY68</f>
        <v>0</v>
      </c>
      <c r="H338" s="86">
        <f>data!BZ68</f>
        <v>0</v>
      </c>
      <c r="I338" s="86">
        <f>data!CA68</f>
        <v>0</v>
      </c>
    </row>
    <row r="339" spans="1:9" ht="20.149999999999999" customHeight="1">
      <c r="A339" s="23">
        <v>14</v>
      </c>
      <c r="B339" s="14" t="s">
        <v>241</v>
      </c>
      <c r="C339" s="86">
        <f>data!BU69</f>
        <v>0</v>
      </c>
      <c r="D339" s="86">
        <f>data!BV69</f>
        <v>1287</v>
      </c>
      <c r="E339" s="86">
        <f>data!BW69</f>
        <v>0</v>
      </c>
      <c r="F339" s="86">
        <f>data!BX69</f>
        <v>0</v>
      </c>
      <c r="G339" s="86">
        <f>data!BY69</f>
        <v>3788</v>
      </c>
      <c r="H339" s="86">
        <f>data!BZ69</f>
        <v>0</v>
      </c>
      <c r="I339" s="86">
        <f>data!CA69</f>
        <v>0</v>
      </c>
    </row>
    <row r="340" spans="1:9" ht="20.149999999999999" customHeight="1">
      <c r="A340" s="23">
        <v>15</v>
      </c>
      <c r="B340" s="14" t="s">
        <v>242</v>
      </c>
      <c r="C340" s="14">
        <f>-data!BU70</f>
        <v>0</v>
      </c>
      <c r="D340" s="14">
        <f>-data!BV70</f>
        <v>0</v>
      </c>
      <c r="E340" s="14">
        <f>-data!BW70</f>
        <v>0</v>
      </c>
      <c r="F340" s="14">
        <f>-data!BX70</f>
        <v>0</v>
      </c>
      <c r="G340" s="14">
        <f>-data!BY70</f>
        <v>0</v>
      </c>
      <c r="H340" s="14">
        <f>-data!BZ70</f>
        <v>0</v>
      </c>
      <c r="I340" s="14">
        <f>-data!CA70</f>
        <v>0</v>
      </c>
    </row>
    <row r="341" spans="1:9" ht="20.149999999999999" customHeight="1">
      <c r="A341" s="23">
        <v>16</v>
      </c>
      <c r="B341" s="48" t="s">
        <v>1180</v>
      </c>
      <c r="C341" s="14">
        <f>data!BU71</f>
        <v>0</v>
      </c>
      <c r="D341" s="14">
        <f>data!BV71</f>
        <v>230679</v>
      </c>
      <c r="E341" s="14">
        <f>data!BW71</f>
        <v>0</v>
      </c>
      <c r="F341" s="14">
        <f>data!BX71</f>
        <v>0</v>
      </c>
      <c r="G341" s="14">
        <f>data!BY71</f>
        <v>300344</v>
      </c>
      <c r="H341" s="14">
        <f>data!BZ71</f>
        <v>0</v>
      </c>
      <c r="I341" s="14">
        <f>data!CA71</f>
        <v>0</v>
      </c>
    </row>
    <row r="342" spans="1:9" ht="20.149999999999999" customHeight="1">
      <c r="A342" s="23">
        <v>17</v>
      </c>
      <c r="B342" s="14" t="s">
        <v>244</v>
      </c>
      <c r="C342" s="211"/>
      <c r="D342" s="211"/>
      <c r="E342" s="211"/>
      <c r="F342" s="211"/>
      <c r="G342" s="211"/>
      <c r="H342" s="211"/>
      <c r="I342" s="211"/>
    </row>
    <row r="343" spans="1:9" ht="20.149999999999999" customHeight="1">
      <c r="A343" s="23">
        <v>18</v>
      </c>
      <c r="B343" s="14" t="s">
        <v>1181</v>
      </c>
      <c r="C343" s="14"/>
      <c r="D343" s="14"/>
      <c r="E343" s="14"/>
      <c r="F343" s="14"/>
      <c r="G343" s="14"/>
      <c r="H343" s="14"/>
      <c r="I343" s="14"/>
    </row>
    <row r="344" spans="1:9" ht="20.149999999999999" customHeight="1">
      <c r="A344" s="23">
        <v>19</v>
      </c>
      <c r="B344" s="48" t="s">
        <v>1182</v>
      </c>
      <c r="C344" s="213" t="str">
        <f>IF(data!BU73&gt;0,data!BU73,"")</f>
        <v>x</v>
      </c>
      <c r="D344" s="213" t="str">
        <f>IF(data!BV73&gt;0,data!BV73,"")</f>
        <v>x</v>
      </c>
      <c r="E344" s="213" t="str">
        <f>IF(data!BW73&gt;0,data!BW73,"")</f>
        <v>x</v>
      </c>
      <c r="F344" s="213" t="str">
        <f>IF(data!BX73&gt;0,data!BX73,"")</f>
        <v>x</v>
      </c>
      <c r="G344" s="213" t="str">
        <f>IF(data!BY73&gt;0,data!BY73,"")</f>
        <v>x</v>
      </c>
      <c r="H344" s="213" t="str">
        <f>IF(data!BZ73&gt;0,data!BZ73,"")</f>
        <v>x</v>
      </c>
      <c r="I344" s="213" t="str">
        <f>IF(data!CA73&gt;0,data!CA73,"")</f>
        <v>x</v>
      </c>
    </row>
    <row r="345" spans="1:9" ht="20.149999999999999" customHeight="1">
      <c r="A345" s="23">
        <v>20</v>
      </c>
      <c r="B345" s="48" t="s">
        <v>1183</v>
      </c>
      <c r="C345" s="213" t="str">
        <f>IF(data!BU74&gt;0,data!BU74,"")</f>
        <v>x</v>
      </c>
      <c r="D345" s="213" t="str">
        <f>IF(data!BV74&gt;0,data!BV74,"")</f>
        <v>x</v>
      </c>
      <c r="E345" s="213" t="str">
        <f>IF(data!BW74&gt;0,data!BW74,"")</f>
        <v>x</v>
      </c>
      <c r="F345" s="213" t="str">
        <f>IF(data!BX74&gt;0,data!BX74,"")</f>
        <v>x</v>
      </c>
      <c r="G345" s="213" t="str">
        <f>IF(data!BY74&gt;0,data!BY74,"")</f>
        <v>x</v>
      </c>
      <c r="H345" s="213" t="str">
        <f>IF(data!BZ74&gt;0,data!BZ74,"")</f>
        <v>x</v>
      </c>
      <c r="I345" s="213" t="str">
        <f>IF(data!CA74&gt;0,data!CA74,"")</f>
        <v>x</v>
      </c>
    </row>
    <row r="346" spans="1:9" ht="20.149999999999999" customHeight="1">
      <c r="A346" s="23">
        <v>21</v>
      </c>
      <c r="B346" s="48" t="s">
        <v>1184</v>
      </c>
      <c r="C346" s="213" t="str">
        <f>IF(data!BU75&gt;0,data!BU75,"")</f>
        <v>x</v>
      </c>
      <c r="D346" s="213" t="str">
        <f>IF(data!BV75&gt;0,data!BV75,"")</f>
        <v>x</v>
      </c>
      <c r="E346" s="213" t="str">
        <f>IF(data!BW75&gt;0,data!BW75,"")</f>
        <v>x</v>
      </c>
      <c r="F346" s="213" t="str">
        <f>IF(data!BX75&gt;0,data!BX75,"")</f>
        <v>x</v>
      </c>
      <c r="G346" s="213" t="str">
        <f>IF(data!BY75&gt;0,data!BY75,"")</f>
        <v>x</v>
      </c>
      <c r="H346" s="213" t="str">
        <f>IF(data!BZ75&gt;0,data!BZ75,"")</f>
        <v>x</v>
      </c>
      <c r="I346" s="213" t="str">
        <f>IF(data!CA75&gt;0,data!CA75,"")</f>
        <v>x</v>
      </c>
    </row>
    <row r="347" spans="1:9" ht="20.149999999999999" customHeight="1">
      <c r="A347" s="23" t="s">
        <v>1185</v>
      </c>
      <c r="B347" s="60"/>
      <c r="C347" s="211"/>
      <c r="D347" s="211"/>
      <c r="E347" s="211"/>
      <c r="F347" s="211"/>
      <c r="G347" s="211"/>
      <c r="H347" s="211"/>
      <c r="I347" s="211"/>
    </row>
    <row r="348" spans="1:9" ht="20.149999999999999" customHeight="1">
      <c r="A348" s="23">
        <v>22</v>
      </c>
      <c r="B348" s="14" t="s">
        <v>1186</v>
      </c>
      <c r="C348" s="85">
        <f>data!BU76</f>
        <v>0</v>
      </c>
      <c r="D348" s="85">
        <f>data!BV76</f>
        <v>1995</v>
      </c>
      <c r="E348" s="85">
        <f>data!BW76</f>
        <v>0</v>
      </c>
      <c r="F348" s="85">
        <f>data!BX76</f>
        <v>0</v>
      </c>
      <c r="G348" s="85">
        <f>data!BY76</f>
        <v>209</v>
      </c>
      <c r="H348" s="85">
        <f>data!BZ76</f>
        <v>0</v>
      </c>
      <c r="I348" s="85">
        <f>data!CA76</f>
        <v>0</v>
      </c>
    </row>
    <row r="349" spans="1:9" ht="20.149999999999999" customHeight="1">
      <c r="A349" s="23">
        <v>23</v>
      </c>
      <c r="B349" s="14" t="s">
        <v>1187</v>
      </c>
      <c r="C349" s="85">
        <f>data!BU77</f>
        <v>0</v>
      </c>
      <c r="D349" s="85">
        <f>data!BV77</f>
        <v>0</v>
      </c>
      <c r="E349" s="85">
        <f>data!BW77</f>
        <v>0</v>
      </c>
      <c r="F349" s="85">
        <f>data!BX77</f>
        <v>0</v>
      </c>
      <c r="G349" s="85">
        <f>data!BY77</f>
        <v>0</v>
      </c>
      <c r="H349" s="85">
        <f>data!BZ77</f>
        <v>0</v>
      </c>
      <c r="I349" s="85">
        <f>data!CA77</f>
        <v>0</v>
      </c>
    </row>
    <row r="350" spans="1:9" ht="20.149999999999999" customHeight="1">
      <c r="A350" s="23">
        <v>24</v>
      </c>
      <c r="B350" s="14" t="s">
        <v>1188</v>
      </c>
      <c r="C350" s="85">
        <f>data!BU78</f>
        <v>0</v>
      </c>
      <c r="D350" s="85">
        <f>data!BV78</f>
        <v>589.11272947025714</v>
      </c>
      <c r="E350" s="85">
        <f>data!BW78</f>
        <v>0</v>
      </c>
      <c r="F350" s="85">
        <f>data!BX78</f>
        <v>0</v>
      </c>
      <c r="G350" s="85">
        <f>data!BY78</f>
        <v>61.716571658788844</v>
      </c>
      <c r="H350" s="85">
        <f>data!BZ78</f>
        <v>0</v>
      </c>
      <c r="I350" s="85">
        <f>data!CA78</f>
        <v>0</v>
      </c>
    </row>
    <row r="351" spans="1:9" ht="20.149999999999999" customHeight="1">
      <c r="A351" s="23">
        <v>25</v>
      </c>
      <c r="B351" s="14" t="s">
        <v>1189</v>
      </c>
      <c r="C351" s="85">
        <f>data!BU79</f>
        <v>0</v>
      </c>
      <c r="D351" s="85">
        <f>data!BV79</f>
        <v>0</v>
      </c>
      <c r="E351" s="85">
        <f>data!BW79</f>
        <v>0</v>
      </c>
      <c r="F351" s="85">
        <f>data!BX79</f>
        <v>0</v>
      </c>
      <c r="G351" s="85">
        <f>data!BY79</f>
        <v>0</v>
      </c>
      <c r="H351" s="85">
        <f>data!BZ79</f>
        <v>0</v>
      </c>
      <c r="I351" s="85">
        <f>data!CA79</f>
        <v>0</v>
      </c>
    </row>
    <row r="352" spans="1:9" ht="20.149999999999999" customHeight="1">
      <c r="A352" s="23">
        <v>26</v>
      </c>
      <c r="B352" s="14" t="s">
        <v>252</v>
      </c>
      <c r="C352" s="216" t="str">
        <f>IF(data!BU80&gt;0,data!BU80,"")</f>
        <v/>
      </c>
      <c r="D352" s="216" t="str">
        <f>IF(data!BV80&gt;0,data!BV80,"")</f>
        <v/>
      </c>
      <c r="E352" s="216" t="str">
        <f>IF(data!BW80&gt;0,data!BW80,"")</f>
        <v/>
      </c>
      <c r="F352" s="216" t="str">
        <f>IF(data!BX80&gt;0,data!BX80,"")</f>
        <v/>
      </c>
      <c r="G352" s="216" t="str">
        <f>IF(data!BY80&gt;0,data!BY80,"")</f>
        <v/>
      </c>
      <c r="H352" s="216" t="str">
        <f>IF(data!BZ80&gt;0,data!BZ80,"")</f>
        <v/>
      </c>
      <c r="I352" s="216" t="str">
        <f>IF(data!CA80&gt;0,data!CA80,"")</f>
        <v/>
      </c>
    </row>
    <row r="353" spans="1:9" ht="20.149999999999999" customHeight="1">
      <c r="A353" s="4" t="s">
        <v>1173</v>
      </c>
      <c r="B353" s="5"/>
      <c r="C353" s="5"/>
      <c r="D353" s="6"/>
      <c r="E353" s="5"/>
      <c r="F353" s="5"/>
      <c r="G353" s="5"/>
      <c r="H353" s="5"/>
      <c r="I353" s="4"/>
    </row>
    <row r="354" spans="1:9" ht="20.149999999999999" customHeight="1">
      <c r="A354" s="77"/>
      <c r="B354" s="77"/>
      <c r="C354" s="77"/>
      <c r="D354" s="45"/>
      <c r="E354" s="77"/>
      <c r="F354" s="77"/>
      <c r="G354" s="77"/>
      <c r="H354" s="77"/>
      <c r="I354" s="168" t="s">
        <v>1226</v>
      </c>
    </row>
    <row r="355" spans="1:9" ht="20.149999999999999" customHeight="1">
      <c r="A355" s="45"/>
      <c r="B355" s="77"/>
      <c r="C355" s="77"/>
      <c r="D355" s="77"/>
      <c r="E355" s="77"/>
      <c r="F355" s="77"/>
      <c r="G355" s="77"/>
      <c r="H355" s="77"/>
      <c r="I355" s="77"/>
    </row>
    <row r="356" spans="1:9" ht="20.149999999999999" customHeight="1">
      <c r="A356" s="79" t="str">
        <f>"HOSPITAL NAME: "&amp;data!C84</f>
        <v>HOSPITAL NAME: Columbia County Public Hospital District No. 1</v>
      </c>
      <c r="B356" s="77"/>
      <c r="C356" s="77"/>
      <c r="D356" s="77"/>
      <c r="E356" s="77"/>
      <c r="F356" s="77"/>
      <c r="G356" s="80"/>
      <c r="H356" s="79" t="str">
        <f>"FYE: "&amp;data!C82</f>
        <v>FYE: 12/31/2019</v>
      </c>
    </row>
    <row r="357" spans="1:9" ht="20.149999999999999" customHeight="1">
      <c r="A357" s="23">
        <v>1</v>
      </c>
      <c r="B357" s="14" t="s">
        <v>209</v>
      </c>
      <c r="C357" s="15" t="s">
        <v>87</v>
      </c>
      <c r="D357" s="15" t="s">
        <v>88</v>
      </c>
      <c r="E357" s="15" t="s">
        <v>89</v>
      </c>
      <c r="F357" s="90"/>
      <c r="G357" s="90"/>
      <c r="H357" s="90"/>
      <c r="I357" s="15"/>
    </row>
    <row r="358" spans="1:9" ht="20.149999999999999" customHeight="1">
      <c r="A358" s="81">
        <v>2</v>
      </c>
      <c r="B358" s="17" t="s">
        <v>1175</v>
      </c>
      <c r="C358" s="18" t="s">
        <v>160</v>
      </c>
      <c r="D358" s="18" t="s">
        <v>132</v>
      </c>
      <c r="E358" s="18" t="s">
        <v>211</v>
      </c>
      <c r="F358" s="91"/>
      <c r="G358" s="91"/>
      <c r="H358" s="91"/>
      <c r="I358" s="18" t="s">
        <v>161</v>
      </c>
    </row>
    <row r="359" spans="1:9" ht="20.149999999999999" customHeight="1">
      <c r="A359" s="82"/>
      <c r="B359" s="83"/>
      <c r="C359" s="18" t="s">
        <v>201</v>
      </c>
      <c r="D359" s="18" t="s">
        <v>1227</v>
      </c>
      <c r="E359" s="18" t="s">
        <v>213</v>
      </c>
      <c r="F359" s="91"/>
      <c r="G359" s="91"/>
      <c r="H359" s="91"/>
      <c r="I359" s="18" t="s">
        <v>203</v>
      </c>
    </row>
    <row r="360" spans="1:9" ht="20.149999999999999" customHeight="1">
      <c r="A360" s="23">
        <v>3</v>
      </c>
      <c r="B360" s="14" t="s">
        <v>1179</v>
      </c>
      <c r="C360" s="212"/>
      <c r="D360" s="212"/>
      <c r="E360" s="212"/>
      <c r="F360" s="212"/>
      <c r="G360" s="212"/>
      <c r="H360" s="212"/>
      <c r="I360" s="212"/>
    </row>
    <row r="361" spans="1:9" ht="20.149999999999999" customHeight="1">
      <c r="A361" s="23">
        <v>4</v>
      </c>
      <c r="B361" s="14" t="s">
        <v>233</v>
      </c>
      <c r="C361" s="212"/>
      <c r="D361" s="212"/>
      <c r="E361" s="212"/>
      <c r="F361" s="212"/>
      <c r="G361" s="212"/>
      <c r="H361" s="212"/>
      <c r="I361" s="212"/>
    </row>
    <row r="362" spans="1:9" ht="20.149999999999999" customHeight="1">
      <c r="A362" s="23">
        <v>5</v>
      </c>
      <c r="B362" s="14" t="s">
        <v>234</v>
      </c>
      <c r="C362" s="26">
        <f>data!CB60</f>
        <v>0</v>
      </c>
      <c r="D362" s="26">
        <f>data!CC60</f>
        <v>0</v>
      </c>
      <c r="E362" s="217"/>
      <c r="F362" s="211"/>
      <c r="G362" s="211"/>
      <c r="H362" s="211"/>
      <c r="I362" s="87">
        <f>data!CE60</f>
        <v>167.58452692307691</v>
      </c>
    </row>
    <row r="363" spans="1:9" ht="20.149999999999999" customHeight="1">
      <c r="A363" s="23">
        <v>6</v>
      </c>
      <c r="B363" s="14" t="s">
        <v>235</v>
      </c>
      <c r="C363" s="86">
        <f>data!CB61</f>
        <v>0</v>
      </c>
      <c r="D363" s="86">
        <f>data!CC61</f>
        <v>0</v>
      </c>
      <c r="E363" s="218"/>
      <c r="F363" s="219"/>
      <c r="G363" s="219"/>
      <c r="H363" s="219"/>
      <c r="I363" s="86">
        <f>data!CE61</f>
        <v>10106661</v>
      </c>
    </row>
    <row r="364" spans="1:9" ht="20.149999999999999" customHeight="1">
      <c r="A364" s="23">
        <v>7</v>
      </c>
      <c r="B364" s="14" t="s">
        <v>3</v>
      </c>
      <c r="C364" s="86">
        <f>data!CB62</f>
        <v>0</v>
      </c>
      <c r="D364" s="86">
        <f>data!CC62</f>
        <v>0</v>
      </c>
      <c r="E364" s="218"/>
      <c r="F364" s="219"/>
      <c r="G364" s="219"/>
      <c r="H364" s="219"/>
      <c r="I364" s="86">
        <f>data!CE62</f>
        <v>1943853</v>
      </c>
    </row>
    <row r="365" spans="1:9" ht="20.149999999999999" customHeight="1">
      <c r="A365" s="23">
        <v>8</v>
      </c>
      <c r="B365" s="14" t="s">
        <v>236</v>
      </c>
      <c r="C365" s="86">
        <f>data!CB63</f>
        <v>0</v>
      </c>
      <c r="D365" s="86">
        <f>data!CC63</f>
        <v>0</v>
      </c>
      <c r="E365" s="218"/>
      <c r="F365" s="219"/>
      <c r="G365" s="219"/>
      <c r="H365" s="219"/>
      <c r="I365" s="86">
        <f>data!CE63</f>
        <v>1199030</v>
      </c>
    </row>
    <row r="366" spans="1:9" ht="20.149999999999999" customHeight="1">
      <c r="A366" s="23">
        <v>9</v>
      </c>
      <c r="B366" s="14" t="s">
        <v>237</v>
      </c>
      <c r="C366" s="86">
        <f>data!CB64</f>
        <v>0</v>
      </c>
      <c r="D366" s="86">
        <f>data!CC64</f>
        <v>0</v>
      </c>
      <c r="E366" s="218"/>
      <c r="F366" s="219"/>
      <c r="G366" s="219"/>
      <c r="H366" s="219"/>
      <c r="I366" s="86">
        <f>data!CE64</f>
        <v>1930006</v>
      </c>
    </row>
    <row r="367" spans="1:9" ht="20.149999999999999" customHeight="1">
      <c r="A367" s="23">
        <v>10</v>
      </c>
      <c r="B367" s="14" t="s">
        <v>444</v>
      </c>
      <c r="C367" s="86">
        <f>data!CB65</f>
        <v>0</v>
      </c>
      <c r="D367" s="86">
        <f>data!CC65</f>
        <v>0</v>
      </c>
      <c r="E367" s="218"/>
      <c r="F367" s="219"/>
      <c r="G367" s="219"/>
      <c r="H367" s="219"/>
      <c r="I367" s="86">
        <f>data!CE65</f>
        <v>369528</v>
      </c>
    </row>
    <row r="368" spans="1:9" ht="20.149999999999999" customHeight="1">
      <c r="A368" s="23">
        <v>11</v>
      </c>
      <c r="B368" s="14" t="s">
        <v>445</v>
      </c>
      <c r="C368" s="86">
        <f>data!CB66</f>
        <v>0</v>
      </c>
      <c r="D368" s="86">
        <f>data!CC66</f>
        <v>0</v>
      </c>
      <c r="E368" s="218"/>
      <c r="F368" s="219"/>
      <c r="G368" s="219"/>
      <c r="H368" s="219"/>
      <c r="I368" s="86">
        <f>data!CE66</f>
        <v>3701764</v>
      </c>
    </row>
    <row r="369" spans="1:9" ht="20.149999999999999" customHeight="1">
      <c r="A369" s="23">
        <v>12</v>
      </c>
      <c r="B369" s="14" t="s">
        <v>6</v>
      </c>
      <c r="C369" s="86">
        <f>data!CB67</f>
        <v>0</v>
      </c>
      <c r="D369" s="86">
        <f>data!CC67</f>
        <v>0</v>
      </c>
      <c r="E369" s="218"/>
      <c r="F369" s="219"/>
      <c r="G369" s="219"/>
      <c r="H369" s="219"/>
      <c r="I369" s="86">
        <f>data!CE67</f>
        <v>1187390</v>
      </c>
    </row>
    <row r="370" spans="1:9" ht="20.149999999999999" customHeight="1">
      <c r="A370" s="23">
        <v>13</v>
      </c>
      <c r="B370" s="14" t="s">
        <v>474</v>
      </c>
      <c r="C370" s="86">
        <f>data!CB68</f>
        <v>0</v>
      </c>
      <c r="D370" s="86">
        <f>data!CC68</f>
        <v>0</v>
      </c>
      <c r="E370" s="218"/>
      <c r="F370" s="219"/>
      <c r="G370" s="219"/>
      <c r="H370" s="219"/>
      <c r="I370" s="86">
        <f>data!CE68</f>
        <v>178379</v>
      </c>
    </row>
    <row r="371" spans="1:9" ht="20.149999999999999" customHeight="1">
      <c r="A371" s="23">
        <v>14</v>
      </c>
      <c r="B371" s="14" t="s">
        <v>241</v>
      </c>
      <c r="C371" s="86">
        <f>data!CB69</f>
        <v>0</v>
      </c>
      <c r="D371" s="86">
        <f>data!CC69</f>
        <v>0</v>
      </c>
      <c r="E371" s="86">
        <f>data!CD69</f>
        <v>787354</v>
      </c>
      <c r="F371" s="219"/>
      <c r="G371" s="219"/>
      <c r="H371" s="219"/>
      <c r="I371" s="86">
        <f>data!CE69</f>
        <v>1174779</v>
      </c>
    </row>
    <row r="372" spans="1:9" ht="20.149999999999999" customHeight="1">
      <c r="A372" s="23">
        <v>15</v>
      </c>
      <c r="B372" s="14" t="s">
        <v>242</v>
      </c>
      <c r="C372" s="14">
        <f>-data!CB70</f>
        <v>0</v>
      </c>
      <c r="D372" s="14">
        <f>-data!CC70</f>
        <v>0</v>
      </c>
      <c r="E372" s="227">
        <f>data!CD70</f>
        <v>0</v>
      </c>
      <c r="F372" s="220"/>
      <c r="G372" s="220"/>
      <c r="H372" s="220"/>
      <c r="I372" s="14">
        <f>-data!CE70</f>
        <v>0</v>
      </c>
    </row>
    <row r="373" spans="1:9" ht="20.149999999999999" customHeight="1">
      <c r="A373" s="23">
        <v>16</v>
      </c>
      <c r="B373" s="48" t="s">
        <v>1180</v>
      </c>
      <c r="C373" s="86">
        <f>data!CB71</f>
        <v>0</v>
      </c>
      <c r="D373" s="86">
        <f>data!CC71</f>
        <v>0</v>
      </c>
      <c r="E373" s="86">
        <f>data!CD71</f>
        <v>787354</v>
      </c>
      <c r="F373" s="219"/>
      <c r="G373" s="219"/>
      <c r="H373" s="219"/>
      <c r="I373" s="14">
        <f>data!CE71</f>
        <v>21791390</v>
      </c>
    </row>
    <row r="374" spans="1:9" ht="20.149999999999999" customHeight="1">
      <c r="A374" s="23">
        <v>17</v>
      </c>
      <c r="B374" s="14" t="s">
        <v>244</v>
      </c>
      <c r="C374" s="219"/>
      <c r="D374" s="219"/>
      <c r="E374" s="219"/>
      <c r="F374" s="219"/>
      <c r="G374" s="219"/>
      <c r="H374" s="219"/>
      <c r="I374" s="14">
        <f>-data!CE72</f>
        <v>0</v>
      </c>
    </row>
    <row r="375" spans="1:9" ht="20.149999999999999" customHeight="1">
      <c r="A375" s="23">
        <v>18</v>
      </c>
      <c r="B375" s="14" t="s">
        <v>1181</v>
      </c>
      <c r="C375" s="14"/>
      <c r="D375" s="14"/>
      <c r="E375" s="14"/>
      <c r="F375" s="14"/>
      <c r="G375" s="14"/>
      <c r="H375" s="14"/>
      <c r="I375" s="14"/>
    </row>
    <row r="376" spans="1:9" ht="20.149999999999999" customHeight="1">
      <c r="A376" s="23">
        <v>19</v>
      </c>
      <c r="B376" s="48" t="s">
        <v>1182</v>
      </c>
      <c r="C376" s="213" t="str">
        <f>IF(data!CB73&gt;0,data!CB73,"")</f>
        <v>x</v>
      </c>
      <c r="D376" s="213" t="str">
        <f>IF(data!CC73&gt;0,data!CC73,"")</f>
        <v>x</v>
      </c>
      <c r="E376" s="214"/>
      <c r="F376" s="211"/>
      <c r="G376" s="211"/>
      <c r="H376" s="211"/>
      <c r="I376" s="85">
        <f>data!CE73</f>
        <v>8999925</v>
      </c>
    </row>
    <row r="377" spans="1:9" ht="20.149999999999999" customHeight="1">
      <c r="A377" s="23">
        <v>20</v>
      </c>
      <c r="B377" s="48" t="s">
        <v>1183</v>
      </c>
      <c r="C377" s="213" t="str">
        <f>IF(data!CB74&gt;0,data!CB74,"")</f>
        <v>x</v>
      </c>
      <c r="D377" s="213" t="str">
        <f>IF(data!CC74&gt;0,data!CC74,"")</f>
        <v>x</v>
      </c>
      <c r="E377" s="214"/>
      <c r="F377" s="211"/>
      <c r="G377" s="211"/>
      <c r="H377" s="211"/>
      <c r="I377" s="85">
        <f>data!CE74</f>
        <v>19907696</v>
      </c>
    </row>
    <row r="378" spans="1:9" ht="20.149999999999999" customHeight="1">
      <c r="A378" s="23">
        <v>21</v>
      </c>
      <c r="B378" s="48" t="s">
        <v>1184</v>
      </c>
      <c r="C378" s="213" t="str">
        <f>IF(data!CB75&gt;0,data!CB75,"")</f>
        <v>x</v>
      </c>
      <c r="D378" s="213" t="str">
        <f>IF(data!CC75&gt;0,data!CC75,"")</f>
        <v>x</v>
      </c>
      <c r="E378" s="214"/>
      <c r="F378" s="211"/>
      <c r="G378" s="211"/>
      <c r="H378" s="211"/>
      <c r="I378" s="85">
        <f>data!CE75</f>
        <v>28907621</v>
      </c>
    </row>
    <row r="379" spans="1:9" ht="20.149999999999999" customHeight="1">
      <c r="A379" s="23" t="s">
        <v>1185</v>
      </c>
      <c r="B379" s="60"/>
      <c r="C379" s="211"/>
      <c r="D379" s="211"/>
      <c r="E379" s="211"/>
      <c r="F379" s="211"/>
      <c r="G379" s="211"/>
      <c r="H379" s="211"/>
      <c r="I379" s="211"/>
    </row>
    <row r="380" spans="1:9" ht="20.149999999999999" customHeight="1">
      <c r="A380" s="23">
        <v>22</v>
      </c>
      <c r="B380" s="14" t="s">
        <v>1186</v>
      </c>
      <c r="C380" s="85">
        <f>data!CB76</f>
        <v>0</v>
      </c>
      <c r="D380" s="85">
        <f>data!CC76</f>
        <v>0</v>
      </c>
      <c r="E380" s="214"/>
      <c r="F380" s="211"/>
      <c r="G380" s="211"/>
      <c r="H380" s="211"/>
      <c r="I380" s="14">
        <f>data!CE76</f>
        <v>61184.499999999993</v>
      </c>
    </row>
    <row r="381" spans="1:9" ht="20.149999999999999" customHeight="1">
      <c r="A381" s="23">
        <v>23</v>
      </c>
      <c r="B381" s="14" t="s">
        <v>1187</v>
      </c>
      <c r="C381" s="14" t="str">
        <f>IF(data!CB77&gt;0,data!CB77,"")</f>
        <v/>
      </c>
      <c r="D381" s="213" t="str">
        <f>IF(data!CC77&gt;0,data!CC77,"")</f>
        <v>x</v>
      </c>
      <c r="E381" s="214"/>
      <c r="F381" s="211"/>
      <c r="G381" s="211"/>
      <c r="H381" s="211"/>
      <c r="I381" s="14">
        <f>data!CE77</f>
        <v>75678</v>
      </c>
    </row>
    <row r="382" spans="1:9" ht="20.149999999999999" customHeight="1">
      <c r="A382" s="23">
        <v>24</v>
      </c>
      <c r="B382" s="14" t="s">
        <v>1188</v>
      </c>
      <c r="C382" s="14" t="str">
        <f>IF(data!CB78&gt;0,data!CB78,"")</f>
        <v/>
      </c>
      <c r="D382" s="213" t="str">
        <f>IF(data!CC78&gt;0,data!CC78,"")</f>
        <v>x</v>
      </c>
      <c r="E382" s="214"/>
      <c r="F382" s="211"/>
      <c r="G382" s="211"/>
      <c r="H382" s="211"/>
      <c r="I382" s="14">
        <f>data!CE78</f>
        <v>9281.4485430681671</v>
      </c>
    </row>
    <row r="383" spans="1:9" ht="20.149999999999999" customHeight="1">
      <c r="A383" s="23">
        <v>25</v>
      </c>
      <c r="B383" s="14" t="s">
        <v>1189</v>
      </c>
      <c r="C383" s="14" t="str">
        <f>IF(data!CB79&gt;0,data!CB79,"")</f>
        <v/>
      </c>
      <c r="D383" s="213" t="str">
        <f>IF(data!CC79&gt;0,data!CC79,"")</f>
        <v>x</v>
      </c>
      <c r="E383" s="214"/>
      <c r="F383" s="211"/>
      <c r="G383" s="211"/>
      <c r="H383" s="211"/>
      <c r="I383" s="14">
        <f>data!CE79</f>
        <v>139380.33661682691</v>
      </c>
    </row>
    <row r="384" spans="1:9" ht="20.149999999999999" customHeight="1">
      <c r="A384" s="23">
        <v>26</v>
      </c>
      <c r="B384" s="14" t="s">
        <v>252</v>
      </c>
      <c r="C384" s="213" t="str">
        <f>IF(data!CB80&gt;0,data!CB80,"")</f>
        <v/>
      </c>
      <c r="D384" s="213" t="str">
        <f>IF(data!CC80&gt;0,data!CC80,"")</f>
        <v>x</v>
      </c>
      <c r="E384" s="217"/>
      <c r="F384" s="211"/>
      <c r="G384" s="211"/>
      <c r="H384" s="211"/>
      <c r="I384" s="84">
        <f>data!CE80</f>
        <v>62.05</v>
      </c>
    </row>
  </sheetData>
  <phoneticPr fontId="0" type="noConversion"/>
  <printOptions horizontalCentered="1" verticalCentered="1"/>
  <pageMargins left="0" right="0" top="0" bottom="0" header="0" footer="0"/>
  <pageSetup scale="83" fitToHeight="12" orientation="landscape" r:id="rId1"/>
  <headerFooter alignWithMargins="0"/>
  <rowBreaks count="12" manualBreakCount="12">
    <brk id="32" max="65535" man="1"/>
    <brk id="64" max="65535" man="1"/>
    <brk id="96" max="65535" man="1"/>
    <brk id="128" max="65535" man="1"/>
    <brk id="160" max="65535" man="1"/>
    <brk id="192" max="65535" man="1"/>
    <brk id="224" max="65535" man="1"/>
    <brk id="256" max="65535" man="1"/>
    <brk id="288" max="65535" man="1"/>
    <brk id="320" max="65535" man="1"/>
    <brk id="352" max="65535" man="1"/>
    <brk id="410" max="6553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15</vt:i4>
      </vt:variant>
    </vt:vector>
  </HeadingPairs>
  <TitlesOfParts>
    <vt:vector size="25" baseType="lpstr">
      <vt:lpstr>data</vt:lpstr>
      <vt:lpstr>Transmittal</vt:lpstr>
      <vt:lpstr>INFO_PG1</vt:lpstr>
      <vt:lpstr>INFO_PG2</vt:lpstr>
      <vt:lpstr>SS2_3_5_6</vt:lpstr>
      <vt:lpstr>SS4</vt:lpstr>
      <vt:lpstr>SS8</vt:lpstr>
      <vt:lpstr>FS</vt:lpstr>
      <vt:lpstr>CC's</vt:lpstr>
      <vt:lpstr>Prior Year</vt:lpstr>
      <vt:lpstr>Costcenter</vt:lpstr>
      <vt:lpstr>'Prior Year'!Edit</vt:lpstr>
      <vt:lpstr>Edit</vt:lpstr>
      <vt:lpstr>Funds</vt:lpstr>
      <vt:lpstr>Hospital</vt:lpstr>
      <vt:lpstr>'CC''s'!Print_Area</vt:lpstr>
      <vt:lpstr>data!Print_Area</vt:lpstr>
      <vt:lpstr>FS!Print_Area</vt:lpstr>
      <vt:lpstr>INFO_PG1!Print_Area</vt:lpstr>
      <vt:lpstr>INFO_PG2!Print_Area</vt:lpstr>
      <vt:lpstr>'Prior Year'!Print_Area</vt:lpstr>
      <vt:lpstr>SS2_3_5_6!Print_Area</vt:lpstr>
      <vt:lpstr>'SS4'!Print_Area</vt:lpstr>
      <vt:lpstr>'SS8'!Print_Area</vt:lpstr>
      <vt:lpstr>Support</vt:lpstr>
    </vt:vector>
  </TitlesOfParts>
  <Manager>Randall.Huyck@DOH.WA.GOV</Manager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Year End Report</dc:title>
  <dc:subject>Year End Report</dc:subject>
  <dc:creator>Washington State Department of Health, Health Systems Quality Assurance, Community Health Systems</dc:creator>
  <cp:keywords>hospital financial reports</cp:keywords>
  <cp:lastModifiedBy>Baranowski, Carrie (DOH)</cp:lastModifiedBy>
  <cp:lastPrinted>2002-06-14T19:29:50Z</cp:lastPrinted>
  <dcterms:created xsi:type="dcterms:W3CDTF">1999-06-02T22:01:56Z</dcterms:created>
  <dcterms:modified xsi:type="dcterms:W3CDTF">2022-02-03T21:59:02Z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eleteTemporaryFile">
    <vt:lpwstr>00000089SV20210517194100.xlsx</vt:lpwstr>
  </property>
  <property fmtid="{D5CDD505-2E9C-101B-9397-08002B2CF9AE}" pid="3" name="GFRDocument">
    <vt:lpwstr>1</vt:lpwstr>
  </property>
  <property fmtid="{D5CDD505-2E9C-101B-9397-08002B2CF9AE}" pid="4" name="WebDocument">
    <vt:lpwstr>True</vt:lpwstr>
  </property>
</Properties>
</file>